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35" windowHeight="9045" tabRatio="729"/>
  </bookViews>
  <sheets>
    <sheet name="Revenue" sheetId="35" r:id="rId1"/>
    <sheet name="COGS" sheetId="37" r:id="rId2"/>
    <sheet name="Payroll" sheetId="36" r:id="rId3"/>
    <sheet name="OpExpense" sheetId="20" r:id="rId4"/>
    <sheet name="CapEx" sheetId="39" r:id="rId5"/>
    <sheet name="IncomeSt" sheetId="23" r:id="rId6"/>
    <sheet name="Balance" sheetId="38" r:id="rId7"/>
    <sheet name="CashFlow" sheetId="40" r:id="rId8"/>
  </sheets>
  <calcPr calcId="125725"/>
</workbook>
</file>

<file path=xl/calcChain.xml><?xml version="1.0" encoding="utf-8"?>
<calcChain xmlns="http://schemas.openxmlformats.org/spreadsheetml/2006/main">
  <c r="C18" i="38"/>
  <c r="E24" s="1"/>
  <c r="E31" i="23" s="1"/>
  <c r="BL27" i="40"/>
  <c r="BK27"/>
  <c r="BJ27"/>
  <c r="BI27"/>
  <c r="BH27"/>
  <c r="BG27"/>
  <c r="BF27"/>
  <c r="BE27"/>
  <c r="BD27"/>
  <c r="BC27"/>
  <c r="BB27"/>
  <c r="BA27"/>
  <c r="BR27" s="1"/>
  <c r="BL26"/>
  <c r="BK26"/>
  <c r="BJ26"/>
  <c r="BI26"/>
  <c r="BH26"/>
  <c r="BG26"/>
  <c r="BF26"/>
  <c r="BE26"/>
  <c r="BD26"/>
  <c r="BC26"/>
  <c r="BB26"/>
  <c r="BA26"/>
  <c r="BL25"/>
  <c r="BK25"/>
  <c r="BJ25"/>
  <c r="BI25"/>
  <c r="BH25"/>
  <c r="BG25"/>
  <c r="BF25"/>
  <c r="BE25"/>
  <c r="BD25"/>
  <c r="BC25"/>
  <c r="BB25"/>
  <c r="BA25"/>
  <c r="BL23"/>
  <c r="BK23"/>
  <c r="BJ23"/>
  <c r="BI23"/>
  <c r="BH23"/>
  <c r="BG23"/>
  <c r="BF23"/>
  <c r="BE23"/>
  <c r="BD23"/>
  <c r="BC23"/>
  <c r="BB23"/>
  <c r="BA23"/>
  <c r="BL17"/>
  <c r="BK17"/>
  <c r="BJ17"/>
  <c r="BI17"/>
  <c r="BH17"/>
  <c r="BG17"/>
  <c r="BF17"/>
  <c r="BE17"/>
  <c r="BD17"/>
  <c r="BC17"/>
  <c r="BB17"/>
  <c r="BA17"/>
  <c r="AZ27"/>
  <c r="AY27"/>
  <c r="AX27"/>
  <c r="AW27"/>
  <c r="AV27"/>
  <c r="AU27"/>
  <c r="AT27"/>
  <c r="AS27"/>
  <c r="AR27"/>
  <c r="AQ27"/>
  <c r="AP27"/>
  <c r="AO27"/>
  <c r="BQ27" s="1"/>
  <c r="AZ26"/>
  <c r="AY26"/>
  <c r="AX26"/>
  <c r="AW26"/>
  <c r="AV26"/>
  <c r="AU26"/>
  <c r="AT26"/>
  <c r="AS26"/>
  <c r="AR26"/>
  <c r="AQ26"/>
  <c r="AP26"/>
  <c r="AO26"/>
  <c r="AZ25"/>
  <c r="AY25"/>
  <c r="AX25"/>
  <c r="AW25"/>
  <c r="AV25"/>
  <c r="AU25"/>
  <c r="AT25"/>
  <c r="AS25"/>
  <c r="AR25"/>
  <c r="AQ25"/>
  <c r="AP25"/>
  <c r="AO25"/>
  <c r="AZ23"/>
  <c r="AY23"/>
  <c r="AX23"/>
  <c r="AW23"/>
  <c r="AV23"/>
  <c r="AU23"/>
  <c r="AT23"/>
  <c r="AS23"/>
  <c r="AR23"/>
  <c r="AQ23"/>
  <c r="AP23"/>
  <c r="AO23"/>
  <c r="AZ17"/>
  <c r="AY17"/>
  <c r="AX17"/>
  <c r="AW17"/>
  <c r="AV17"/>
  <c r="AU17"/>
  <c r="AT17"/>
  <c r="AS17"/>
  <c r="AR17"/>
  <c r="AQ17"/>
  <c r="AP17"/>
  <c r="AO17"/>
  <c r="AN27"/>
  <c r="AM27"/>
  <c r="AL27"/>
  <c r="AK27"/>
  <c r="AJ27"/>
  <c r="AI27"/>
  <c r="AH27"/>
  <c r="AG27"/>
  <c r="AF27"/>
  <c r="AE27"/>
  <c r="AD27"/>
  <c r="AC27"/>
  <c r="BP27" s="1"/>
  <c r="AN26"/>
  <c r="AM26"/>
  <c r="AL26"/>
  <c r="AK26"/>
  <c r="AJ26"/>
  <c r="AI26"/>
  <c r="AH26"/>
  <c r="AG26"/>
  <c r="AF26"/>
  <c r="AE26"/>
  <c r="AD26"/>
  <c r="AC26"/>
  <c r="AN25"/>
  <c r="AM25"/>
  <c r="AL25"/>
  <c r="AK25"/>
  <c r="AJ25"/>
  <c r="AI25"/>
  <c r="AH25"/>
  <c r="AG25"/>
  <c r="AF25"/>
  <c r="AE25"/>
  <c r="AD25"/>
  <c r="AC25"/>
  <c r="AN23"/>
  <c r="AM23"/>
  <c r="AL23"/>
  <c r="AK23"/>
  <c r="AJ23"/>
  <c r="AI23"/>
  <c r="AH23"/>
  <c r="AG23"/>
  <c r="AF23"/>
  <c r="AE23"/>
  <c r="AD23"/>
  <c r="AC23"/>
  <c r="AN17"/>
  <c r="AM17"/>
  <c r="AL17"/>
  <c r="AK17"/>
  <c r="AJ17"/>
  <c r="AI17"/>
  <c r="AH17"/>
  <c r="AG17"/>
  <c r="AF17"/>
  <c r="AE17"/>
  <c r="AD17"/>
  <c r="AC17"/>
  <c r="AB27"/>
  <c r="AA27"/>
  <c r="Z27"/>
  <c r="Y27"/>
  <c r="X27"/>
  <c r="W27"/>
  <c r="V27"/>
  <c r="U27"/>
  <c r="T27"/>
  <c r="S27"/>
  <c r="R27"/>
  <c r="Q27"/>
  <c r="BO27" s="1"/>
  <c r="AB26"/>
  <c r="AA26"/>
  <c r="Z26"/>
  <c r="Y26"/>
  <c r="X26"/>
  <c r="W26"/>
  <c r="V26"/>
  <c r="U26"/>
  <c r="T26"/>
  <c r="S26"/>
  <c r="R26"/>
  <c r="Q26"/>
  <c r="AB25"/>
  <c r="AA25"/>
  <c r="Z25"/>
  <c r="Y25"/>
  <c r="X25"/>
  <c r="W25"/>
  <c r="V25"/>
  <c r="U25"/>
  <c r="T25"/>
  <c r="S25"/>
  <c r="R25"/>
  <c r="Q25"/>
  <c r="AB23"/>
  <c r="AA23"/>
  <c r="Z23"/>
  <c r="Y23"/>
  <c r="X23"/>
  <c r="W23"/>
  <c r="V23"/>
  <c r="U23"/>
  <c r="T23"/>
  <c r="S23"/>
  <c r="R23"/>
  <c r="Q23"/>
  <c r="AB17"/>
  <c r="AA17"/>
  <c r="Z17"/>
  <c r="Y17"/>
  <c r="X17"/>
  <c r="W17"/>
  <c r="V17"/>
  <c r="U17"/>
  <c r="T17"/>
  <c r="S17"/>
  <c r="R17"/>
  <c r="Q17"/>
  <c r="P27"/>
  <c r="O27"/>
  <c r="N27"/>
  <c r="M27"/>
  <c r="L27"/>
  <c r="K27"/>
  <c r="J27"/>
  <c r="I27"/>
  <c r="H27"/>
  <c r="G27"/>
  <c r="F27"/>
  <c r="P26"/>
  <c r="O26"/>
  <c r="N26"/>
  <c r="M26"/>
  <c r="L26"/>
  <c r="K26"/>
  <c r="J26"/>
  <c r="I26"/>
  <c r="H26"/>
  <c r="G26"/>
  <c r="F26"/>
  <c r="P25"/>
  <c r="O25"/>
  <c r="N25"/>
  <c r="M25"/>
  <c r="L25"/>
  <c r="K25"/>
  <c r="J25"/>
  <c r="I25"/>
  <c r="H25"/>
  <c r="G25"/>
  <c r="F25"/>
  <c r="P23"/>
  <c r="O23"/>
  <c r="N23"/>
  <c r="M23"/>
  <c r="L23"/>
  <c r="K23"/>
  <c r="J23"/>
  <c r="I23"/>
  <c r="H23"/>
  <c r="G23"/>
  <c r="F23"/>
  <c r="P17"/>
  <c r="O17"/>
  <c r="N17"/>
  <c r="M17"/>
  <c r="L17"/>
  <c r="K17"/>
  <c r="J17"/>
  <c r="I17"/>
  <c r="H17"/>
  <c r="G17"/>
  <c r="F17"/>
  <c r="E27"/>
  <c r="BN27" s="1"/>
  <c r="BT27" s="1"/>
  <c r="E26"/>
  <c r="BN26" s="1"/>
  <c r="E25"/>
  <c r="E24"/>
  <c r="E23"/>
  <c r="E17"/>
  <c r="BL12"/>
  <c r="BK12"/>
  <c r="BJ12"/>
  <c r="BI12"/>
  <c r="BH12"/>
  <c r="BG12"/>
  <c r="BF12"/>
  <c r="BE12"/>
  <c r="BD12"/>
  <c r="BC12"/>
  <c r="BB12"/>
  <c r="BA12"/>
  <c r="AZ12"/>
  <c r="AY12"/>
  <c r="AX12"/>
  <c r="AW12"/>
  <c r="AV12"/>
  <c r="AU12"/>
  <c r="AT12"/>
  <c r="AS12"/>
  <c r="AR12"/>
  <c r="AQ12"/>
  <c r="AP12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8" i="38"/>
  <c r="E16" i="40" s="1"/>
  <c r="E12"/>
  <c r="BS59" i="38"/>
  <c r="BM59"/>
  <c r="BT56"/>
  <c r="BR56"/>
  <c r="BQ56"/>
  <c r="BP56"/>
  <c r="BO56"/>
  <c r="BN56"/>
  <c r="BT53"/>
  <c r="BR53"/>
  <c r="BQ53"/>
  <c r="BP53"/>
  <c r="BO53"/>
  <c r="BN53"/>
  <c r="BT52"/>
  <c r="BR52"/>
  <c r="BQ52"/>
  <c r="BP52"/>
  <c r="BO52"/>
  <c r="BN52"/>
  <c r="BT51"/>
  <c r="BR51"/>
  <c r="BQ51"/>
  <c r="BP51"/>
  <c r="BO51"/>
  <c r="BN51"/>
  <c r="BT50"/>
  <c r="BR50"/>
  <c r="BQ50"/>
  <c r="BP50"/>
  <c r="BO50"/>
  <c r="BN50"/>
  <c r="BT49"/>
  <c r="BR49"/>
  <c r="BQ49"/>
  <c r="BP49"/>
  <c r="BO49"/>
  <c r="BN49"/>
  <c r="BT48"/>
  <c r="BR48"/>
  <c r="BQ48"/>
  <c r="BP48"/>
  <c r="BO48"/>
  <c r="BN48"/>
  <c r="BT47"/>
  <c r="BR47"/>
  <c r="BQ47"/>
  <c r="BP47"/>
  <c r="BO47"/>
  <c r="BN47"/>
  <c r="BT38"/>
  <c r="BR38"/>
  <c r="BQ38"/>
  <c r="BP38"/>
  <c r="BO38"/>
  <c r="BN38"/>
  <c r="BT37"/>
  <c r="BR37"/>
  <c r="BQ37"/>
  <c r="BP37"/>
  <c r="BO37"/>
  <c r="BN37"/>
  <c r="BT36"/>
  <c r="BR36"/>
  <c r="BQ36"/>
  <c r="BP36"/>
  <c r="BO36"/>
  <c r="BN36"/>
  <c r="BT35"/>
  <c r="BR35"/>
  <c r="BQ35"/>
  <c r="BP35"/>
  <c r="BO35"/>
  <c r="BN35"/>
  <c r="BT34"/>
  <c r="BR34"/>
  <c r="BQ34"/>
  <c r="BP34"/>
  <c r="BO34"/>
  <c r="BN34"/>
  <c r="BT23"/>
  <c r="BR23"/>
  <c r="BQ23"/>
  <c r="BP23"/>
  <c r="BO23"/>
  <c r="BN23"/>
  <c r="BT22"/>
  <c r="BR22"/>
  <c r="BQ22"/>
  <c r="BP22"/>
  <c r="BO22"/>
  <c r="BN22"/>
  <c r="BT21"/>
  <c r="BR21"/>
  <c r="BQ21"/>
  <c r="BP21"/>
  <c r="BO21"/>
  <c r="BN21"/>
  <c r="BT20"/>
  <c r="BR20"/>
  <c r="BQ20"/>
  <c r="BP20"/>
  <c r="BO20"/>
  <c r="BN20"/>
  <c r="BT19"/>
  <c r="BR19"/>
  <c r="BQ19"/>
  <c r="BP19"/>
  <c r="BO19"/>
  <c r="BN19"/>
  <c r="BT14"/>
  <c r="BR14"/>
  <c r="BQ14"/>
  <c r="BP14"/>
  <c r="BO14"/>
  <c r="BN14"/>
  <c r="BT13"/>
  <c r="BR13"/>
  <c r="BQ13"/>
  <c r="BP13"/>
  <c r="BO13"/>
  <c r="BN13"/>
  <c r="BT12"/>
  <c r="BR12"/>
  <c r="BQ12"/>
  <c r="BP12"/>
  <c r="BO12"/>
  <c r="BN12"/>
  <c r="BT11"/>
  <c r="BR11"/>
  <c r="BQ11"/>
  <c r="BP11"/>
  <c r="BO11"/>
  <c r="BN11"/>
  <c r="BT10"/>
  <c r="BR10"/>
  <c r="BQ10"/>
  <c r="BP10"/>
  <c r="BO10"/>
  <c r="BN10"/>
  <c r="BR49" i="23"/>
  <c r="BQ49"/>
  <c r="BP49"/>
  <c r="BO49"/>
  <c r="BN49"/>
  <c r="BT49" s="1"/>
  <c r="F46" i="38"/>
  <c r="G46" s="1"/>
  <c r="G24" i="40" s="1"/>
  <c r="P33" i="38"/>
  <c r="AB33"/>
  <c r="BO33" s="1"/>
  <c r="AN33"/>
  <c r="BP33" s="1"/>
  <c r="BL33"/>
  <c r="BR33" s="1"/>
  <c r="BK33"/>
  <c r="BK22" i="40" s="1"/>
  <c r="BJ33" i="38"/>
  <c r="BI33"/>
  <c r="BI22" i="40" s="1"/>
  <c r="BH33" i="38"/>
  <c r="BH22" i="40" s="1"/>
  <c r="BG33" i="38"/>
  <c r="BF33"/>
  <c r="BF22" i="40" s="1"/>
  <c r="BE33" i="38"/>
  <c r="BE22" i="40" s="1"/>
  <c r="BD33" i="38"/>
  <c r="BD22" i="40" s="1"/>
  <c r="BC33" i="38"/>
  <c r="BC22" i="40" s="1"/>
  <c r="BB33" i="38"/>
  <c r="BA33"/>
  <c r="BA22" i="40" s="1"/>
  <c r="AZ33" i="38"/>
  <c r="BQ33" s="1"/>
  <c r="AY33"/>
  <c r="AY22" i="40" s="1"/>
  <c r="AX33" i="38"/>
  <c r="AW33"/>
  <c r="AW22" i="40" s="1"/>
  <c r="AV33" i="38"/>
  <c r="AU33"/>
  <c r="AU22" i="40" s="1"/>
  <c r="AT33" i="38"/>
  <c r="AS33"/>
  <c r="AS22" i="40" s="1"/>
  <c r="AR33" i="38"/>
  <c r="AQ33"/>
  <c r="AQ22" i="40" s="1"/>
  <c r="AP33" i="38"/>
  <c r="AO33"/>
  <c r="AO22" i="40" s="1"/>
  <c r="AM33" i="38"/>
  <c r="AL33"/>
  <c r="AL22" i="40" s="1"/>
  <c r="AK33" i="38"/>
  <c r="AJ33"/>
  <c r="AJ22" i="40" s="1"/>
  <c r="AI33" i="38"/>
  <c r="AH33"/>
  <c r="AH22" i="40" s="1"/>
  <c r="AG33" i="38"/>
  <c r="AF33"/>
  <c r="AF22" i="40" s="1"/>
  <c r="AE33" i="38"/>
  <c r="AD33"/>
  <c r="AD22" i="40" s="1"/>
  <c r="AC33" i="38"/>
  <c r="AC22" i="40" s="1"/>
  <c r="AA33" i="38"/>
  <c r="AA22" i="40" s="1"/>
  <c r="Z33" i="38"/>
  <c r="Y33"/>
  <c r="Y22" i="40" s="1"/>
  <c r="X33" i="38"/>
  <c r="W33"/>
  <c r="W22" i="40" s="1"/>
  <c r="V33" i="38"/>
  <c r="U33"/>
  <c r="U22" i="40" s="1"/>
  <c r="T33" i="38"/>
  <c r="S33"/>
  <c r="S22" i="40" s="1"/>
  <c r="R33" i="38"/>
  <c r="Q33"/>
  <c r="Q22" i="40" s="1"/>
  <c r="O33" i="38"/>
  <c r="N33"/>
  <c r="N22" i="40" s="1"/>
  <c r="M33" i="38"/>
  <c r="L33"/>
  <c r="L22" i="40" s="1"/>
  <c r="K33" i="38"/>
  <c r="J33"/>
  <c r="J22" i="40" s="1"/>
  <c r="I33" i="38"/>
  <c r="H33"/>
  <c r="H22" i="40" s="1"/>
  <c r="G33" i="38"/>
  <c r="F33"/>
  <c r="F22" i="40" s="1"/>
  <c r="E33" i="38"/>
  <c r="E22" i="40" s="1"/>
  <c r="N10" i="37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M57" i="39"/>
  <c r="BL57"/>
  <c r="BK57"/>
  <c r="BJ57"/>
  <c r="BI57"/>
  <c r="BH57"/>
  <c r="BG57"/>
  <c r="BF57"/>
  <c r="BE57"/>
  <c r="BD57"/>
  <c r="BC57"/>
  <c r="BB57"/>
  <c r="BS57" s="1"/>
  <c r="BA57"/>
  <c r="AZ57"/>
  <c r="AY57"/>
  <c r="AX57"/>
  <c r="AW57"/>
  <c r="AV57"/>
  <c r="AU57"/>
  <c r="AT57"/>
  <c r="AS57"/>
  <c r="AR57"/>
  <c r="AQ57"/>
  <c r="AP57"/>
  <c r="BR57" s="1"/>
  <c r="AO57"/>
  <c r="AN57"/>
  <c r="AM57"/>
  <c r="AL57"/>
  <c r="AK57"/>
  <c r="AJ57"/>
  <c r="AI57"/>
  <c r="AH57"/>
  <c r="AG57"/>
  <c r="AF57"/>
  <c r="AE57"/>
  <c r="AD57"/>
  <c r="BQ57" s="1"/>
  <c r="AC57"/>
  <c r="AB57"/>
  <c r="AA57"/>
  <c r="Z57"/>
  <c r="Y57"/>
  <c r="X57"/>
  <c r="W57"/>
  <c r="V57"/>
  <c r="U57"/>
  <c r="T57"/>
  <c r="S57"/>
  <c r="R57"/>
  <c r="BP57" s="1"/>
  <c r="Q57"/>
  <c r="P57"/>
  <c r="O57"/>
  <c r="N57"/>
  <c r="M57"/>
  <c r="L57"/>
  <c r="K57"/>
  <c r="J57"/>
  <c r="I57"/>
  <c r="H57"/>
  <c r="G57"/>
  <c r="BM56"/>
  <c r="BL56"/>
  <c r="BK56"/>
  <c r="BJ56"/>
  <c r="BI56"/>
  <c r="BH56"/>
  <c r="BG56"/>
  <c r="BF56"/>
  <c r="BE56"/>
  <c r="BD56"/>
  <c r="BC56"/>
  <c r="BB56"/>
  <c r="BA56"/>
  <c r="AZ56"/>
  <c r="AY56"/>
  <c r="AX56"/>
  <c r="AW56"/>
  <c r="AV56"/>
  <c r="AU56"/>
  <c r="AT56"/>
  <c r="AS56"/>
  <c r="AR56"/>
  <c r="AQ56"/>
  <c r="AP56"/>
  <c r="AO56"/>
  <c r="AN56"/>
  <c r="AM56"/>
  <c r="AL56"/>
  <c r="AK56"/>
  <c r="AJ56"/>
  <c r="AI56"/>
  <c r="AH56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BM55"/>
  <c r="BL55"/>
  <c r="BK55"/>
  <c r="BJ55"/>
  <c r="BI55"/>
  <c r="BH55"/>
  <c r="BG55"/>
  <c r="BF55"/>
  <c r="BE55"/>
  <c r="BD55"/>
  <c r="BC55"/>
  <c r="BB55"/>
  <c r="BS55" s="1"/>
  <c r="BA55"/>
  <c r="AZ55"/>
  <c r="AY55"/>
  <c r="AX55"/>
  <c r="AW55"/>
  <c r="AV55"/>
  <c r="AU55"/>
  <c r="AT55"/>
  <c r="AS55"/>
  <c r="AR55"/>
  <c r="AQ55"/>
  <c r="AP55"/>
  <c r="BR55" s="1"/>
  <c r="AO55"/>
  <c r="AN55"/>
  <c r="AM55"/>
  <c r="AL55"/>
  <c r="AK55"/>
  <c r="AJ55"/>
  <c r="AI55"/>
  <c r="AH55"/>
  <c r="AG55"/>
  <c r="AF55"/>
  <c r="AE55"/>
  <c r="AD55"/>
  <c r="BQ55" s="1"/>
  <c r="AC55"/>
  <c r="AB55"/>
  <c r="AA55"/>
  <c r="Z55"/>
  <c r="Y55"/>
  <c r="X55"/>
  <c r="W55"/>
  <c r="V55"/>
  <c r="U55"/>
  <c r="T55"/>
  <c r="S55"/>
  <c r="R55"/>
  <c r="BP55" s="1"/>
  <c r="Q55"/>
  <c r="P55"/>
  <c r="O55"/>
  <c r="N55"/>
  <c r="M55"/>
  <c r="L55"/>
  <c r="K55"/>
  <c r="J55"/>
  <c r="I55"/>
  <c r="H55"/>
  <c r="G55"/>
  <c r="BM54"/>
  <c r="BL54"/>
  <c r="BK54"/>
  <c r="BJ54"/>
  <c r="BI54"/>
  <c r="BH54"/>
  <c r="BG54"/>
  <c r="BF54"/>
  <c r="BE54"/>
  <c r="BD54"/>
  <c r="BC54"/>
  <c r="BB54"/>
  <c r="BA54"/>
  <c r="AZ54"/>
  <c r="AY54"/>
  <c r="AX54"/>
  <c r="AW54"/>
  <c r="AV54"/>
  <c r="AU54"/>
  <c r="AT54"/>
  <c r="AS54"/>
  <c r="AR54"/>
  <c r="AQ54"/>
  <c r="AP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BM53"/>
  <c r="BL53"/>
  <c r="BK53"/>
  <c r="BJ53"/>
  <c r="BI53"/>
  <c r="BH53"/>
  <c r="BG53"/>
  <c r="BF53"/>
  <c r="BE53"/>
  <c r="BD53"/>
  <c r="BC53"/>
  <c r="BB53"/>
  <c r="BA53"/>
  <c r="AZ53"/>
  <c r="AY53"/>
  <c r="AX53"/>
  <c r="AW53"/>
  <c r="AV53"/>
  <c r="AU53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BM52"/>
  <c r="BL52"/>
  <c r="BK52"/>
  <c r="BJ52"/>
  <c r="BI52"/>
  <c r="BH52"/>
  <c r="BG52"/>
  <c r="BF52"/>
  <c r="BE52"/>
  <c r="BD52"/>
  <c r="BC52"/>
  <c r="BB52"/>
  <c r="BA52"/>
  <c r="AZ52"/>
  <c r="AY52"/>
  <c r="AX52"/>
  <c r="AW52"/>
  <c r="AV52"/>
  <c r="AU52"/>
  <c r="AT52"/>
  <c r="AS52"/>
  <c r="AR52"/>
  <c r="AQ52"/>
  <c r="AP52"/>
  <c r="AO52"/>
  <c r="AN52"/>
  <c r="AM52"/>
  <c r="AL52"/>
  <c r="AK52"/>
  <c r="AJ52"/>
  <c r="AI52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BM51"/>
  <c r="BL51"/>
  <c r="BK51"/>
  <c r="BJ51"/>
  <c r="BI51"/>
  <c r="BH51"/>
  <c r="BG51"/>
  <c r="BF51"/>
  <c r="BE51"/>
  <c r="BD51"/>
  <c r="BC51"/>
  <c r="BB51"/>
  <c r="BA51"/>
  <c r="AZ51"/>
  <c r="AY51"/>
  <c r="AX51"/>
  <c r="AW51"/>
  <c r="AV51"/>
  <c r="AU51"/>
  <c r="AT51"/>
  <c r="AS51"/>
  <c r="AR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BM50"/>
  <c r="BL50"/>
  <c r="BK50"/>
  <c r="BJ50"/>
  <c r="BI50"/>
  <c r="BH50"/>
  <c r="BG50"/>
  <c r="BF50"/>
  <c r="BE50"/>
  <c r="BD50"/>
  <c r="BC50"/>
  <c r="BB50"/>
  <c r="BA50"/>
  <c r="AZ50"/>
  <c r="AY50"/>
  <c r="AX50"/>
  <c r="AW50"/>
  <c r="AV50"/>
  <c r="AU50"/>
  <c r="AT50"/>
  <c r="AS50"/>
  <c r="AR50"/>
  <c r="AQ50"/>
  <c r="AP50"/>
  <c r="AO50"/>
  <c r="AN50"/>
  <c r="AM50"/>
  <c r="AL50"/>
  <c r="AK50"/>
  <c r="AJ50"/>
  <c r="AI50"/>
  <c r="AH50"/>
  <c r="AG50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BM49"/>
  <c r="BL49"/>
  <c r="BK49"/>
  <c r="BJ49"/>
  <c r="BI49"/>
  <c r="BH49"/>
  <c r="BG49"/>
  <c r="BF49"/>
  <c r="BE49"/>
  <c r="BD49"/>
  <c r="BC49"/>
  <c r="BB49"/>
  <c r="BA49"/>
  <c r="AZ49"/>
  <c r="AY49"/>
  <c r="AX49"/>
  <c r="AW49"/>
  <c r="AV49"/>
  <c r="AU49"/>
  <c r="AT49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BM48"/>
  <c r="BL48"/>
  <c r="BK48"/>
  <c r="BJ48"/>
  <c r="BI48"/>
  <c r="BH48"/>
  <c r="BG48"/>
  <c r="BF48"/>
  <c r="BE48"/>
  <c r="BD48"/>
  <c r="BC48"/>
  <c r="BB48"/>
  <c r="BA48"/>
  <c r="AZ48"/>
  <c r="AY48"/>
  <c r="AX48"/>
  <c r="AW48"/>
  <c r="AV48"/>
  <c r="AU48"/>
  <c r="AT48"/>
  <c r="AS48"/>
  <c r="AR48"/>
  <c r="AQ48"/>
  <c r="AP48"/>
  <c r="AO48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BM47"/>
  <c r="BL47"/>
  <c r="BK47"/>
  <c r="BJ47"/>
  <c r="BI47"/>
  <c r="BH47"/>
  <c r="BG47"/>
  <c r="BF47"/>
  <c r="BE47"/>
  <c r="BD47"/>
  <c r="BC47"/>
  <c r="BB47"/>
  <c r="BA47"/>
  <c r="AZ47"/>
  <c r="AY47"/>
  <c r="AX47"/>
  <c r="AW47"/>
  <c r="AV47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BM46"/>
  <c r="BL46"/>
  <c r="BK46"/>
  <c r="BJ46"/>
  <c r="BI46"/>
  <c r="BH46"/>
  <c r="BG46"/>
  <c r="BF46"/>
  <c r="BE46"/>
  <c r="BD46"/>
  <c r="BC46"/>
  <c r="BB46"/>
  <c r="BA46"/>
  <c r="AZ46"/>
  <c r="AY46"/>
  <c r="AX46"/>
  <c r="AW46"/>
  <c r="AV46"/>
  <c r="AU46"/>
  <c r="AT46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BM45"/>
  <c r="BL45"/>
  <c r="BK45"/>
  <c r="BJ45"/>
  <c r="BI45"/>
  <c r="BH45"/>
  <c r="BG45"/>
  <c r="BF45"/>
  <c r="BE45"/>
  <c r="BD45"/>
  <c r="BC45"/>
  <c r="BB45"/>
  <c r="BA45"/>
  <c r="AZ45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BM44"/>
  <c r="BL44"/>
  <c r="BK44"/>
  <c r="BJ44"/>
  <c r="BI44"/>
  <c r="BH44"/>
  <c r="BG44"/>
  <c r="BF44"/>
  <c r="BE44"/>
  <c r="BD44"/>
  <c r="BC44"/>
  <c r="BB44"/>
  <c r="BA44"/>
  <c r="AZ44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BM43"/>
  <c r="BL43"/>
  <c r="BK43"/>
  <c r="BJ43"/>
  <c r="BI43"/>
  <c r="BH43"/>
  <c r="BG43"/>
  <c r="BF43"/>
  <c r="BE43"/>
  <c r="BD43"/>
  <c r="BC43"/>
  <c r="BB43"/>
  <c r="BA43"/>
  <c r="AZ43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BM42"/>
  <c r="BM58" s="1"/>
  <c r="BL23" i="23" s="1"/>
  <c r="BL42" i="39"/>
  <c r="BK42"/>
  <c r="BK58" s="1"/>
  <c r="BJ23" i="23" s="1"/>
  <c r="BJ42" i="39"/>
  <c r="BI42"/>
  <c r="BI58" s="1"/>
  <c r="BH23" i="23" s="1"/>
  <c r="BH42" i="39"/>
  <c r="BG42"/>
  <c r="BG58" s="1"/>
  <c r="BF23" i="23" s="1"/>
  <c r="BF42" i="39"/>
  <c r="BE42"/>
  <c r="BE58" s="1"/>
  <c r="BD23" i="23" s="1"/>
  <c r="BD42" i="39"/>
  <c r="BC42"/>
  <c r="BC58" s="1"/>
  <c r="BB23" i="23" s="1"/>
  <c r="BB42" i="39"/>
  <c r="BA42"/>
  <c r="BA58" s="1"/>
  <c r="AZ23" i="23" s="1"/>
  <c r="AZ42" i="39"/>
  <c r="AY42"/>
  <c r="AY58" s="1"/>
  <c r="AX23" i="23" s="1"/>
  <c r="AX42" i="39"/>
  <c r="AW42"/>
  <c r="AW58" s="1"/>
  <c r="AV23" i="23" s="1"/>
  <c r="AV42" i="39"/>
  <c r="AU42"/>
  <c r="AU58" s="1"/>
  <c r="AT23" i="23" s="1"/>
  <c r="AT42" i="39"/>
  <c r="AS42"/>
  <c r="AS58" s="1"/>
  <c r="AR23" i="23" s="1"/>
  <c r="AR42" i="39"/>
  <c r="AQ42"/>
  <c r="AQ58" s="1"/>
  <c r="AP23" i="23" s="1"/>
  <c r="AP42" i="39"/>
  <c r="AO42"/>
  <c r="AO58" s="1"/>
  <c r="AN23" i="23" s="1"/>
  <c r="AN42" i="39"/>
  <c r="AM42"/>
  <c r="AM58" s="1"/>
  <c r="AL23" i="23" s="1"/>
  <c r="AL42" i="39"/>
  <c r="AK42"/>
  <c r="AK58" s="1"/>
  <c r="AJ23" i="23" s="1"/>
  <c r="AJ42" i="39"/>
  <c r="AI42"/>
  <c r="AI58" s="1"/>
  <c r="AH23" i="23" s="1"/>
  <c r="AH42" i="39"/>
  <c r="AG42"/>
  <c r="AG58" s="1"/>
  <c r="AF23" i="23" s="1"/>
  <c r="AF42" i="39"/>
  <c r="AE42"/>
  <c r="AE58" s="1"/>
  <c r="AD23" i="23" s="1"/>
  <c r="AD42" i="39"/>
  <c r="AC42"/>
  <c r="AC58" s="1"/>
  <c r="AB23" i="23" s="1"/>
  <c r="AB42" i="39"/>
  <c r="AA42"/>
  <c r="AA58" s="1"/>
  <c r="Z23" i="23" s="1"/>
  <c r="Z42" i="39"/>
  <c r="Y42"/>
  <c r="Y58" s="1"/>
  <c r="X23" i="23" s="1"/>
  <c r="X42" i="39"/>
  <c r="W42"/>
  <c r="W58" s="1"/>
  <c r="V23" i="23" s="1"/>
  <c r="V42" i="39"/>
  <c r="U42"/>
  <c r="U58" s="1"/>
  <c r="T23" i="23" s="1"/>
  <c r="T42" i="39"/>
  <c r="S42"/>
  <c r="S58" s="1"/>
  <c r="R23" i="23" s="1"/>
  <c r="R42" i="39"/>
  <c r="Q42"/>
  <c r="Q58" s="1"/>
  <c r="P23" i="23" s="1"/>
  <c r="P42" i="39"/>
  <c r="O42"/>
  <c r="O58" s="1"/>
  <c r="N23" i="23" s="1"/>
  <c r="N42" i="39"/>
  <c r="M42"/>
  <c r="M58" s="1"/>
  <c r="L23" i="23" s="1"/>
  <c r="L42" i="39"/>
  <c r="K42"/>
  <c r="K58" s="1"/>
  <c r="J23" i="23" s="1"/>
  <c r="J42" i="39"/>
  <c r="I42"/>
  <c r="I58" s="1"/>
  <c r="H23" i="23" s="1"/>
  <c r="H42" i="39"/>
  <c r="G42"/>
  <c r="G58" s="1"/>
  <c r="F23" i="23" s="1"/>
  <c r="F57" i="39"/>
  <c r="BO57" s="1"/>
  <c r="BU57" s="1"/>
  <c r="F56"/>
  <c r="BO56" s="1"/>
  <c r="F55"/>
  <c r="BO55" s="1"/>
  <c r="F54"/>
  <c r="BO54" s="1"/>
  <c r="F53"/>
  <c r="BO53" s="1"/>
  <c r="F52"/>
  <c r="BO52" s="1"/>
  <c r="F51"/>
  <c r="BO51" s="1"/>
  <c r="F50"/>
  <c r="BO50" s="1"/>
  <c r="F49"/>
  <c r="BO49" s="1"/>
  <c r="F48"/>
  <c r="BO48" s="1"/>
  <c r="F47"/>
  <c r="BO47" s="1"/>
  <c r="F46"/>
  <c r="BO46" s="1"/>
  <c r="F45"/>
  <c r="BO45" s="1"/>
  <c r="F44"/>
  <c r="BO44" s="1"/>
  <c r="F43"/>
  <c r="F42"/>
  <c r="BR43"/>
  <c r="BP43"/>
  <c r="BS87" i="20"/>
  <c r="BR87"/>
  <c r="BQ87"/>
  <c r="BP87"/>
  <c r="BO87"/>
  <c r="BU87" s="1"/>
  <c r="BS81"/>
  <c r="BR81"/>
  <c r="BQ81"/>
  <c r="BP81"/>
  <c r="BO81"/>
  <c r="BS72"/>
  <c r="BR72"/>
  <c r="BQ72"/>
  <c r="BP72"/>
  <c r="BO72"/>
  <c r="BU72" s="1"/>
  <c r="BS50"/>
  <c r="BR50"/>
  <c r="BQ50"/>
  <c r="BP50"/>
  <c r="BO50"/>
  <c r="BU50" s="1"/>
  <c r="BS43"/>
  <c r="BR43"/>
  <c r="BQ43"/>
  <c r="BP43"/>
  <c r="BO43"/>
  <c r="BS37"/>
  <c r="BR37"/>
  <c r="BQ37"/>
  <c r="BP37"/>
  <c r="BO37"/>
  <c r="BS28"/>
  <c r="BR28"/>
  <c r="BQ28"/>
  <c r="BP28"/>
  <c r="BO28"/>
  <c r="BS19"/>
  <c r="BR19"/>
  <c r="BQ19"/>
  <c r="BP19"/>
  <c r="BO19"/>
  <c r="BM16"/>
  <c r="BL16"/>
  <c r="BK16"/>
  <c r="BJ16"/>
  <c r="BI16"/>
  <c r="BH16"/>
  <c r="BG16"/>
  <c r="BF16"/>
  <c r="BE16"/>
  <c r="BD16"/>
  <c r="BC16"/>
  <c r="BB16"/>
  <c r="BS16" s="1"/>
  <c r="BA16"/>
  <c r="AZ16"/>
  <c r="AY16"/>
  <c r="AX16"/>
  <c r="AW16"/>
  <c r="AV16"/>
  <c r="AU16"/>
  <c r="AT16"/>
  <c r="AS16"/>
  <c r="AR16"/>
  <c r="AQ16"/>
  <c r="AP16"/>
  <c r="BR16" s="1"/>
  <c r="BM15"/>
  <c r="BL15"/>
  <c r="BK15"/>
  <c r="BJ15"/>
  <c r="BI15"/>
  <c r="BH15"/>
  <c r="BG15"/>
  <c r="BF15"/>
  <c r="BE15"/>
  <c r="BD15"/>
  <c r="BC15"/>
  <c r="BB15"/>
  <c r="BS15" s="1"/>
  <c r="BA15"/>
  <c r="AZ15"/>
  <c r="AY15"/>
  <c r="AX15"/>
  <c r="AW15"/>
  <c r="AV15"/>
  <c r="AU15"/>
  <c r="AT15"/>
  <c r="AS15"/>
  <c r="AR15"/>
  <c r="AQ15"/>
  <c r="AP15"/>
  <c r="BR15" s="1"/>
  <c r="BM14"/>
  <c r="BL14"/>
  <c r="BK14"/>
  <c r="BJ14"/>
  <c r="BI14"/>
  <c r="BH14"/>
  <c r="BG14"/>
  <c r="BF14"/>
  <c r="BE14"/>
  <c r="BD14"/>
  <c r="BC14"/>
  <c r="BB14"/>
  <c r="BS14" s="1"/>
  <c r="BA14"/>
  <c r="AZ14"/>
  <c r="AY14"/>
  <c r="AX14"/>
  <c r="AW14"/>
  <c r="AV14"/>
  <c r="AU14"/>
  <c r="AT14"/>
  <c r="AS14"/>
  <c r="AR14"/>
  <c r="AQ14"/>
  <c r="AP14"/>
  <c r="BR14" s="1"/>
  <c r="AO16"/>
  <c r="AN16"/>
  <c r="AM16"/>
  <c r="AL16"/>
  <c r="AK16"/>
  <c r="AJ16"/>
  <c r="AI16"/>
  <c r="AH16"/>
  <c r="AG16"/>
  <c r="AF16"/>
  <c r="AE16"/>
  <c r="AD16"/>
  <c r="BQ16" s="1"/>
  <c r="AO15"/>
  <c r="AN15"/>
  <c r="AM15"/>
  <c r="AL15"/>
  <c r="AK15"/>
  <c r="AJ15"/>
  <c r="AI15"/>
  <c r="AH15"/>
  <c r="AG15"/>
  <c r="AF15"/>
  <c r="AE15"/>
  <c r="AD15"/>
  <c r="BQ15" s="1"/>
  <c r="AO14"/>
  <c r="AN14"/>
  <c r="AM14"/>
  <c r="AL14"/>
  <c r="AK14"/>
  <c r="AJ14"/>
  <c r="AI14"/>
  <c r="AH14"/>
  <c r="AG14"/>
  <c r="AF14"/>
  <c r="AE14"/>
  <c r="AD14"/>
  <c r="BQ14" s="1"/>
  <c r="F17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Q16"/>
  <c r="P16"/>
  <c r="O16"/>
  <c r="N16"/>
  <c r="M16"/>
  <c r="L16"/>
  <c r="K16"/>
  <c r="J16"/>
  <c r="I16"/>
  <c r="H16"/>
  <c r="G16"/>
  <c r="F16"/>
  <c r="BO16" s="1"/>
  <c r="Q15"/>
  <c r="P15"/>
  <c r="O15"/>
  <c r="N15"/>
  <c r="M15"/>
  <c r="L15"/>
  <c r="K15"/>
  <c r="J15"/>
  <c r="I15"/>
  <c r="H15"/>
  <c r="G15"/>
  <c r="F15"/>
  <c r="BO15" s="1"/>
  <c r="Q14"/>
  <c r="P14"/>
  <c r="P18" s="1"/>
  <c r="O14"/>
  <c r="N14"/>
  <c r="N18" s="1"/>
  <c r="M14"/>
  <c r="M18" s="1"/>
  <c r="L14"/>
  <c r="L18" s="1"/>
  <c r="K14"/>
  <c r="K18" s="1"/>
  <c r="J14"/>
  <c r="J18" s="1"/>
  <c r="I14"/>
  <c r="I18" s="1"/>
  <c r="H14"/>
  <c r="H18" s="1"/>
  <c r="G14"/>
  <c r="G18" s="1"/>
  <c r="F14"/>
  <c r="F18" s="1"/>
  <c r="AC16"/>
  <c r="AC15"/>
  <c r="AC14"/>
  <c r="AB16"/>
  <c r="AB15"/>
  <c r="AB14"/>
  <c r="AA16"/>
  <c r="AA15"/>
  <c r="AA14"/>
  <c r="Z16"/>
  <c r="Z15"/>
  <c r="Z14"/>
  <c r="Y16"/>
  <c r="Y15"/>
  <c r="Y14"/>
  <c r="X16"/>
  <c r="X15"/>
  <c r="X14"/>
  <c r="U16"/>
  <c r="T16"/>
  <c r="S16"/>
  <c r="R16"/>
  <c r="U15"/>
  <c r="T15"/>
  <c r="S15"/>
  <c r="R15"/>
  <c r="U14"/>
  <c r="T14"/>
  <c r="S14"/>
  <c r="R14"/>
  <c r="V16"/>
  <c r="V15"/>
  <c r="V14"/>
  <c r="W16"/>
  <c r="W15"/>
  <c r="W14"/>
  <c r="BM31" i="39"/>
  <c r="BL31"/>
  <c r="BK31"/>
  <c r="BJ31"/>
  <c r="BI31"/>
  <c r="BH31"/>
  <c r="BG31"/>
  <c r="BF31"/>
  <c r="BE31"/>
  <c r="BD31"/>
  <c r="BC31"/>
  <c r="BB31"/>
  <c r="BM30"/>
  <c r="BL30"/>
  <c r="BK30"/>
  <c r="BJ30"/>
  <c r="BI30"/>
  <c r="BH30"/>
  <c r="BG30"/>
  <c r="BF30"/>
  <c r="BE30"/>
  <c r="BD30"/>
  <c r="BC30"/>
  <c r="BB30"/>
  <c r="BM29"/>
  <c r="BL29"/>
  <c r="BK29"/>
  <c r="BJ29"/>
  <c r="BI29"/>
  <c r="BH29"/>
  <c r="BG29"/>
  <c r="BF29"/>
  <c r="BE29"/>
  <c r="BD29"/>
  <c r="BC29"/>
  <c r="BB29"/>
  <c r="BM28"/>
  <c r="BL28"/>
  <c r="BK28"/>
  <c r="BJ28"/>
  <c r="BI28"/>
  <c r="BH28"/>
  <c r="BG28"/>
  <c r="BF28"/>
  <c r="BE28"/>
  <c r="BD28"/>
  <c r="BC28"/>
  <c r="BB28"/>
  <c r="BM27"/>
  <c r="BL27"/>
  <c r="BK27"/>
  <c r="BJ27"/>
  <c r="BI27"/>
  <c r="BH27"/>
  <c r="BG27"/>
  <c r="BF27"/>
  <c r="BE27"/>
  <c r="BD27"/>
  <c r="BC27"/>
  <c r="BB27"/>
  <c r="BM26"/>
  <c r="BL26"/>
  <c r="BK26"/>
  <c r="BJ26"/>
  <c r="BI26"/>
  <c r="BH26"/>
  <c r="BG26"/>
  <c r="BF26"/>
  <c r="BE26"/>
  <c r="BD26"/>
  <c r="BC26"/>
  <c r="BB26"/>
  <c r="BM25"/>
  <c r="BL25"/>
  <c r="BK25"/>
  <c r="BJ25"/>
  <c r="BI25"/>
  <c r="BH25"/>
  <c r="BG25"/>
  <c r="BF25"/>
  <c r="BE25"/>
  <c r="BD25"/>
  <c r="BC25"/>
  <c r="BB25"/>
  <c r="BM24"/>
  <c r="BL24"/>
  <c r="BK24"/>
  <c r="BJ24"/>
  <c r="BI24"/>
  <c r="BH24"/>
  <c r="BG24"/>
  <c r="BF24"/>
  <c r="BE24"/>
  <c r="BD24"/>
  <c r="BC24"/>
  <c r="BB24"/>
  <c r="BM23"/>
  <c r="BL23"/>
  <c r="BK23"/>
  <c r="BJ23"/>
  <c r="BI23"/>
  <c r="BH23"/>
  <c r="BG23"/>
  <c r="BF23"/>
  <c r="BE23"/>
  <c r="BD23"/>
  <c r="BC23"/>
  <c r="BB23"/>
  <c r="BM22"/>
  <c r="BM32" s="1"/>
  <c r="BL22" i="23" s="1"/>
  <c r="BL24" s="1"/>
  <c r="BL22" i="39"/>
  <c r="BL32" s="1"/>
  <c r="BK22" i="23" s="1"/>
  <c r="BK22" i="39"/>
  <c r="BK32" s="1"/>
  <c r="BJ22" i="23" s="1"/>
  <c r="BJ24" s="1"/>
  <c r="BJ22" i="39"/>
  <c r="BJ32" s="1"/>
  <c r="BI22" i="23" s="1"/>
  <c r="BI22" i="39"/>
  <c r="BI32" s="1"/>
  <c r="BH22" i="23" s="1"/>
  <c r="BH24" s="1"/>
  <c r="BH22" i="39"/>
  <c r="BH32" s="1"/>
  <c r="BG22" i="23" s="1"/>
  <c r="BG22" i="39"/>
  <c r="BG32" s="1"/>
  <c r="BF22" i="23" s="1"/>
  <c r="BF24" s="1"/>
  <c r="BF22" i="39"/>
  <c r="BF32" s="1"/>
  <c r="BE22" i="23" s="1"/>
  <c r="BE22" i="39"/>
  <c r="BE32" s="1"/>
  <c r="BD22" i="23" s="1"/>
  <c r="BD24" s="1"/>
  <c r="BD22" i="39"/>
  <c r="BD32" s="1"/>
  <c r="BC22" i="23" s="1"/>
  <c r="BC22" i="39"/>
  <c r="BC32" s="1"/>
  <c r="BB22" i="23" s="1"/>
  <c r="BB24" s="1"/>
  <c r="BB22" i="39"/>
  <c r="BB32" s="1"/>
  <c r="BM18"/>
  <c r="BL18"/>
  <c r="BK18"/>
  <c r="BJ18"/>
  <c r="BI18"/>
  <c r="BH18"/>
  <c r="BG18"/>
  <c r="BF18"/>
  <c r="BE18"/>
  <c r="BD18"/>
  <c r="BC18"/>
  <c r="BB18"/>
  <c r="BM15"/>
  <c r="BL15"/>
  <c r="BK15"/>
  <c r="BJ15"/>
  <c r="BI15"/>
  <c r="BH15"/>
  <c r="BG15"/>
  <c r="BF15"/>
  <c r="BE15"/>
  <c r="BD15"/>
  <c r="BC15"/>
  <c r="BS15" s="1"/>
  <c r="BB15"/>
  <c r="BM14"/>
  <c r="BL14"/>
  <c r="BK14"/>
  <c r="BJ14"/>
  <c r="BI14"/>
  <c r="BH14"/>
  <c r="BG14"/>
  <c r="BF14"/>
  <c r="BE14"/>
  <c r="BD14"/>
  <c r="BC14"/>
  <c r="BS14" s="1"/>
  <c r="BB14"/>
  <c r="BM13"/>
  <c r="BL13"/>
  <c r="BK13"/>
  <c r="BJ13"/>
  <c r="BI13"/>
  <c r="BH13"/>
  <c r="BG13"/>
  <c r="BF13"/>
  <c r="BE13"/>
  <c r="BD13"/>
  <c r="BC13"/>
  <c r="BS13" s="1"/>
  <c r="BB13"/>
  <c r="BM12"/>
  <c r="BL12"/>
  <c r="BK12"/>
  <c r="BJ12"/>
  <c r="BI12"/>
  <c r="BH12"/>
  <c r="BG12"/>
  <c r="BF12"/>
  <c r="BE12"/>
  <c r="BD12"/>
  <c r="BC12"/>
  <c r="BS12" s="1"/>
  <c r="BB12"/>
  <c r="BM11"/>
  <c r="BL11"/>
  <c r="BK11"/>
  <c r="BJ11"/>
  <c r="BI11"/>
  <c r="BH11"/>
  <c r="BG11"/>
  <c r="BF11"/>
  <c r="BE11"/>
  <c r="BD11"/>
  <c r="BC11"/>
  <c r="BS11" s="1"/>
  <c r="BB11"/>
  <c r="BM10"/>
  <c r="BL10"/>
  <c r="BK10"/>
  <c r="BJ10"/>
  <c r="BI10"/>
  <c r="BH10"/>
  <c r="BG10"/>
  <c r="BF10"/>
  <c r="BE10"/>
  <c r="BD10"/>
  <c r="BC10"/>
  <c r="BS10" s="1"/>
  <c r="BB10"/>
  <c r="BM9"/>
  <c r="BL9"/>
  <c r="BK9"/>
  <c r="BJ9"/>
  <c r="BI9"/>
  <c r="BH9"/>
  <c r="BG9"/>
  <c r="BF9"/>
  <c r="BE9"/>
  <c r="BD9"/>
  <c r="BC9"/>
  <c r="BS9" s="1"/>
  <c r="BB9"/>
  <c r="BM8"/>
  <c r="BL8"/>
  <c r="BK8"/>
  <c r="BJ8"/>
  <c r="BI8"/>
  <c r="BH8"/>
  <c r="BG8"/>
  <c r="BF8"/>
  <c r="BE8"/>
  <c r="BD8"/>
  <c r="BC8"/>
  <c r="BB8"/>
  <c r="BM7"/>
  <c r="BM16" s="1"/>
  <c r="BL7"/>
  <c r="BL16" s="1"/>
  <c r="BK7"/>
  <c r="BK16" s="1"/>
  <c r="BJ7"/>
  <c r="BJ16" s="1"/>
  <c r="BI7"/>
  <c r="BI16" s="1"/>
  <c r="BH7"/>
  <c r="BH16" s="1"/>
  <c r="BG7"/>
  <c r="BG16" s="1"/>
  <c r="BF7"/>
  <c r="BF16" s="1"/>
  <c r="BE7"/>
  <c r="BE16" s="1"/>
  <c r="BD7"/>
  <c r="BD16" s="1"/>
  <c r="BC7"/>
  <c r="BC16" s="1"/>
  <c r="BB7"/>
  <c r="BB16" s="1"/>
  <c r="BA31"/>
  <c r="AZ31"/>
  <c r="AY31"/>
  <c r="AX31"/>
  <c r="AW31"/>
  <c r="AV31"/>
  <c r="AU31"/>
  <c r="AT31"/>
  <c r="AS31"/>
  <c r="AR31"/>
  <c r="AQ31"/>
  <c r="AP31"/>
  <c r="BA30"/>
  <c r="AZ30"/>
  <c r="AY30"/>
  <c r="AX30"/>
  <c r="AW30"/>
  <c r="AV30"/>
  <c r="AU30"/>
  <c r="AT30"/>
  <c r="AS30"/>
  <c r="AR30"/>
  <c r="AQ30"/>
  <c r="AP30"/>
  <c r="BA29"/>
  <c r="AZ29"/>
  <c r="AY29"/>
  <c r="AX29"/>
  <c r="AW29"/>
  <c r="AV29"/>
  <c r="AU29"/>
  <c r="AT29"/>
  <c r="AS29"/>
  <c r="AR29"/>
  <c r="AQ29"/>
  <c r="AP29"/>
  <c r="BA28"/>
  <c r="AZ28"/>
  <c r="AY28"/>
  <c r="AX28"/>
  <c r="AW28"/>
  <c r="AV28"/>
  <c r="AU28"/>
  <c r="AT28"/>
  <c r="AS28"/>
  <c r="AR28"/>
  <c r="AQ28"/>
  <c r="AP28"/>
  <c r="BA27"/>
  <c r="AZ27"/>
  <c r="AY27"/>
  <c r="AX27"/>
  <c r="AW27"/>
  <c r="AV27"/>
  <c r="AU27"/>
  <c r="AT27"/>
  <c r="AS27"/>
  <c r="AR27"/>
  <c r="AQ27"/>
  <c r="AP27"/>
  <c r="BA26"/>
  <c r="AZ26"/>
  <c r="AY26"/>
  <c r="AX26"/>
  <c r="AW26"/>
  <c r="AV26"/>
  <c r="AU26"/>
  <c r="AT26"/>
  <c r="AS26"/>
  <c r="AR26"/>
  <c r="AQ26"/>
  <c r="AP26"/>
  <c r="BA25"/>
  <c r="AZ25"/>
  <c r="AY25"/>
  <c r="AX25"/>
  <c r="AW25"/>
  <c r="AV25"/>
  <c r="AU25"/>
  <c r="AT25"/>
  <c r="AS25"/>
  <c r="AR25"/>
  <c r="AQ25"/>
  <c r="AP25"/>
  <c r="BA24"/>
  <c r="AZ24"/>
  <c r="AY24"/>
  <c r="AX24"/>
  <c r="AW24"/>
  <c r="AV24"/>
  <c r="AU24"/>
  <c r="AT24"/>
  <c r="AS24"/>
  <c r="AR24"/>
  <c r="AQ24"/>
  <c r="AP24"/>
  <c r="BA23"/>
  <c r="AZ23"/>
  <c r="AY23"/>
  <c r="AX23"/>
  <c r="AW23"/>
  <c r="AV23"/>
  <c r="AU23"/>
  <c r="AT23"/>
  <c r="AS23"/>
  <c r="AR23"/>
  <c r="AQ23"/>
  <c r="AP23"/>
  <c r="BA22"/>
  <c r="BA32" s="1"/>
  <c r="AZ22" i="23" s="1"/>
  <c r="AZ24" s="1"/>
  <c r="AZ22" i="39"/>
  <c r="AZ32" s="1"/>
  <c r="AY22" i="23" s="1"/>
  <c r="AY22" i="39"/>
  <c r="AY32" s="1"/>
  <c r="AX22" i="23" s="1"/>
  <c r="AX24" s="1"/>
  <c r="AX22" i="39"/>
  <c r="AX32" s="1"/>
  <c r="AW22" i="23" s="1"/>
  <c r="AW22" i="39"/>
  <c r="AW32" s="1"/>
  <c r="AV22" i="23" s="1"/>
  <c r="AV24" s="1"/>
  <c r="AV22" i="39"/>
  <c r="AV32" s="1"/>
  <c r="AU22" i="23" s="1"/>
  <c r="AU22" i="39"/>
  <c r="AU32" s="1"/>
  <c r="AT22" i="23" s="1"/>
  <c r="AT24" s="1"/>
  <c r="AT22" i="39"/>
  <c r="AT32" s="1"/>
  <c r="AS22" i="23" s="1"/>
  <c r="AS22" i="39"/>
  <c r="AS32" s="1"/>
  <c r="AR22" i="23" s="1"/>
  <c r="AR24" s="1"/>
  <c r="AR22" i="39"/>
  <c r="AR32" s="1"/>
  <c r="AQ22" i="23" s="1"/>
  <c r="AQ22" i="39"/>
  <c r="AQ32" s="1"/>
  <c r="AP22" i="23" s="1"/>
  <c r="AP24" s="1"/>
  <c r="AP22" i="39"/>
  <c r="AP32" s="1"/>
  <c r="BA18"/>
  <c r="AZ18"/>
  <c r="AY18"/>
  <c r="AX18"/>
  <c r="AW18"/>
  <c r="AV18"/>
  <c r="AU18"/>
  <c r="AT18"/>
  <c r="AS18"/>
  <c r="AR18"/>
  <c r="AQ18"/>
  <c r="AP18"/>
  <c r="BA15"/>
  <c r="AZ15"/>
  <c r="AY15"/>
  <c r="AX15"/>
  <c r="AW15"/>
  <c r="AV15"/>
  <c r="AU15"/>
  <c r="AT15"/>
  <c r="AS15"/>
  <c r="AR15"/>
  <c r="AQ15"/>
  <c r="AP15"/>
  <c r="BA14"/>
  <c r="AZ14"/>
  <c r="AY14"/>
  <c r="AX14"/>
  <c r="AW14"/>
  <c r="AV14"/>
  <c r="AU14"/>
  <c r="AT14"/>
  <c r="AS14"/>
  <c r="AR14"/>
  <c r="AQ14"/>
  <c r="AP14"/>
  <c r="BA13"/>
  <c r="AZ13"/>
  <c r="AY13"/>
  <c r="AX13"/>
  <c r="AW13"/>
  <c r="AV13"/>
  <c r="AU13"/>
  <c r="AT13"/>
  <c r="AS13"/>
  <c r="AR13"/>
  <c r="AQ13"/>
  <c r="AP13"/>
  <c r="BA12"/>
  <c r="AZ12"/>
  <c r="AY12"/>
  <c r="AX12"/>
  <c r="AW12"/>
  <c r="AV12"/>
  <c r="AU12"/>
  <c r="AT12"/>
  <c r="AS12"/>
  <c r="AR12"/>
  <c r="AQ12"/>
  <c r="AP12"/>
  <c r="BA11"/>
  <c r="AZ11"/>
  <c r="AY11"/>
  <c r="AX11"/>
  <c r="AW11"/>
  <c r="AV11"/>
  <c r="AU11"/>
  <c r="AT11"/>
  <c r="AS11"/>
  <c r="AR11"/>
  <c r="AQ11"/>
  <c r="AP11"/>
  <c r="BA10"/>
  <c r="AZ10"/>
  <c r="AY10"/>
  <c r="AX10"/>
  <c r="AW10"/>
  <c r="AV10"/>
  <c r="AU10"/>
  <c r="AT10"/>
  <c r="AS10"/>
  <c r="AR10"/>
  <c r="AQ10"/>
  <c r="AP10"/>
  <c r="BA9"/>
  <c r="AZ9"/>
  <c r="AY9"/>
  <c r="AX9"/>
  <c r="AW9"/>
  <c r="AV9"/>
  <c r="AU9"/>
  <c r="AT9"/>
  <c r="AS9"/>
  <c r="AR9"/>
  <c r="AQ9"/>
  <c r="AP9"/>
  <c r="BA8"/>
  <c r="AZ8"/>
  <c r="AY8"/>
  <c r="AX8"/>
  <c r="AW8"/>
  <c r="AV8"/>
  <c r="AU8"/>
  <c r="AT8"/>
  <c r="AS8"/>
  <c r="AR8"/>
  <c r="AQ8"/>
  <c r="AP8"/>
  <c r="BA7"/>
  <c r="BA16" s="1"/>
  <c r="AZ7"/>
  <c r="AZ16" s="1"/>
  <c r="AY7"/>
  <c r="AY16" s="1"/>
  <c r="AX7"/>
  <c r="AX16" s="1"/>
  <c r="AW7"/>
  <c r="AW16" s="1"/>
  <c r="AV7"/>
  <c r="AV16" s="1"/>
  <c r="AU7"/>
  <c r="AU16" s="1"/>
  <c r="AT7"/>
  <c r="AT16" s="1"/>
  <c r="AS7"/>
  <c r="AS16" s="1"/>
  <c r="AR7"/>
  <c r="AR16" s="1"/>
  <c r="AQ7"/>
  <c r="AQ16" s="1"/>
  <c r="AP7"/>
  <c r="AP16" s="1"/>
  <c r="AO31"/>
  <c r="AN31"/>
  <c r="AM31"/>
  <c r="AL31"/>
  <c r="AK31"/>
  <c r="AJ31"/>
  <c r="AI31"/>
  <c r="AH31"/>
  <c r="AG31"/>
  <c r="AF31"/>
  <c r="AE31"/>
  <c r="AD31"/>
  <c r="AO30"/>
  <c r="AN30"/>
  <c r="AM30"/>
  <c r="AL30"/>
  <c r="AK30"/>
  <c r="AJ30"/>
  <c r="AI30"/>
  <c r="AH30"/>
  <c r="AG30"/>
  <c r="AF30"/>
  <c r="AE30"/>
  <c r="AD30"/>
  <c r="AO29"/>
  <c r="AN29"/>
  <c r="AM29"/>
  <c r="AL29"/>
  <c r="AK29"/>
  <c r="AJ29"/>
  <c r="AI29"/>
  <c r="AH29"/>
  <c r="AG29"/>
  <c r="AF29"/>
  <c r="AE29"/>
  <c r="AD29"/>
  <c r="AO28"/>
  <c r="AN28"/>
  <c r="AM28"/>
  <c r="AL28"/>
  <c r="AK28"/>
  <c r="AJ28"/>
  <c r="AI28"/>
  <c r="AH28"/>
  <c r="AG28"/>
  <c r="AF28"/>
  <c r="AE28"/>
  <c r="AD28"/>
  <c r="AO27"/>
  <c r="AN27"/>
  <c r="AM27"/>
  <c r="AL27"/>
  <c r="AK27"/>
  <c r="AJ27"/>
  <c r="AI27"/>
  <c r="AH27"/>
  <c r="AG27"/>
  <c r="AF27"/>
  <c r="AE27"/>
  <c r="AD27"/>
  <c r="AO26"/>
  <c r="AN26"/>
  <c r="AM26"/>
  <c r="AL26"/>
  <c r="AK26"/>
  <c r="AJ26"/>
  <c r="AI26"/>
  <c r="AH26"/>
  <c r="AG26"/>
  <c r="AF26"/>
  <c r="AE26"/>
  <c r="AD26"/>
  <c r="AO25"/>
  <c r="AN25"/>
  <c r="AM25"/>
  <c r="AL25"/>
  <c r="AK25"/>
  <c r="AJ25"/>
  <c r="AI25"/>
  <c r="AH25"/>
  <c r="AG25"/>
  <c r="AF25"/>
  <c r="AE25"/>
  <c r="AD25"/>
  <c r="AO24"/>
  <c r="AN24"/>
  <c r="AM24"/>
  <c r="AL24"/>
  <c r="AK24"/>
  <c r="AJ24"/>
  <c r="AI24"/>
  <c r="AH24"/>
  <c r="AG24"/>
  <c r="AF24"/>
  <c r="AE24"/>
  <c r="AD24"/>
  <c r="AO23"/>
  <c r="AN23"/>
  <c r="AM23"/>
  <c r="AL23"/>
  <c r="AK23"/>
  <c r="AJ23"/>
  <c r="AI23"/>
  <c r="AH23"/>
  <c r="AG23"/>
  <c r="AF23"/>
  <c r="AE23"/>
  <c r="AD23"/>
  <c r="AO22"/>
  <c r="AO32" s="1"/>
  <c r="AN22" i="23" s="1"/>
  <c r="AN24" s="1"/>
  <c r="AN22" i="39"/>
  <c r="AN32" s="1"/>
  <c r="AM22" i="23" s="1"/>
  <c r="AM22" i="39"/>
  <c r="AM32" s="1"/>
  <c r="AL22" i="23" s="1"/>
  <c r="AL24" s="1"/>
  <c r="AL22" i="39"/>
  <c r="AL32" s="1"/>
  <c r="AK22" i="23" s="1"/>
  <c r="AK22" i="39"/>
  <c r="AK32" s="1"/>
  <c r="AJ22" i="23" s="1"/>
  <c r="AJ24" s="1"/>
  <c r="AJ22" i="39"/>
  <c r="AJ32" s="1"/>
  <c r="AI22" i="23" s="1"/>
  <c r="AI22" i="39"/>
  <c r="AI32" s="1"/>
  <c r="AH22" i="23" s="1"/>
  <c r="AH24" s="1"/>
  <c r="AH22" i="39"/>
  <c r="AH32" s="1"/>
  <c r="AG22" i="23" s="1"/>
  <c r="AG22" i="39"/>
  <c r="AG32" s="1"/>
  <c r="AF22" i="23" s="1"/>
  <c r="AF24" s="1"/>
  <c r="AF22" i="39"/>
  <c r="AF32" s="1"/>
  <c r="AE22" i="23" s="1"/>
  <c r="AE22" i="39"/>
  <c r="AE32" s="1"/>
  <c r="AD22" i="23" s="1"/>
  <c r="AD24" s="1"/>
  <c r="AD22" i="39"/>
  <c r="AD32" s="1"/>
  <c r="AO18"/>
  <c r="AN18"/>
  <c r="AM18"/>
  <c r="AL18"/>
  <c r="AK18"/>
  <c r="AJ18"/>
  <c r="AI18"/>
  <c r="AH18"/>
  <c r="AG18"/>
  <c r="AF18"/>
  <c r="AE18"/>
  <c r="AD18"/>
  <c r="AO15"/>
  <c r="AN15"/>
  <c r="AM15"/>
  <c r="AL15"/>
  <c r="AK15"/>
  <c r="AJ15"/>
  <c r="AI15"/>
  <c r="AH15"/>
  <c r="AG15"/>
  <c r="AF15"/>
  <c r="AE15"/>
  <c r="AD15"/>
  <c r="AO14"/>
  <c r="AN14"/>
  <c r="AM14"/>
  <c r="AL14"/>
  <c r="AK14"/>
  <c r="AJ14"/>
  <c r="AI14"/>
  <c r="AH14"/>
  <c r="AG14"/>
  <c r="AF14"/>
  <c r="AE14"/>
  <c r="AD14"/>
  <c r="AO13"/>
  <c r="AN13"/>
  <c r="AM13"/>
  <c r="AL13"/>
  <c r="AK13"/>
  <c r="AJ13"/>
  <c r="AI13"/>
  <c r="AH13"/>
  <c r="AG13"/>
  <c r="AF13"/>
  <c r="AE13"/>
  <c r="AD13"/>
  <c r="AO12"/>
  <c r="AN12"/>
  <c r="AM12"/>
  <c r="AL12"/>
  <c r="AK12"/>
  <c r="AJ12"/>
  <c r="AI12"/>
  <c r="AH12"/>
  <c r="AG12"/>
  <c r="AF12"/>
  <c r="AE12"/>
  <c r="AD12"/>
  <c r="AO11"/>
  <c r="AN11"/>
  <c r="AM11"/>
  <c r="AL11"/>
  <c r="AK11"/>
  <c r="AJ11"/>
  <c r="AI11"/>
  <c r="AH11"/>
  <c r="AG11"/>
  <c r="AF11"/>
  <c r="AE11"/>
  <c r="AD11"/>
  <c r="AO10"/>
  <c r="AN10"/>
  <c r="AM10"/>
  <c r="AL10"/>
  <c r="AK10"/>
  <c r="AJ10"/>
  <c r="AI10"/>
  <c r="AH10"/>
  <c r="AG10"/>
  <c r="AF10"/>
  <c r="AE10"/>
  <c r="AD10"/>
  <c r="AO9"/>
  <c r="AN9"/>
  <c r="AM9"/>
  <c r="AL9"/>
  <c r="AK9"/>
  <c r="AJ9"/>
  <c r="AI9"/>
  <c r="AH9"/>
  <c r="AG9"/>
  <c r="AF9"/>
  <c r="AE9"/>
  <c r="AD9"/>
  <c r="AO8"/>
  <c r="AN8"/>
  <c r="AM8"/>
  <c r="AL8"/>
  <c r="AK8"/>
  <c r="AJ8"/>
  <c r="AI8"/>
  <c r="AH8"/>
  <c r="AG8"/>
  <c r="AF8"/>
  <c r="AE8"/>
  <c r="AD8"/>
  <c r="AO7"/>
  <c r="AO16" s="1"/>
  <c r="AN7"/>
  <c r="AN16" s="1"/>
  <c r="AM7"/>
  <c r="AM16" s="1"/>
  <c r="AL7"/>
  <c r="AL16" s="1"/>
  <c r="AK7"/>
  <c r="AK16" s="1"/>
  <c r="AJ7"/>
  <c r="AJ16" s="1"/>
  <c r="AI7"/>
  <c r="AI16" s="1"/>
  <c r="AH7"/>
  <c r="AH16" s="1"/>
  <c r="AG7"/>
  <c r="AG16" s="1"/>
  <c r="AF7"/>
  <c r="AF16" s="1"/>
  <c r="AE7"/>
  <c r="AE16" s="1"/>
  <c r="AD7"/>
  <c r="AD16" s="1"/>
  <c r="AC31"/>
  <c r="AB31"/>
  <c r="AA31"/>
  <c r="Z31"/>
  <c r="Y31"/>
  <c r="X31"/>
  <c r="W31"/>
  <c r="V31"/>
  <c r="U31"/>
  <c r="T31"/>
  <c r="S31"/>
  <c r="R31"/>
  <c r="AC30"/>
  <c r="AB30"/>
  <c r="AA30"/>
  <c r="Z30"/>
  <c r="Y30"/>
  <c r="X30"/>
  <c r="W30"/>
  <c r="V30"/>
  <c r="U30"/>
  <c r="T30"/>
  <c r="S30"/>
  <c r="R30"/>
  <c r="AC29"/>
  <c r="AB29"/>
  <c r="AA29"/>
  <c r="Z29"/>
  <c r="Y29"/>
  <c r="X29"/>
  <c r="W29"/>
  <c r="V29"/>
  <c r="U29"/>
  <c r="T29"/>
  <c r="S29"/>
  <c r="R29"/>
  <c r="AC28"/>
  <c r="AB28"/>
  <c r="AA28"/>
  <c r="Z28"/>
  <c r="Y28"/>
  <c r="X28"/>
  <c r="W28"/>
  <c r="V28"/>
  <c r="U28"/>
  <c r="T28"/>
  <c r="S28"/>
  <c r="R28"/>
  <c r="AC27"/>
  <c r="AB27"/>
  <c r="AA27"/>
  <c r="Z27"/>
  <c r="Y27"/>
  <c r="X27"/>
  <c r="W27"/>
  <c r="V27"/>
  <c r="U27"/>
  <c r="T27"/>
  <c r="S27"/>
  <c r="R27"/>
  <c r="AC26"/>
  <c r="AB26"/>
  <c r="AA26"/>
  <c r="Z26"/>
  <c r="Y26"/>
  <c r="X26"/>
  <c r="W26"/>
  <c r="V26"/>
  <c r="U26"/>
  <c r="T26"/>
  <c r="S26"/>
  <c r="R26"/>
  <c r="AC25"/>
  <c r="AB25"/>
  <c r="AA25"/>
  <c r="Z25"/>
  <c r="Y25"/>
  <c r="X25"/>
  <c r="W25"/>
  <c r="V25"/>
  <c r="U25"/>
  <c r="T25"/>
  <c r="S25"/>
  <c r="R25"/>
  <c r="AC24"/>
  <c r="AB24"/>
  <c r="AA24"/>
  <c r="Z24"/>
  <c r="Y24"/>
  <c r="X24"/>
  <c r="W24"/>
  <c r="V24"/>
  <c r="U24"/>
  <c r="T24"/>
  <c r="S24"/>
  <c r="R24"/>
  <c r="AC23"/>
  <c r="AB23"/>
  <c r="AA23"/>
  <c r="Z23"/>
  <c r="Y23"/>
  <c r="X23"/>
  <c r="W23"/>
  <c r="V23"/>
  <c r="U23"/>
  <c r="T23"/>
  <c r="S23"/>
  <c r="R23"/>
  <c r="AC22"/>
  <c r="AC32" s="1"/>
  <c r="AB22" i="23" s="1"/>
  <c r="AB24" s="1"/>
  <c r="AB22" i="39"/>
  <c r="AB32" s="1"/>
  <c r="AA22" i="23" s="1"/>
  <c r="AA22" i="39"/>
  <c r="AA32" s="1"/>
  <c r="Z22" i="23" s="1"/>
  <c r="Z24" s="1"/>
  <c r="Z22" i="39"/>
  <c r="Z32" s="1"/>
  <c r="Y22" i="23" s="1"/>
  <c r="Y22" i="39"/>
  <c r="Y32" s="1"/>
  <c r="X22" i="23" s="1"/>
  <c r="X24" s="1"/>
  <c r="X22" i="39"/>
  <c r="X32" s="1"/>
  <c r="W22" i="23" s="1"/>
  <c r="W22" i="39"/>
  <c r="W32" s="1"/>
  <c r="V22" i="23" s="1"/>
  <c r="V24" s="1"/>
  <c r="V22" i="39"/>
  <c r="V32" s="1"/>
  <c r="U22" i="23" s="1"/>
  <c r="U22" i="39"/>
  <c r="U32" s="1"/>
  <c r="T22" i="23" s="1"/>
  <c r="T24" s="1"/>
  <c r="T22" i="39"/>
  <c r="T32" s="1"/>
  <c r="S22" i="23" s="1"/>
  <c r="S22" i="39"/>
  <c r="S32" s="1"/>
  <c r="R22" i="23" s="1"/>
  <c r="R24" s="1"/>
  <c r="R22" i="39"/>
  <c r="R32" s="1"/>
  <c r="AC18"/>
  <c r="AB18"/>
  <c r="AA18"/>
  <c r="Z18"/>
  <c r="Y18"/>
  <c r="X18"/>
  <c r="W18"/>
  <c r="V18"/>
  <c r="U18"/>
  <c r="T18"/>
  <c r="S18"/>
  <c r="R18"/>
  <c r="AC15"/>
  <c r="AB15"/>
  <c r="AA15"/>
  <c r="Z15"/>
  <c r="Y15"/>
  <c r="X15"/>
  <c r="W15"/>
  <c r="V15"/>
  <c r="U15"/>
  <c r="T15"/>
  <c r="S15"/>
  <c r="R15"/>
  <c r="AC14"/>
  <c r="AB14"/>
  <c r="AA14"/>
  <c r="Z14"/>
  <c r="Y14"/>
  <c r="X14"/>
  <c r="W14"/>
  <c r="V14"/>
  <c r="U14"/>
  <c r="T14"/>
  <c r="S14"/>
  <c r="R14"/>
  <c r="AC13"/>
  <c r="AB13"/>
  <c r="AA13"/>
  <c r="Z13"/>
  <c r="Y13"/>
  <c r="X13"/>
  <c r="W13"/>
  <c r="V13"/>
  <c r="U13"/>
  <c r="T13"/>
  <c r="S13"/>
  <c r="R13"/>
  <c r="AC12"/>
  <c r="AB12"/>
  <c r="AA12"/>
  <c r="Z12"/>
  <c r="Y12"/>
  <c r="X12"/>
  <c r="W12"/>
  <c r="V12"/>
  <c r="U12"/>
  <c r="T12"/>
  <c r="S12"/>
  <c r="R12"/>
  <c r="AC11"/>
  <c r="AB11"/>
  <c r="AA11"/>
  <c r="Z11"/>
  <c r="Y11"/>
  <c r="X11"/>
  <c r="W11"/>
  <c r="V11"/>
  <c r="U11"/>
  <c r="T11"/>
  <c r="S11"/>
  <c r="R11"/>
  <c r="AC10"/>
  <c r="AB10"/>
  <c r="AA10"/>
  <c r="Z10"/>
  <c r="Y10"/>
  <c r="X10"/>
  <c r="W10"/>
  <c r="V10"/>
  <c r="U10"/>
  <c r="T10"/>
  <c r="S10"/>
  <c r="R10"/>
  <c r="AC9"/>
  <c r="AB9"/>
  <c r="AA9"/>
  <c r="Z9"/>
  <c r="Y9"/>
  <c r="X9"/>
  <c r="W9"/>
  <c r="V9"/>
  <c r="U9"/>
  <c r="T9"/>
  <c r="S9"/>
  <c r="R9"/>
  <c r="AC8"/>
  <c r="AB8"/>
  <c r="AA8"/>
  <c r="Z8"/>
  <c r="Y8"/>
  <c r="X8"/>
  <c r="W8"/>
  <c r="V8"/>
  <c r="U8"/>
  <c r="T8"/>
  <c r="S8"/>
  <c r="R8"/>
  <c r="AC7"/>
  <c r="AC16" s="1"/>
  <c r="AB7"/>
  <c r="AB16" s="1"/>
  <c r="AA7"/>
  <c r="AA16" s="1"/>
  <c r="Z7"/>
  <c r="Y7"/>
  <c r="Y16" s="1"/>
  <c r="X7"/>
  <c r="X16" s="1"/>
  <c r="W7"/>
  <c r="W16" s="1"/>
  <c r="V7"/>
  <c r="V16" s="1"/>
  <c r="U7"/>
  <c r="U16" s="1"/>
  <c r="T7"/>
  <c r="T16" s="1"/>
  <c r="S7"/>
  <c r="S16" s="1"/>
  <c r="R7"/>
  <c r="R16" s="1"/>
  <c r="BQ25"/>
  <c r="BS25"/>
  <c r="BQ26"/>
  <c r="BS26"/>
  <c r="BQ27"/>
  <c r="BS27"/>
  <c r="BQ28"/>
  <c r="BS28"/>
  <c r="BQ29"/>
  <c r="BS29"/>
  <c r="BQ30"/>
  <c r="BS30"/>
  <c r="BQ31"/>
  <c r="BS31"/>
  <c r="BR24"/>
  <c r="BP24"/>
  <c r="BR23"/>
  <c r="BP23"/>
  <c r="BR22"/>
  <c r="BP22"/>
  <c r="BQ9"/>
  <c r="BQ10"/>
  <c r="BQ11"/>
  <c r="BQ12"/>
  <c r="BQ13"/>
  <c r="BQ14"/>
  <c r="BQ15"/>
  <c r="BR18"/>
  <c r="BP18"/>
  <c r="BR8"/>
  <c r="Q31"/>
  <c r="Q30"/>
  <c r="Q29"/>
  <c r="Q28"/>
  <c r="Q27"/>
  <c r="Q26"/>
  <c r="Q25"/>
  <c r="Q24"/>
  <c r="Q23"/>
  <c r="Q22"/>
  <c r="Q18"/>
  <c r="Q15"/>
  <c r="Q14"/>
  <c r="Q13"/>
  <c r="Q12"/>
  <c r="Q11"/>
  <c r="Q10"/>
  <c r="Q9"/>
  <c r="Q8"/>
  <c r="Q7"/>
  <c r="P31"/>
  <c r="O31"/>
  <c r="P30"/>
  <c r="O30"/>
  <c r="P29"/>
  <c r="O29"/>
  <c r="P28"/>
  <c r="O28"/>
  <c r="P27"/>
  <c r="O27"/>
  <c r="P26"/>
  <c r="O26"/>
  <c r="P25"/>
  <c r="O25"/>
  <c r="P24"/>
  <c r="O24"/>
  <c r="P23"/>
  <c r="O23"/>
  <c r="P22"/>
  <c r="P32" s="1"/>
  <c r="O22" i="23" s="1"/>
  <c r="O22" i="39"/>
  <c r="O32" s="1"/>
  <c r="N22" i="23" s="1"/>
  <c r="N24" s="1"/>
  <c r="P18" i="39"/>
  <c r="O18"/>
  <c r="P15"/>
  <c r="O15"/>
  <c r="P14"/>
  <c r="O14"/>
  <c r="P13"/>
  <c r="O13"/>
  <c r="P12"/>
  <c r="O12"/>
  <c r="P11"/>
  <c r="O11"/>
  <c r="P10"/>
  <c r="O10"/>
  <c r="P9"/>
  <c r="O9"/>
  <c r="P8"/>
  <c r="O8"/>
  <c r="P7"/>
  <c r="P16" s="1"/>
  <c r="O7"/>
  <c r="O16" s="1"/>
  <c r="G22"/>
  <c r="H22"/>
  <c r="I22"/>
  <c r="J22"/>
  <c r="K22"/>
  <c r="L22"/>
  <c r="M22"/>
  <c r="N22"/>
  <c r="G23"/>
  <c r="H23"/>
  <c r="I23"/>
  <c r="J23"/>
  <c r="K23"/>
  <c r="L23"/>
  <c r="M23"/>
  <c r="N23"/>
  <c r="G24"/>
  <c r="H24"/>
  <c r="I24"/>
  <c r="J24"/>
  <c r="K24"/>
  <c r="L24"/>
  <c r="M24"/>
  <c r="N24"/>
  <c r="G25"/>
  <c r="H25"/>
  <c r="I25"/>
  <c r="J25"/>
  <c r="K25"/>
  <c r="L25"/>
  <c r="M25"/>
  <c r="N25"/>
  <c r="G26"/>
  <c r="H26"/>
  <c r="I26"/>
  <c r="J26"/>
  <c r="K26"/>
  <c r="L26"/>
  <c r="M26"/>
  <c r="N26"/>
  <c r="G27"/>
  <c r="H27"/>
  <c r="I27"/>
  <c r="J27"/>
  <c r="K27"/>
  <c r="L27"/>
  <c r="M27"/>
  <c r="N27"/>
  <c r="G28"/>
  <c r="H28"/>
  <c r="I28"/>
  <c r="J28"/>
  <c r="K28"/>
  <c r="L28"/>
  <c r="M28"/>
  <c r="N28"/>
  <c r="G29"/>
  <c r="H29"/>
  <c r="I29"/>
  <c r="J29"/>
  <c r="K29"/>
  <c r="L29"/>
  <c r="M29"/>
  <c r="N29"/>
  <c r="G30"/>
  <c r="H30"/>
  <c r="I30"/>
  <c r="J30"/>
  <c r="K30"/>
  <c r="L30"/>
  <c r="M30"/>
  <c r="N30"/>
  <c r="G31"/>
  <c r="H31"/>
  <c r="I31"/>
  <c r="J31"/>
  <c r="J32" s="1"/>
  <c r="I22" i="23" s="1"/>
  <c r="K31" i="39"/>
  <c r="L31"/>
  <c r="M31"/>
  <c r="N31"/>
  <c r="G32"/>
  <c r="F22" i="23" s="1"/>
  <c r="F24" s="1"/>
  <c r="H32" i="39"/>
  <c r="G22" i="23" s="1"/>
  <c r="I32" i="39"/>
  <c r="H22" i="23" s="1"/>
  <c r="H24" s="1"/>
  <c r="M32" i="39"/>
  <c r="L22" i="23" s="1"/>
  <c r="L24" s="1"/>
  <c r="F31" i="39"/>
  <c r="F30"/>
  <c r="F29"/>
  <c r="F28"/>
  <c r="F27"/>
  <c r="F26"/>
  <c r="F25"/>
  <c r="F24"/>
  <c r="F23"/>
  <c r="F22"/>
  <c r="N18"/>
  <c r="M18"/>
  <c r="L18"/>
  <c r="K18"/>
  <c r="J18"/>
  <c r="I18"/>
  <c r="H18"/>
  <c r="G18"/>
  <c r="F18"/>
  <c r="N15"/>
  <c r="M15"/>
  <c r="L15"/>
  <c r="K15"/>
  <c r="J15"/>
  <c r="I15"/>
  <c r="H15"/>
  <c r="G15"/>
  <c r="F15"/>
  <c r="N14"/>
  <c r="M14"/>
  <c r="L14"/>
  <c r="K14"/>
  <c r="J14"/>
  <c r="I14"/>
  <c r="H14"/>
  <c r="G14"/>
  <c r="N13"/>
  <c r="M13"/>
  <c r="L13"/>
  <c r="K13"/>
  <c r="J13"/>
  <c r="I13"/>
  <c r="H13"/>
  <c r="G13"/>
  <c r="N12"/>
  <c r="M12"/>
  <c r="L12"/>
  <c r="K12"/>
  <c r="J12"/>
  <c r="I12"/>
  <c r="H12"/>
  <c r="G12"/>
  <c r="N11"/>
  <c r="M11"/>
  <c r="L11"/>
  <c r="K11"/>
  <c r="J11"/>
  <c r="I11"/>
  <c r="H11"/>
  <c r="G11"/>
  <c r="N10"/>
  <c r="M10"/>
  <c r="L10"/>
  <c r="K10"/>
  <c r="J10"/>
  <c r="I10"/>
  <c r="H10"/>
  <c r="G10"/>
  <c r="N9"/>
  <c r="M9"/>
  <c r="L9"/>
  <c r="K9"/>
  <c r="J9"/>
  <c r="I9"/>
  <c r="H9"/>
  <c r="G9"/>
  <c r="N8"/>
  <c r="M8"/>
  <c r="L8"/>
  <c r="K8"/>
  <c r="J8"/>
  <c r="I8"/>
  <c r="H8"/>
  <c r="G8"/>
  <c r="N7"/>
  <c r="M7"/>
  <c r="L7"/>
  <c r="K7"/>
  <c r="J7"/>
  <c r="I7"/>
  <c r="H7"/>
  <c r="G7"/>
  <c r="F14"/>
  <c r="F13"/>
  <c r="F12"/>
  <c r="F11"/>
  <c r="F10"/>
  <c r="F9"/>
  <c r="F8"/>
  <c r="F7"/>
  <c r="BG22" i="40" l="1"/>
  <c r="P22"/>
  <c r="G22"/>
  <c r="G28" s="1"/>
  <c r="I22"/>
  <c r="K22"/>
  <c r="M22"/>
  <c r="O22"/>
  <c r="R22"/>
  <c r="T22"/>
  <c r="V22"/>
  <c r="X22"/>
  <c r="Z22"/>
  <c r="AE22"/>
  <c r="AG22"/>
  <c r="AI22"/>
  <c r="AK22"/>
  <c r="AM22"/>
  <c r="AP22"/>
  <c r="AR22"/>
  <c r="AT22"/>
  <c r="AV22"/>
  <c r="AX22"/>
  <c r="BB22"/>
  <c r="BJ22"/>
  <c r="BS45" i="39"/>
  <c r="BP47"/>
  <c r="BQ47"/>
  <c r="BR47"/>
  <c r="BS47"/>
  <c r="BP49"/>
  <c r="BQ49"/>
  <c r="BR49"/>
  <c r="BU49" s="1"/>
  <c r="BS49"/>
  <c r="BP51"/>
  <c r="BU51" s="1"/>
  <c r="BQ51"/>
  <c r="BR51"/>
  <c r="BS51"/>
  <c r="BP53"/>
  <c r="BQ53"/>
  <c r="BR53"/>
  <c r="BS53"/>
  <c r="BU47"/>
  <c r="BR7"/>
  <c r="BN23" i="40"/>
  <c r="BN25"/>
  <c r="BO17"/>
  <c r="BO23"/>
  <c r="BO25"/>
  <c r="BO26"/>
  <c r="BP17"/>
  <c r="BP23"/>
  <c r="BN12"/>
  <c r="BO12"/>
  <c r="BP25"/>
  <c r="BP26"/>
  <c r="BQ17"/>
  <c r="BQ23"/>
  <c r="BQ25"/>
  <c r="BQ26"/>
  <c r="BR17"/>
  <c r="BR23"/>
  <c r="BR25"/>
  <c r="BR26"/>
  <c r="F24" i="38"/>
  <c r="F31" i="23" s="1"/>
  <c r="BP12" i="40"/>
  <c r="BQ12"/>
  <c r="BR12"/>
  <c r="BN17"/>
  <c r="F24"/>
  <c r="F28" s="1"/>
  <c r="AB22"/>
  <c r="BO22" s="1"/>
  <c r="AN22"/>
  <c r="AZ22"/>
  <c r="BQ22" s="1"/>
  <c r="BL22"/>
  <c r="BR22" s="1"/>
  <c r="K32" i="39"/>
  <c r="J22" i="23" s="1"/>
  <c r="J24" s="1"/>
  <c r="BP32" i="39"/>
  <c r="BP25"/>
  <c r="BP26"/>
  <c r="BP27"/>
  <c r="BP28"/>
  <c r="BP29"/>
  <c r="BP30"/>
  <c r="BP31"/>
  <c r="BQ18"/>
  <c r="BQ32"/>
  <c r="BQ23"/>
  <c r="BQ24"/>
  <c r="BR32"/>
  <c r="BR25"/>
  <c r="BR26"/>
  <c r="BR27"/>
  <c r="BR28"/>
  <c r="BR29"/>
  <c r="BR30"/>
  <c r="BR31"/>
  <c r="BS18"/>
  <c r="BS32"/>
  <c r="BS23"/>
  <c r="BS24"/>
  <c r="F18" i="38"/>
  <c r="E8" i="40"/>
  <c r="BP22"/>
  <c r="E28"/>
  <c r="BT33" i="38"/>
  <c r="BN33"/>
  <c r="H46"/>
  <c r="H24" i="40" s="1"/>
  <c r="N32" i="39"/>
  <c r="M22" i="23" s="1"/>
  <c r="L32" i="39"/>
  <c r="K22" i="23" s="1"/>
  <c r="Z16" i="39"/>
  <c r="BO22"/>
  <c r="BO24"/>
  <c r="BO26"/>
  <c r="BO28"/>
  <c r="BO30"/>
  <c r="BP14" i="20"/>
  <c r="BO14"/>
  <c r="BP8" i="39"/>
  <c r="BO7"/>
  <c r="BO9"/>
  <c r="BO11"/>
  <c r="BO13"/>
  <c r="BP7"/>
  <c r="BP9"/>
  <c r="BP10"/>
  <c r="BP11"/>
  <c r="BP12"/>
  <c r="BP13"/>
  <c r="BP14"/>
  <c r="BP15"/>
  <c r="BQ8"/>
  <c r="BR9"/>
  <c r="BR10"/>
  <c r="BR11"/>
  <c r="BR12"/>
  <c r="BR13"/>
  <c r="BR14"/>
  <c r="BR15"/>
  <c r="BS8"/>
  <c r="BP44"/>
  <c r="BQ44"/>
  <c r="BR44"/>
  <c r="BS44"/>
  <c r="BO43"/>
  <c r="BQ43"/>
  <c r="BS43"/>
  <c r="BP45"/>
  <c r="BQ45"/>
  <c r="BR45"/>
  <c r="G60"/>
  <c r="I60"/>
  <c r="K60"/>
  <c r="M60"/>
  <c r="O60"/>
  <c r="Q60"/>
  <c r="S60"/>
  <c r="U60"/>
  <c r="W60"/>
  <c r="Y60"/>
  <c r="AA60"/>
  <c r="AC60"/>
  <c r="AE60"/>
  <c r="AG60"/>
  <c r="AI60"/>
  <c r="AK60"/>
  <c r="AM60"/>
  <c r="AO60"/>
  <c r="AQ60"/>
  <c r="AS60"/>
  <c r="AU60"/>
  <c r="AW60"/>
  <c r="AY60"/>
  <c r="BA60"/>
  <c r="BC60"/>
  <c r="BE60"/>
  <c r="BG60"/>
  <c r="BI60"/>
  <c r="BK60"/>
  <c r="BM60"/>
  <c r="BP46"/>
  <c r="BQ46"/>
  <c r="BR46"/>
  <c r="BS46"/>
  <c r="BP48"/>
  <c r="BQ48"/>
  <c r="BR48"/>
  <c r="BS48"/>
  <c r="BP50"/>
  <c r="BQ50"/>
  <c r="BR50"/>
  <c r="BS50"/>
  <c r="BP52"/>
  <c r="BQ52"/>
  <c r="BR52"/>
  <c r="BS52"/>
  <c r="BP54"/>
  <c r="BQ54"/>
  <c r="BR54"/>
  <c r="BS54"/>
  <c r="BP56"/>
  <c r="BQ56"/>
  <c r="BR56"/>
  <c r="BS56"/>
  <c r="BU55"/>
  <c r="BU44"/>
  <c r="H58"/>
  <c r="G23" i="23" s="1"/>
  <c r="G24" s="1"/>
  <c r="J58" i="39"/>
  <c r="I23" i="23" s="1"/>
  <c r="I24" s="1"/>
  <c r="L58" i="39"/>
  <c r="K23" i="23" s="1"/>
  <c r="N58" i="39"/>
  <c r="M23" i="23" s="1"/>
  <c r="P58" i="39"/>
  <c r="O23" i="23" s="1"/>
  <c r="O24" s="1"/>
  <c r="R58" i="39"/>
  <c r="R60" s="1"/>
  <c r="T58"/>
  <c r="S23" i="23" s="1"/>
  <c r="S24" s="1"/>
  <c r="V58" i="39"/>
  <c r="U23" i="23" s="1"/>
  <c r="U24" s="1"/>
  <c r="X58" i="39"/>
  <c r="W23" i="23" s="1"/>
  <c r="W24" s="1"/>
  <c r="Z58" i="39"/>
  <c r="Y23" i="23" s="1"/>
  <c r="Y24" s="1"/>
  <c r="AB58" i="39"/>
  <c r="AA23" i="23" s="1"/>
  <c r="AA24" s="1"/>
  <c r="AD58" i="39"/>
  <c r="AF58"/>
  <c r="AE23" i="23" s="1"/>
  <c r="AE24" s="1"/>
  <c r="AH58" i="39"/>
  <c r="AG23" i="23" s="1"/>
  <c r="AG24" s="1"/>
  <c r="AJ58" i="39"/>
  <c r="AI23" i="23" s="1"/>
  <c r="AI24" s="1"/>
  <c r="AL58" i="39"/>
  <c r="AK23" i="23" s="1"/>
  <c r="AK24" s="1"/>
  <c r="AN58" i="39"/>
  <c r="AM23" i="23" s="1"/>
  <c r="AM24" s="1"/>
  <c r="AP58" i="39"/>
  <c r="AP60" s="1"/>
  <c r="AR58"/>
  <c r="AQ23" i="23" s="1"/>
  <c r="AQ24" s="1"/>
  <c r="AT58" i="39"/>
  <c r="AS23" i="23" s="1"/>
  <c r="AS24" s="1"/>
  <c r="AV58" i="39"/>
  <c r="AU23" i="23" s="1"/>
  <c r="AU24" s="1"/>
  <c r="AX58" i="39"/>
  <c r="AW23" i="23" s="1"/>
  <c r="AW24" s="1"/>
  <c r="AZ58" i="39"/>
  <c r="AY23" i="23" s="1"/>
  <c r="AY24" s="1"/>
  <c r="BB58" i="39"/>
  <c r="BD58"/>
  <c r="BC23" i="23" s="1"/>
  <c r="BC24" s="1"/>
  <c r="BF58" i="39"/>
  <c r="BE23" i="23" s="1"/>
  <c r="BE24" s="1"/>
  <c r="BH58" i="39"/>
  <c r="BG23" i="23" s="1"/>
  <c r="BG24" s="1"/>
  <c r="BJ58" i="39"/>
  <c r="BI23" i="23" s="1"/>
  <c r="BI24" s="1"/>
  <c r="BL58" i="39"/>
  <c r="BK23" i="23" s="1"/>
  <c r="BK24" s="1"/>
  <c r="BV10" i="37"/>
  <c r="BX10"/>
  <c r="BZ10"/>
  <c r="BW10"/>
  <c r="BY10"/>
  <c r="BU43" i="39"/>
  <c r="F58"/>
  <c r="Q23" i="23"/>
  <c r="AC23"/>
  <c r="BP23" s="1"/>
  <c r="BA23"/>
  <c r="BO8" i="39"/>
  <c r="BO10"/>
  <c r="BU10" s="1"/>
  <c r="BO12"/>
  <c r="BU12" s="1"/>
  <c r="BO14"/>
  <c r="BO18"/>
  <c r="BO23"/>
  <c r="BO25"/>
  <c r="BO27"/>
  <c r="BU27" s="1"/>
  <c r="BO29"/>
  <c r="BU29" s="1"/>
  <c r="BO31"/>
  <c r="BU31" s="1"/>
  <c r="BQ7"/>
  <c r="BS7"/>
  <c r="BQ22"/>
  <c r="BS22"/>
  <c r="BU22" s="1"/>
  <c r="Q22" i="23"/>
  <c r="Q24" s="1"/>
  <c r="AC22"/>
  <c r="AC24" s="1"/>
  <c r="AO22"/>
  <c r="BA22"/>
  <c r="BA24" s="1"/>
  <c r="BP42" i="39"/>
  <c r="BR42"/>
  <c r="BO42"/>
  <c r="BQ42"/>
  <c r="BS42"/>
  <c r="BU26"/>
  <c r="BO15"/>
  <c r="BU28"/>
  <c r="Q16"/>
  <c r="BU13"/>
  <c r="BU9"/>
  <c r="BU43" i="20"/>
  <c r="BP15"/>
  <c r="BP16"/>
  <c r="BU28"/>
  <c r="BU81"/>
  <c r="BU19"/>
  <c r="BU37"/>
  <c r="BU15"/>
  <c r="BU16"/>
  <c r="BO17"/>
  <c r="O18"/>
  <c r="Q18"/>
  <c r="R18"/>
  <c r="T18"/>
  <c r="S18"/>
  <c r="U18"/>
  <c r="W17"/>
  <c r="V18"/>
  <c r="BC17" i="39"/>
  <c r="BC19" s="1"/>
  <c r="BE17"/>
  <c r="BE19" s="1"/>
  <c r="BG17"/>
  <c r="BG19" s="1"/>
  <c r="BI17"/>
  <c r="BI19" s="1"/>
  <c r="BK17"/>
  <c r="BK19" s="1"/>
  <c r="BM17"/>
  <c r="BM19" s="1"/>
  <c r="BB17"/>
  <c r="BS16"/>
  <c r="BD17"/>
  <c r="BD19" s="1"/>
  <c r="BF17"/>
  <c r="BF19" s="1"/>
  <c r="BH17"/>
  <c r="BH19" s="1"/>
  <c r="BJ17"/>
  <c r="BJ19" s="1"/>
  <c r="BL17"/>
  <c r="BL19" s="1"/>
  <c r="AQ17"/>
  <c r="AQ19" s="1"/>
  <c r="AS17"/>
  <c r="AS19" s="1"/>
  <c r="AU17"/>
  <c r="AU19" s="1"/>
  <c r="AW17"/>
  <c r="AW19" s="1"/>
  <c r="AY17"/>
  <c r="AY19" s="1"/>
  <c r="BA17"/>
  <c r="BA19" s="1"/>
  <c r="AP17"/>
  <c r="BR16"/>
  <c r="AR17"/>
  <c r="AR19" s="1"/>
  <c r="AT17"/>
  <c r="AT19" s="1"/>
  <c r="AV17"/>
  <c r="AV19" s="1"/>
  <c r="AX17"/>
  <c r="AX19" s="1"/>
  <c r="AZ17"/>
  <c r="AZ19" s="1"/>
  <c r="BU11"/>
  <c r="AE17"/>
  <c r="AE19" s="1"/>
  <c r="AG17"/>
  <c r="AG19" s="1"/>
  <c r="AI17"/>
  <c r="AI19" s="1"/>
  <c r="AK17"/>
  <c r="AK19" s="1"/>
  <c r="AM17"/>
  <c r="AM19" s="1"/>
  <c r="AO17"/>
  <c r="AO19" s="1"/>
  <c r="AD17"/>
  <c r="BQ16"/>
  <c r="AF17"/>
  <c r="AF19" s="1"/>
  <c r="AH17"/>
  <c r="AH19" s="1"/>
  <c r="AJ17"/>
  <c r="AJ19" s="1"/>
  <c r="AL17"/>
  <c r="AL19" s="1"/>
  <c r="AN17"/>
  <c r="AN19" s="1"/>
  <c r="S17"/>
  <c r="S19" s="1"/>
  <c r="U17"/>
  <c r="U19" s="1"/>
  <c r="W17"/>
  <c r="W19" s="1"/>
  <c r="Y17"/>
  <c r="Y19" s="1"/>
  <c r="AA17"/>
  <c r="AA19" s="1"/>
  <c r="AC17"/>
  <c r="AC19" s="1"/>
  <c r="R17"/>
  <c r="R19" s="1"/>
  <c r="BP16"/>
  <c r="T17"/>
  <c r="T19" s="1"/>
  <c r="V17"/>
  <c r="V19" s="1"/>
  <c r="X17"/>
  <c r="X19" s="1"/>
  <c r="Z17"/>
  <c r="Z19" s="1"/>
  <c r="AB17"/>
  <c r="AB19" s="1"/>
  <c r="BU23"/>
  <c r="BU25"/>
  <c r="BU14"/>
  <c r="BU24"/>
  <c r="BU30"/>
  <c r="BU18"/>
  <c r="Q32"/>
  <c r="P22" i="23" s="1"/>
  <c r="P24" s="1"/>
  <c r="Q17" i="39"/>
  <c r="Q19" s="1"/>
  <c r="P17"/>
  <c r="P19" s="1"/>
  <c r="O17"/>
  <c r="O19" s="1"/>
  <c r="F16"/>
  <c r="F32"/>
  <c r="E22" i="23" s="1"/>
  <c r="H16" i="39"/>
  <c r="G16"/>
  <c r="BN22" i="40" l="1"/>
  <c r="BU53" i="39"/>
  <c r="BU15"/>
  <c r="BO24" i="23"/>
  <c r="K24"/>
  <c r="M24"/>
  <c r="BT25" i="40"/>
  <c r="BT12"/>
  <c r="BT17"/>
  <c r="BT23"/>
  <c r="BT26"/>
  <c r="G24" i="38"/>
  <c r="G31" i="23" s="1"/>
  <c r="I46" i="38"/>
  <c r="I24" i="40" s="1"/>
  <c r="I28" s="1"/>
  <c r="BR24" i="23"/>
  <c r="H28" i="40"/>
  <c r="BP24" i="23"/>
  <c r="BR23"/>
  <c r="E23"/>
  <c r="BN23" s="1"/>
  <c r="E8" i="38"/>
  <c r="F8" i="40"/>
  <c r="G18" i="38"/>
  <c r="G16" i="40" s="1"/>
  <c r="F16"/>
  <c r="BT22"/>
  <c r="AO23" i="23"/>
  <c r="BQ23" s="1"/>
  <c r="BO23"/>
  <c r="BU14" i="20"/>
  <c r="BU8" i="39"/>
  <c r="BU7"/>
  <c r="BU56"/>
  <c r="BU54"/>
  <c r="BU52"/>
  <c r="BU50"/>
  <c r="BU48"/>
  <c r="BU46"/>
  <c r="BU45"/>
  <c r="BL60"/>
  <c r="BH60"/>
  <c r="BD60"/>
  <c r="AX60"/>
  <c r="AT60"/>
  <c r="AN60"/>
  <c r="AJ60"/>
  <c r="AF60"/>
  <c r="Z60"/>
  <c r="V60"/>
  <c r="P60"/>
  <c r="L60"/>
  <c r="H60"/>
  <c r="BS58"/>
  <c r="BR58"/>
  <c r="BQ58"/>
  <c r="BP58"/>
  <c r="BB60"/>
  <c r="AD60"/>
  <c r="F60"/>
  <c r="BJ60"/>
  <c r="BF60"/>
  <c r="AZ60"/>
  <c r="AV60"/>
  <c r="AR60"/>
  <c r="AL60"/>
  <c r="AH60"/>
  <c r="AB60"/>
  <c r="X60"/>
  <c r="T60"/>
  <c r="N60"/>
  <c r="J60"/>
  <c r="CB10" i="37"/>
  <c r="BO58" i="39"/>
  <c r="Z34"/>
  <c r="V34"/>
  <c r="AN34"/>
  <c r="AJ34"/>
  <c r="AB34"/>
  <c r="X34"/>
  <c r="T34"/>
  <c r="AL34"/>
  <c r="O34"/>
  <c r="AC34"/>
  <c r="Y34"/>
  <c r="U34"/>
  <c r="AH34"/>
  <c r="AO34"/>
  <c r="AK34"/>
  <c r="AG34"/>
  <c r="AZ34"/>
  <c r="AV34"/>
  <c r="AR34"/>
  <c r="AY34"/>
  <c r="AU34"/>
  <c r="AQ34"/>
  <c r="BJ34"/>
  <c r="BF34"/>
  <c r="BM34"/>
  <c r="BI34"/>
  <c r="BE34"/>
  <c r="P34"/>
  <c r="AA34"/>
  <c r="W34"/>
  <c r="S34"/>
  <c r="AF34"/>
  <c r="AM34"/>
  <c r="AI34"/>
  <c r="AE34"/>
  <c r="AX34"/>
  <c r="AT34"/>
  <c r="BA34"/>
  <c r="AW34"/>
  <c r="AS34"/>
  <c r="BL34"/>
  <c r="BH34"/>
  <c r="BD34"/>
  <c r="BK34"/>
  <c r="BG34"/>
  <c r="BC34"/>
  <c r="BU42"/>
  <c r="BO32"/>
  <c r="BU32" s="1"/>
  <c r="Q34"/>
  <c r="R34"/>
  <c r="BP19"/>
  <c r="BQ17"/>
  <c r="BR17"/>
  <c r="BS17"/>
  <c r="X17" i="20"/>
  <c r="BB19" i="39"/>
  <c r="AP19"/>
  <c r="AD19"/>
  <c r="BP17"/>
  <c r="G17"/>
  <c r="G19" s="1"/>
  <c r="H17"/>
  <c r="H19" s="1"/>
  <c r="F17"/>
  <c r="I16"/>
  <c r="J46" i="38" l="1"/>
  <c r="J24" i="40" s="1"/>
  <c r="J28" s="1"/>
  <c r="E24" i="23"/>
  <c r="BN24" s="1"/>
  <c r="BU58" i="39"/>
  <c r="AO24" i="23"/>
  <c r="BQ24" s="1"/>
  <c r="BT24" s="1"/>
  <c r="G8" i="40"/>
  <c r="H24" i="38"/>
  <c r="H31" i="23" s="1"/>
  <c r="BT23"/>
  <c r="F8" i="38"/>
  <c r="E9" i="40"/>
  <c r="F9"/>
  <c r="H18" i="38"/>
  <c r="H16" i="40" s="1"/>
  <c r="E18"/>
  <c r="E19" s="1"/>
  <c r="E37" s="1"/>
  <c r="F18"/>
  <c r="F19" s="1"/>
  <c r="F37" s="1"/>
  <c r="E25" i="38"/>
  <c r="K46"/>
  <c r="K24" i="40" s="1"/>
  <c r="K28" s="1"/>
  <c r="BP60" i="39"/>
  <c r="BR60"/>
  <c r="BQ60"/>
  <c r="BO60"/>
  <c r="BS60"/>
  <c r="G34"/>
  <c r="F32" i="23"/>
  <c r="H34" i="39"/>
  <c r="G32" i="23"/>
  <c r="BP34" i="39"/>
  <c r="F19"/>
  <c r="AD34"/>
  <c r="BQ34" s="1"/>
  <c r="BQ19"/>
  <c r="BB34"/>
  <c r="BS34" s="1"/>
  <c r="BS19"/>
  <c r="AP34"/>
  <c r="BR34" s="1"/>
  <c r="BR19"/>
  <c r="Y17" i="20"/>
  <c r="X18"/>
  <c r="I17" i="39"/>
  <c r="I19" s="1"/>
  <c r="J16"/>
  <c r="H8" i="40" l="1"/>
  <c r="I24" i="38"/>
  <c r="I31" i="23" s="1"/>
  <c r="I18" i="38"/>
  <c r="I16" i="40" s="1"/>
  <c r="G18"/>
  <c r="G19" s="1"/>
  <c r="G37" s="1"/>
  <c r="F25" i="38"/>
  <c r="G8"/>
  <c r="G9" i="40" s="1"/>
  <c r="L46" i="38"/>
  <c r="L24" i="40" s="1"/>
  <c r="L28" s="1"/>
  <c r="BU60" i="39"/>
  <c r="I34"/>
  <c r="H32" i="23"/>
  <c r="F34" i="39"/>
  <c r="Z17" i="20"/>
  <c r="Y18"/>
  <c r="J17" i="39"/>
  <c r="J19" s="1"/>
  <c r="K16"/>
  <c r="I8" i="40" l="1"/>
  <c r="J24" i="38"/>
  <c r="J31" i="23" s="1"/>
  <c r="H8" i="38"/>
  <c r="H18" i="40"/>
  <c r="H19" s="1"/>
  <c r="H37" s="1"/>
  <c r="G25" i="38"/>
  <c r="J18"/>
  <c r="M46"/>
  <c r="M24" i="40" s="1"/>
  <c r="M28" s="1"/>
  <c r="J34" i="39"/>
  <c r="I32" i="23"/>
  <c r="AA17" i="20"/>
  <c r="Z18"/>
  <c r="K17" i="39"/>
  <c r="K19" s="1"/>
  <c r="L16"/>
  <c r="J8" i="40" l="1"/>
  <c r="K24" i="38"/>
  <c r="K31" i="23" s="1"/>
  <c r="J32"/>
  <c r="K18" i="38"/>
  <c r="K16" i="40" s="1"/>
  <c r="I8" i="38"/>
  <c r="I9" i="40" s="1"/>
  <c r="I18"/>
  <c r="I19" s="1"/>
  <c r="I37" s="1"/>
  <c r="H25" i="38"/>
  <c r="J16" i="40"/>
  <c r="H9"/>
  <c r="N46" i="38"/>
  <c r="N24" i="40" s="1"/>
  <c r="N28" s="1"/>
  <c r="K34" i="39"/>
  <c r="AB17" i="20"/>
  <c r="AA18"/>
  <c r="L17" i="39"/>
  <c r="L19" s="1"/>
  <c r="M16"/>
  <c r="K8" i="40" l="1"/>
  <c r="L24" i="38"/>
  <c r="L31" i="23" s="1"/>
  <c r="I25" i="38"/>
  <c r="J8"/>
  <c r="J9" i="40" s="1"/>
  <c r="L18" i="38"/>
  <c r="L16" i="40" s="1"/>
  <c r="O46" i="38"/>
  <c r="O24" i="40" s="1"/>
  <c r="O28" s="1"/>
  <c r="L34" i="39"/>
  <c r="K32" i="23"/>
  <c r="AC17" i="20"/>
  <c r="BP17" s="1"/>
  <c r="AB18"/>
  <c r="M17" i="39"/>
  <c r="M19" s="1"/>
  <c r="N16"/>
  <c r="BO16" s="1"/>
  <c r="BU16" s="1"/>
  <c r="L8" i="40" l="1"/>
  <c r="M24" i="38"/>
  <c r="M31" i="23" s="1"/>
  <c r="K8" i="38"/>
  <c r="K9" i="40" s="1"/>
  <c r="J18"/>
  <c r="J19" s="1"/>
  <c r="J37" s="1"/>
  <c r="K18"/>
  <c r="K19" s="1"/>
  <c r="K37" s="1"/>
  <c r="J25" i="38"/>
  <c r="M18"/>
  <c r="P46"/>
  <c r="M34" i="39"/>
  <c r="L32" i="23"/>
  <c r="AC18" i="20"/>
  <c r="AD17"/>
  <c r="N17" i="39"/>
  <c r="BO17" s="1"/>
  <c r="BU17" s="1"/>
  <c r="M8" i="40" l="1"/>
  <c r="N24" i="38"/>
  <c r="N31" i="23" s="1"/>
  <c r="N32" s="1"/>
  <c r="BN46" i="38"/>
  <c r="P24" i="40"/>
  <c r="N18" i="38"/>
  <c r="N16" i="40" s="1"/>
  <c r="K25" i="38"/>
  <c r="L8"/>
  <c r="L9" i="40" s="1"/>
  <c r="M16"/>
  <c r="Q46" i="38"/>
  <c r="Q24" i="40" s="1"/>
  <c r="N19" i="39"/>
  <c r="N34" s="1"/>
  <c r="BO34" s="1"/>
  <c r="BU34" s="1"/>
  <c r="AE17" i="20"/>
  <c r="AF17" s="1"/>
  <c r="AG17" s="1"/>
  <c r="AH17" s="1"/>
  <c r="AI17" s="1"/>
  <c r="AJ17" s="1"/>
  <c r="AK17" s="1"/>
  <c r="AL17" s="1"/>
  <c r="AM17" s="1"/>
  <c r="AN17" s="1"/>
  <c r="AO17" s="1"/>
  <c r="AP17" s="1"/>
  <c r="O24" i="38" l="1"/>
  <c r="O31" i="23" s="1"/>
  <c r="O32" s="1"/>
  <c r="Q28" i="40"/>
  <c r="P28"/>
  <c r="BN28" s="1"/>
  <c r="BN24"/>
  <c r="M8" i="38"/>
  <c r="M9" i="40" s="1"/>
  <c r="O18" i="38"/>
  <c r="O16" i="40" s="1"/>
  <c r="N8"/>
  <c r="L18"/>
  <c r="L25" i="38"/>
  <c r="M32" i="23"/>
  <c r="BO19" i="39"/>
  <c r="BU19" s="1"/>
  <c r="R46" i="38"/>
  <c r="R24" i="40" s="1"/>
  <c r="R28" s="1"/>
  <c r="BQ17" i="20"/>
  <c r="AQ17"/>
  <c r="AR17" s="1"/>
  <c r="AS17" s="1"/>
  <c r="AT17" s="1"/>
  <c r="AU17" s="1"/>
  <c r="AV17" s="1"/>
  <c r="AW17" s="1"/>
  <c r="AX17" s="1"/>
  <c r="AY17" s="1"/>
  <c r="AZ17" s="1"/>
  <c r="BA17" s="1"/>
  <c r="BB17" s="1"/>
  <c r="O8" i="40" l="1"/>
  <c r="P24" i="38"/>
  <c r="P31" i="23" s="1"/>
  <c r="P32" s="1"/>
  <c r="M18" i="40"/>
  <c r="M19" s="1"/>
  <c r="M37" s="1"/>
  <c r="N18"/>
  <c r="N19" s="1"/>
  <c r="N37" s="1"/>
  <c r="M25" i="38"/>
  <c r="P18"/>
  <c r="P16" i="40" s="1"/>
  <c r="L19"/>
  <c r="N8" i="38"/>
  <c r="N9" i="40" s="1"/>
  <c r="S46" i="38"/>
  <c r="S24" i="40" s="1"/>
  <c r="S28" s="1"/>
  <c r="BR17" i="20"/>
  <c r="BC17"/>
  <c r="BD17" s="1"/>
  <c r="BE17" s="1"/>
  <c r="BF17" s="1"/>
  <c r="BG17" s="1"/>
  <c r="BH17" s="1"/>
  <c r="BI17" s="1"/>
  <c r="BJ17" s="1"/>
  <c r="BK17" s="1"/>
  <c r="BL17" s="1"/>
  <c r="BM17" s="1"/>
  <c r="Q24" i="38" l="1"/>
  <c r="Q31" i="23" s="1"/>
  <c r="Q32" s="1"/>
  <c r="L37" i="40"/>
  <c r="BN24" i="38"/>
  <c r="BN16" i="40"/>
  <c r="O8" i="38"/>
  <c r="O9" i="40" s="1"/>
  <c r="Q18" i="38"/>
  <c r="BN18"/>
  <c r="O18" i="40"/>
  <c r="O19" s="1"/>
  <c r="O37" s="1"/>
  <c r="N25" i="38"/>
  <c r="P8" i="40"/>
  <c r="BN8" s="1"/>
  <c r="T46" i="38"/>
  <c r="T24" i="40" s="1"/>
  <c r="T28" s="1"/>
  <c r="BS17" i="20"/>
  <c r="BU17" s="1"/>
  <c r="Q8" i="40" l="1"/>
  <c r="R24" i="38"/>
  <c r="R31" i="23" s="1"/>
  <c r="R32" s="1"/>
  <c r="R18" i="38"/>
  <c r="R16" i="40" s="1"/>
  <c r="O25" i="38"/>
  <c r="P8"/>
  <c r="P9" i="40" s="1"/>
  <c r="BN9" s="1"/>
  <c r="Q16"/>
  <c r="U46" i="38"/>
  <c r="U24" i="40" s="1"/>
  <c r="U28" s="1"/>
  <c r="F93" i="20"/>
  <c r="F92"/>
  <c r="F89"/>
  <c r="F88"/>
  <c r="F85"/>
  <c r="F84"/>
  <c r="F83"/>
  <c r="F82"/>
  <c r="F79"/>
  <c r="F78"/>
  <c r="F77"/>
  <c r="F76"/>
  <c r="F75"/>
  <c r="G75" s="1"/>
  <c r="H75" s="1"/>
  <c r="I75" s="1"/>
  <c r="J75" s="1"/>
  <c r="K75" s="1"/>
  <c r="L75" s="1"/>
  <c r="M75" s="1"/>
  <c r="N75" s="1"/>
  <c r="O75" s="1"/>
  <c r="P75" s="1"/>
  <c r="Q75" s="1"/>
  <c r="R75" s="1"/>
  <c r="F74"/>
  <c r="G74" s="1"/>
  <c r="H74" s="1"/>
  <c r="I74" s="1"/>
  <c r="J74" s="1"/>
  <c r="K74" s="1"/>
  <c r="L74" s="1"/>
  <c r="M74" s="1"/>
  <c r="N74" s="1"/>
  <c r="O74" s="1"/>
  <c r="P74" s="1"/>
  <c r="Q74" s="1"/>
  <c r="R74" s="1"/>
  <c r="F73"/>
  <c r="G73" s="1"/>
  <c r="H73" s="1"/>
  <c r="I73" s="1"/>
  <c r="J73" s="1"/>
  <c r="K73" s="1"/>
  <c r="L73" s="1"/>
  <c r="M73" s="1"/>
  <c r="N73" s="1"/>
  <c r="O73" s="1"/>
  <c r="P73" s="1"/>
  <c r="Q73" s="1"/>
  <c r="R73" s="1"/>
  <c r="G70"/>
  <c r="H70" s="1"/>
  <c r="I70" s="1"/>
  <c r="J70" s="1"/>
  <c r="K70" s="1"/>
  <c r="L70" s="1"/>
  <c r="M70" s="1"/>
  <c r="N70" s="1"/>
  <c r="O70" s="1"/>
  <c r="P70" s="1"/>
  <c r="Q70" s="1"/>
  <c r="R70" s="1"/>
  <c r="F70"/>
  <c r="G69"/>
  <c r="H69" s="1"/>
  <c r="I69" s="1"/>
  <c r="J69" s="1"/>
  <c r="K69" s="1"/>
  <c r="L69" s="1"/>
  <c r="M69" s="1"/>
  <c r="N69" s="1"/>
  <c r="O69" s="1"/>
  <c r="P69" s="1"/>
  <c r="Q69" s="1"/>
  <c r="R69" s="1"/>
  <c r="F69"/>
  <c r="G68"/>
  <c r="H68" s="1"/>
  <c r="I68" s="1"/>
  <c r="J68" s="1"/>
  <c r="K68" s="1"/>
  <c r="L68" s="1"/>
  <c r="M68" s="1"/>
  <c r="N68" s="1"/>
  <c r="O68" s="1"/>
  <c r="P68" s="1"/>
  <c r="Q68" s="1"/>
  <c r="R68" s="1"/>
  <c r="F68"/>
  <c r="F62"/>
  <c r="G62" s="1"/>
  <c r="H62" s="1"/>
  <c r="I62" s="1"/>
  <c r="J62" s="1"/>
  <c r="K62" s="1"/>
  <c r="L62" s="1"/>
  <c r="M62" s="1"/>
  <c r="N62" s="1"/>
  <c r="O62" s="1"/>
  <c r="P62" s="1"/>
  <c r="Q62" s="1"/>
  <c r="R62" s="1"/>
  <c r="C7" i="37"/>
  <c r="C6"/>
  <c r="BM145" i="36"/>
  <c r="BL145"/>
  <c r="BK145"/>
  <c r="BJ145"/>
  <c r="BI145"/>
  <c r="BH145"/>
  <c r="BG145"/>
  <c r="BF145"/>
  <c r="BE145"/>
  <c r="BD145"/>
  <c r="BC145"/>
  <c r="BB145"/>
  <c r="BA145"/>
  <c r="AZ145"/>
  <c r="AY145"/>
  <c r="AX145"/>
  <c r="AW145"/>
  <c r="AV145"/>
  <c r="AU145"/>
  <c r="AT145"/>
  <c r="AS145"/>
  <c r="AR145"/>
  <c r="AQ145"/>
  <c r="AP145"/>
  <c r="AO145"/>
  <c r="AN145"/>
  <c r="AM145"/>
  <c r="AL145"/>
  <c r="AK145"/>
  <c r="AJ145"/>
  <c r="AI145"/>
  <c r="AH145"/>
  <c r="AG145"/>
  <c r="AF145"/>
  <c r="AE145"/>
  <c r="AD145"/>
  <c r="AC145"/>
  <c r="AB145"/>
  <c r="AA145"/>
  <c r="Z145"/>
  <c r="Y145"/>
  <c r="X145"/>
  <c r="W145"/>
  <c r="V145"/>
  <c r="U145"/>
  <c r="T145"/>
  <c r="S145"/>
  <c r="R145"/>
  <c r="Q145"/>
  <c r="P145"/>
  <c r="O145"/>
  <c r="N145"/>
  <c r="M145"/>
  <c r="L145"/>
  <c r="K145"/>
  <c r="J145"/>
  <c r="I145"/>
  <c r="H145"/>
  <c r="G145"/>
  <c r="BM144"/>
  <c r="BL144"/>
  <c r="BK144"/>
  <c r="BJ144"/>
  <c r="BI144"/>
  <c r="BH144"/>
  <c r="BG144"/>
  <c r="BF144"/>
  <c r="BE144"/>
  <c r="BD144"/>
  <c r="BC144"/>
  <c r="BB144"/>
  <c r="BA144"/>
  <c r="AZ144"/>
  <c r="AY144"/>
  <c r="AX144"/>
  <c r="AW144"/>
  <c r="AV144"/>
  <c r="AU144"/>
  <c r="AT144"/>
  <c r="AS144"/>
  <c r="AR144"/>
  <c r="AQ144"/>
  <c r="AP144"/>
  <c r="AO144"/>
  <c r="AN144"/>
  <c r="AM144"/>
  <c r="AL144"/>
  <c r="AK144"/>
  <c r="AJ144"/>
  <c r="AI144"/>
  <c r="AH144"/>
  <c r="AG144"/>
  <c r="AF144"/>
  <c r="AE144"/>
  <c r="AD144"/>
  <c r="AC144"/>
  <c r="AB144"/>
  <c r="AA144"/>
  <c r="Z144"/>
  <c r="Y144"/>
  <c r="X144"/>
  <c r="W144"/>
  <c r="V144"/>
  <c r="U144"/>
  <c r="T144"/>
  <c r="S144"/>
  <c r="R144"/>
  <c r="Q144"/>
  <c r="P144"/>
  <c r="O144"/>
  <c r="N144"/>
  <c r="M144"/>
  <c r="L144"/>
  <c r="K144"/>
  <c r="J144"/>
  <c r="I144"/>
  <c r="H144"/>
  <c r="G144"/>
  <c r="BM143"/>
  <c r="BL143"/>
  <c r="BK143"/>
  <c r="BJ143"/>
  <c r="BI143"/>
  <c r="BH143"/>
  <c r="BG143"/>
  <c r="BF143"/>
  <c r="BE143"/>
  <c r="BD143"/>
  <c r="BC143"/>
  <c r="BB143"/>
  <c r="BA143"/>
  <c r="AZ143"/>
  <c r="AY143"/>
  <c r="AX143"/>
  <c r="AW143"/>
  <c r="AV143"/>
  <c r="AU143"/>
  <c r="AT143"/>
  <c r="AS143"/>
  <c r="AR143"/>
  <c r="AQ143"/>
  <c r="AP143"/>
  <c r="AO143"/>
  <c r="AN143"/>
  <c r="AM143"/>
  <c r="AL143"/>
  <c r="AK143"/>
  <c r="AJ143"/>
  <c r="AI143"/>
  <c r="AH143"/>
  <c r="AG143"/>
  <c r="AF143"/>
  <c r="AE143"/>
  <c r="AD143"/>
  <c r="AC143"/>
  <c r="AB143"/>
  <c r="AA143"/>
  <c r="Z143"/>
  <c r="Y143"/>
  <c r="X143"/>
  <c r="W143"/>
  <c r="V143"/>
  <c r="U143"/>
  <c r="T143"/>
  <c r="S143"/>
  <c r="R143"/>
  <c r="Q143"/>
  <c r="P143"/>
  <c r="O143"/>
  <c r="N143"/>
  <c r="M143"/>
  <c r="L143"/>
  <c r="K143"/>
  <c r="J143"/>
  <c r="I143"/>
  <c r="H143"/>
  <c r="G143"/>
  <c r="BM142"/>
  <c r="BL142"/>
  <c r="BK142"/>
  <c r="BJ142"/>
  <c r="BI142"/>
  <c r="BH142"/>
  <c r="BG142"/>
  <c r="BF142"/>
  <c r="BE142"/>
  <c r="BD142"/>
  <c r="BC142"/>
  <c r="BB142"/>
  <c r="BA142"/>
  <c r="AZ142"/>
  <c r="AY142"/>
  <c r="AX142"/>
  <c r="AW142"/>
  <c r="AV142"/>
  <c r="AU142"/>
  <c r="AT142"/>
  <c r="AS142"/>
  <c r="AR142"/>
  <c r="AQ142"/>
  <c r="AP142"/>
  <c r="AO142"/>
  <c r="AN142"/>
  <c r="AM142"/>
  <c r="AL142"/>
  <c r="AK142"/>
  <c r="AJ142"/>
  <c r="AI142"/>
  <c r="AH142"/>
  <c r="AG142"/>
  <c r="AF142"/>
  <c r="AE142"/>
  <c r="AD142"/>
  <c r="AC142"/>
  <c r="AB142"/>
  <c r="AA142"/>
  <c r="Z142"/>
  <c r="Y142"/>
  <c r="X142"/>
  <c r="W142"/>
  <c r="V142"/>
  <c r="U142"/>
  <c r="T142"/>
  <c r="S142"/>
  <c r="R142"/>
  <c r="Q142"/>
  <c r="P142"/>
  <c r="O142"/>
  <c r="N142"/>
  <c r="M142"/>
  <c r="L142"/>
  <c r="K142"/>
  <c r="J142"/>
  <c r="I142"/>
  <c r="H142"/>
  <c r="G142"/>
  <c r="BM141"/>
  <c r="BL141"/>
  <c r="BK141"/>
  <c r="BJ141"/>
  <c r="BI141"/>
  <c r="BH141"/>
  <c r="BG141"/>
  <c r="BF141"/>
  <c r="BE141"/>
  <c r="BD141"/>
  <c r="BC141"/>
  <c r="BB141"/>
  <c r="BA141"/>
  <c r="AZ141"/>
  <c r="AY141"/>
  <c r="AX141"/>
  <c r="AW141"/>
  <c r="AV141"/>
  <c r="AU141"/>
  <c r="AT141"/>
  <c r="AS141"/>
  <c r="AR141"/>
  <c r="AQ141"/>
  <c r="AP141"/>
  <c r="AO141"/>
  <c r="AN141"/>
  <c r="AM141"/>
  <c r="AL141"/>
  <c r="AK141"/>
  <c r="AJ141"/>
  <c r="AI141"/>
  <c r="AH141"/>
  <c r="AG141"/>
  <c r="AF141"/>
  <c r="AE141"/>
  <c r="AD141"/>
  <c r="AC141"/>
  <c r="AB141"/>
  <c r="AA141"/>
  <c r="Z141"/>
  <c r="Y141"/>
  <c r="X141"/>
  <c r="W141"/>
  <c r="V141"/>
  <c r="U141"/>
  <c r="T141"/>
  <c r="S141"/>
  <c r="R141"/>
  <c r="Q141"/>
  <c r="P141"/>
  <c r="O141"/>
  <c r="N141"/>
  <c r="M141"/>
  <c r="L141"/>
  <c r="K141"/>
  <c r="J141"/>
  <c r="I141"/>
  <c r="H141"/>
  <c r="G141"/>
  <c r="BM140"/>
  <c r="BL140"/>
  <c r="BK140"/>
  <c r="BJ140"/>
  <c r="BI140"/>
  <c r="BH140"/>
  <c r="BG140"/>
  <c r="BF140"/>
  <c r="BE140"/>
  <c r="BD140"/>
  <c r="BC140"/>
  <c r="BB140"/>
  <c r="BA140"/>
  <c r="AZ140"/>
  <c r="AY140"/>
  <c r="AX140"/>
  <c r="AW140"/>
  <c r="AV140"/>
  <c r="AU140"/>
  <c r="AT140"/>
  <c r="AS140"/>
  <c r="AR140"/>
  <c r="AQ140"/>
  <c r="AP140"/>
  <c r="AO140"/>
  <c r="AN140"/>
  <c r="AM140"/>
  <c r="AL140"/>
  <c r="AK140"/>
  <c r="AJ140"/>
  <c r="AI140"/>
  <c r="AH140"/>
  <c r="AG140"/>
  <c r="AF140"/>
  <c r="AE140"/>
  <c r="AD140"/>
  <c r="AC140"/>
  <c r="AB140"/>
  <c r="AA140"/>
  <c r="Z140"/>
  <c r="Y140"/>
  <c r="X140"/>
  <c r="W140"/>
  <c r="V140"/>
  <c r="U140"/>
  <c r="T140"/>
  <c r="S140"/>
  <c r="R140"/>
  <c r="Q140"/>
  <c r="P140"/>
  <c r="O140"/>
  <c r="N140"/>
  <c r="M140"/>
  <c r="L140"/>
  <c r="K140"/>
  <c r="J140"/>
  <c r="I140"/>
  <c r="H140"/>
  <c r="G140"/>
  <c r="BM139"/>
  <c r="BL139"/>
  <c r="BK139"/>
  <c r="BJ139"/>
  <c r="BI139"/>
  <c r="BH139"/>
  <c r="BG139"/>
  <c r="BF139"/>
  <c r="BE139"/>
  <c r="BD139"/>
  <c r="BC139"/>
  <c r="BB139"/>
  <c r="BA139"/>
  <c r="AZ139"/>
  <c r="AY139"/>
  <c r="AX139"/>
  <c r="AW139"/>
  <c r="AV139"/>
  <c r="AU139"/>
  <c r="AT139"/>
  <c r="AS139"/>
  <c r="AR139"/>
  <c r="AQ139"/>
  <c r="AP139"/>
  <c r="BR139" s="1"/>
  <c r="AO139"/>
  <c r="AN139"/>
  <c r="AM139"/>
  <c r="AL139"/>
  <c r="AK139"/>
  <c r="AJ139"/>
  <c r="AI139"/>
  <c r="AH139"/>
  <c r="AG139"/>
  <c r="AF139"/>
  <c r="AE139"/>
  <c r="AD139"/>
  <c r="AC139"/>
  <c r="AB139"/>
  <c r="AA139"/>
  <c r="Z139"/>
  <c r="Y139"/>
  <c r="X139"/>
  <c r="W139"/>
  <c r="V139"/>
  <c r="U139"/>
  <c r="T139"/>
  <c r="S139"/>
  <c r="R139"/>
  <c r="Q139"/>
  <c r="P139"/>
  <c r="O139"/>
  <c r="N139"/>
  <c r="M139"/>
  <c r="L139"/>
  <c r="K139"/>
  <c r="J139"/>
  <c r="I139"/>
  <c r="H139"/>
  <c r="G139"/>
  <c r="BM138"/>
  <c r="BL138"/>
  <c r="BK138"/>
  <c r="BJ138"/>
  <c r="BI138"/>
  <c r="BH138"/>
  <c r="BG138"/>
  <c r="BF138"/>
  <c r="BE138"/>
  <c r="BD138"/>
  <c r="BC138"/>
  <c r="BB138"/>
  <c r="BA138"/>
  <c r="AZ138"/>
  <c r="AY138"/>
  <c r="AX138"/>
  <c r="AW138"/>
  <c r="AV138"/>
  <c r="AU138"/>
  <c r="AT138"/>
  <c r="AS138"/>
  <c r="AR138"/>
  <c r="AQ138"/>
  <c r="AP138"/>
  <c r="AO138"/>
  <c r="AN138"/>
  <c r="AM138"/>
  <c r="AL138"/>
  <c r="AK138"/>
  <c r="AJ138"/>
  <c r="AI138"/>
  <c r="AH138"/>
  <c r="AG138"/>
  <c r="AF138"/>
  <c r="AE138"/>
  <c r="AD138"/>
  <c r="AC138"/>
  <c r="AB138"/>
  <c r="AA138"/>
  <c r="Z138"/>
  <c r="Y138"/>
  <c r="X138"/>
  <c r="W138"/>
  <c r="V138"/>
  <c r="U138"/>
  <c r="T138"/>
  <c r="S138"/>
  <c r="R138"/>
  <c r="Q138"/>
  <c r="P138"/>
  <c r="O138"/>
  <c r="N138"/>
  <c r="M138"/>
  <c r="L138"/>
  <c r="K138"/>
  <c r="J138"/>
  <c r="I138"/>
  <c r="H138"/>
  <c r="G138"/>
  <c r="BM137"/>
  <c r="BL137"/>
  <c r="BK137"/>
  <c r="BJ137"/>
  <c r="BI137"/>
  <c r="BH137"/>
  <c r="BG137"/>
  <c r="BF137"/>
  <c r="BE137"/>
  <c r="BD137"/>
  <c r="BC137"/>
  <c r="BB137"/>
  <c r="BA137"/>
  <c r="AZ137"/>
  <c r="AY137"/>
  <c r="AX137"/>
  <c r="AW137"/>
  <c r="AV137"/>
  <c r="AU137"/>
  <c r="AT137"/>
  <c r="AS137"/>
  <c r="AR137"/>
  <c r="AQ137"/>
  <c r="AP137"/>
  <c r="AO137"/>
  <c r="AN137"/>
  <c r="AM137"/>
  <c r="AL137"/>
  <c r="AK137"/>
  <c r="AJ137"/>
  <c r="AI137"/>
  <c r="AH137"/>
  <c r="AG137"/>
  <c r="AF137"/>
  <c r="AE137"/>
  <c r="AD137"/>
  <c r="AC137"/>
  <c r="AB137"/>
  <c r="AA137"/>
  <c r="Z137"/>
  <c r="Y137"/>
  <c r="X137"/>
  <c r="W137"/>
  <c r="V137"/>
  <c r="U137"/>
  <c r="T137"/>
  <c r="S137"/>
  <c r="R137"/>
  <c r="Q137"/>
  <c r="P137"/>
  <c r="O137"/>
  <c r="N137"/>
  <c r="M137"/>
  <c r="L137"/>
  <c r="K137"/>
  <c r="J137"/>
  <c r="I137"/>
  <c r="H137"/>
  <c r="G137"/>
  <c r="BM136"/>
  <c r="BL136"/>
  <c r="BK136"/>
  <c r="BJ136"/>
  <c r="BI136"/>
  <c r="BH136"/>
  <c r="BG136"/>
  <c r="BF136"/>
  <c r="BE136"/>
  <c r="BD136"/>
  <c r="BC136"/>
  <c r="BB136"/>
  <c r="BA136"/>
  <c r="AZ136"/>
  <c r="AY136"/>
  <c r="AX136"/>
  <c r="AW136"/>
  <c r="AV136"/>
  <c r="AU136"/>
  <c r="AT136"/>
  <c r="AS136"/>
  <c r="AR136"/>
  <c r="AQ136"/>
  <c r="AP136"/>
  <c r="AO136"/>
  <c r="AN136"/>
  <c r="AM136"/>
  <c r="AL136"/>
  <c r="AK136"/>
  <c r="AJ136"/>
  <c r="AI136"/>
  <c r="AH136"/>
  <c r="AG136"/>
  <c r="AF136"/>
  <c r="AE136"/>
  <c r="AD136"/>
  <c r="AC136"/>
  <c r="AB136"/>
  <c r="AA136"/>
  <c r="Z136"/>
  <c r="Y136"/>
  <c r="X136"/>
  <c r="W136"/>
  <c r="V136"/>
  <c r="U136"/>
  <c r="T136"/>
  <c r="S136"/>
  <c r="R136"/>
  <c r="Q136"/>
  <c r="P136"/>
  <c r="O136"/>
  <c r="N136"/>
  <c r="M136"/>
  <c r="L136"/>
  <c r="K136"/>
  <c r="J136"/>
  <c r="I136"/>
  <c r="H136"/>
  <c r="G136"/>
  <c r="BM135"/>
  <c r="BL135"/>
  <c r="BK135"/>
  <c r="BJ135"/>
  <c r="BI135"/>
  <c r="BH135"/>
  <c r="BG135"/>
  <c r="BF135"/>
  <c r="BE135"/>
  <c r="BD135"/>
  <c r="BC135"/>
  <c r="BB135"/>
  <c r="BA135"/>
  <c r="AZ135"/>
  <c r="AY135"/>
  <c r="AX135"/>
  <c r="AW135"/>
  <c r="AV135"/>
  <c r="AU135"/>
  <c r="AT135"/>
  <c r="AS135"/>
  <c r="AR135"/>
  <c r="AQ135"/>
  <c r="AP135"/>
  <c r="AO135"/>
  <c r="AN135"/>
  <c r="AM135"/>
  <c r="AL135"/>
  <c r="AK135"/>
  <c r="AJ135"/>
  <c r="AI135"/>
  <c r="AH135"/>
  <c r="AG135"/>
  <c r="AF135"/>
  <c r="AE135"/>
  <c r="AD135"/>
  <c r="AC135"/>
  <c r="AB135"/>
  <c r="AA135"/>
  <c r="Z135"/>
  <c r="Y135"/>
  <c r="X135"/>
  <c r="W135"/>
  <c r="V135"/>
  <c r="U135"/>
  <c r="T135"/>
  <c r="S135"/>
  <c r="R135"/>
  <c r="Q135"/>
  <c r="P135"/>
  <c r="O135"/>
  <c r="N135"/>
  <c r="M135"/>
  <c r="L135"/>
  <c r="K135"/>
  <c r="J135"/>
  <c r="I135"/>
  <c r="H135"/>
  <c r="G135"/>
  <c r="BM134"/>
  <c r="BL134"/>
  <c r="BK134"/>
  <c r="BJ134"/>
  <c r="BI134"/>
  <c r="BH134"/>
  <c r="BG134"/>
  <c r="BF134"/>
  <c r="BE134"/>
  <c r="BD134"/>
  <c r="BC134"/>
  <c r="BB134"/>
  <c r="BA134"/>
  <c r="AZ134"/>
  <c r="AY134"/>
  <c r="AX134"/>
  <c r="AW134"/>
  <c r="AV134"/>
  <c r="AU134"/>
  <c r="AT134"/>
  <c r="AS134"/>
  <c r="AR134"/>
  <c r="AQ134"/>
  <c r="AP134"/>
  <c r="AO134"/>
  <c r="AN134"/>
  <c r="AM134"/>
  <c r="AL134"/>
  <c r="AK134"/>
  <c r="AJ134"/>
  <c r="AI134"/>
  <c r="AH134"/>
  <c r="AG134"/>
  <c r="AF134"/>
  <c r="AE134"/>
  <c r="AD134"/>
  <c r="AC134"/>
  <c r="AB134"/>
  <c r="AA134"/>
  <c r="Z134"/>
  <c r="Y134"/>
  <c r="X134"/>
  <c r="W134"/>
  <c r="V134"/>
  <c r="U134"/>
  <c r="T134"/>
  <c r="S134"/>
  <c r="R134"/>
  <c r="Q134"/>
  <c r="P134"/>
  <c r="O134"/>
  <c r="N134"/>
  <c r="M134"/>
  <c r="L134"/>
  <c r="K134"/>
  <c r="J134"/>
  <c r="I134"/>
  <c r="H134"/>
  <c r="G134"/>
  <c r="BM133"/>
  <c r="BL133"/>
  <c r="BK133"/>
  <c r="BJ133"/>
  <c r="BI133"/>
  <c r="BH133"/>
  <c r="BG133"/>
  <c r="BF133"/>
  <c r="BE133"/>
  <c r="BD133"/>
  <c r="BC133"/>
  <c r="BB133"/>
  <c r="BA133"/>
  <c r="AZ133"/>
  <c r="AY133"/>
  <c r="AX133"/>
  <c r="AW133"/>
  <c r="AV133"/>
  <c r="AU133"/>
  <c r="AT133"/>
  <c r="AS133"/>
  <c r="AR133"/>
  <c r="AQ133"/>
  <c r="AP133"/>
  <c r="AO133"/>
  <c r="AN133"/>
  <c r="AM133"/>
  <c r="AL133"/>
  <c r="AK133"/>
  <c r="AJ133"/>
  <c r="AI133"/>
  <c r="AH133"/>
  <c r="AG133"/>
  <c r="AF133"/>
  <c r="AE133"/>
  <c r="AD133"/>
  <c r="AC133"/>
  <c r="AB133"/>
  <c r="AA133"/>
  <c r="Z133"/>
  <c r="Y133"/>
  <c r="X133"/>
  <c r="W133"/>
  <c r="V133"/>
  <c r="U133"/>
  <c r="T133"/>
  <c r="S133"/>
  <c r="R133"/>
  <c r="Q133"/>
  <c r="P133"/>
  <c r="O133"/>
  <c r="N133"/>
  <c r="M133"/>
  <c r="L133"/>
  <c r="K133"/>
  <c r="J133"/>
  <c r="I133"/>
  <c r="H133"/>
  <c r="G133"/>
  <c r="BM132"/>
  <c r="BL132"/>
  <c r="BK132"/>
  <c r="BJ132"/>
  <c r="BI132"/>
  <c r="BH132"/>
  <c r="BG132"/>
  <c r="BF132"/>
  <c r="BE132"/>
  <c r="BD132"/>
  <c r="BC132"/>
  <c r="BB132"/>
  <c r="BA132"/>
  <c r="AZ132"/>
  <c r="AY132"/>
  <c r="AX132"/>
  <c r="AW132"/>
  <c r="AV132"/>
  <c r="AU132"/>
  <c r="AT132"/>
  <c r="AS132"/>
  <c r="AR132"/>
  <c r="AQ132"/>
  <c r="AP132"/>
  <c r="AO132"/>
  <c r="AN132"/>
  <c r="AM132"/>
  <c r="AL132"/>
  <c r="AK132"/>
  <c r="AJ132"/>
  <c r="AI132"/>
  <c r="AH132"/>
  <c r="AG132"/>
  <c r="AF132"/>
  <c r="AE132"/>
  <c r="AD132"/>
  <c r="AC132"/>
  <c r="AB132"/>
  <c r="AA132"/>
  <c r="Z132"/>
  <c r="Y132"/>
  <c r="X132"/>
  <c r="W132"/>
  <c r="V132"/>
  <c r="U132"/>
  <c r="T132"/>
  <c r="S132"/>
  <c r="R132"/>
  <c r="Q132"/>
  <c r="P132"/>
  <c r="O132"/>
  <c r="N132"/>
  <c r="M132"/>
  <c r="L132"/>
  <c r="K132"/>
  <c r="J132"/>
  <c r="I132"/>
  <c r="H132"/>
  <c r="G132"/>
  <c r="BM131"/>
  <c r="BL131"/>
  <c r="BK131"/>
  <c r="BJ131"/>
  <c r="BI131"/>
  <c r="BH131"/>
  <c r="BG131"/>
  <c r="BF131"/>
  <c r="BE131"/>
  <c r="BD131"/>
  <c r="BC131"/>
  <c r="BB131"/>
  <c r="BA131"/>
  <c r="AZ131"/>
  <c r="AY131"/>
  <c r="AX131"/>
  <c r="AW131"/>
  <c r="AV131"/>
  <c r="AU131"/>
  <c r="AT131"/>
  <c r="AS131"/>
  <c r="AR131"/>
  <c r="AQ131"/>
  <c r="AP131"/>
  <c r="AO131"/>
  <c r="AN131"/>
  <c r="AM131"/>
  <c r="AL131"/>
  <c r="AK131"/>
  <c r="AJ131"/>
  <c r="AI131"/>
  <c r="AH131"/>
  <c r="AG131"/>
  <c r="AF131"/>
  <c r="AE131"/>
  <c r="AD131"/>
  <c r="AC131"/>
  <c r="AB131"/>
  <c r="AA131"/>
  <c r="Z131"/>
  <c r="Y131"/>
  <c r="X131"/>
  <c r="W131"/>
  <c r="V131"/>
  <c r="U131"/>
  <c r="T131"/>
  <c r="S131"/>
  <c r="R131"/>
  <c r="Q131"/>
  <c r="P131"/>
  <c r="O131"/>
  <c r="N131"/>
  <c r="M131"/>
  <c r="L131"/>
  <c r="K131"/>
  <c r="J131"/>
  <c r="I131"/>
  <c r="H131"/>
  <c r="G131"/>
  <c r="BM130"/>
  <c r="BL130"/>
  <c r="BK130"/>
  <c r="BJ130"/>
  <c r="BI130"/>
  <c r="BH130"/>
  <c r="BG130"/>
  <c r="BF130"/>
  <c r="BE130"/>
  <c r="BD130"/>
  <c r="BC130"/>
  <c r="BB130"/>
  <c r="BA130"/>
  <c r="AZ130"/>
  <c r="AY130"/>
  <c r="AX130"/>
  <c r="AW130"/>
  <c r="AV130"/>
  <c r="AU130"/>
  <c r="AT130"/>
  <c r="AS130"/>
  <c r="AR130"/>
  <c r="AQ130"/>
  <c r="AP130"/>
  <c r="AO130"/>
  <c r="AN130"/>
  <c r="AM130"/>
  <c r="AL130"/>
  <c r="AK130"/>
  <c r="AJ130"/>
  <c r="AI130"/>
  <c r="AH130"/>
  <c r="AG130"/>
  <c r="AF130"/>
  <c r="AE130"/>
  <c r="AD130"/>
  <c r="AC130"/>
  <c r="AB130"/>
  <c r="AA130"/>
  <c r="Z130"/>
  <c r="Y130"/>
  <c r="X130"/>
  <c r="W130"/>
  <c r="V130"/>
  <c r="U130"/>
  <c r="T130"/>
  <c r="S130"/>
  <c r="R130"/>
  <c r="Q130"/>
  <c r="P130"/>
  <c r="O130"/>
  <c r="N130"/>
  <c r="M130"/>
  <c r="L130"/>
  <c r="K130"/>
  <c r="J130"/>
  <c r="I130"/>
  <c r="H130"/>
  <c r="G130"/>
  <c r="BM129"/>
  <c r="BL129"/>
  <c r="BK129"/>
  <c r="BJ129"/>
  <c r="BI129"/>
  <c r="BH129"/>
  <c r="BG129"/>
  <c r="BF129"/>
  <c r="BE129"/>
  <c r="BD129"/>
  <c r="BC129"/>
  <c r="BB129"/>
  <c r="BA129"/>
  <c r="AZ129"/>
  <c r="AY129"/>
  <c r="AX129"/>
  <c r="AW129"/>
  <c r="AV129"/>
  <c r="AU129"/>
  <c r="AT129"/>
  <c r="AS129"/>
  <c r="AR129"/>
  <c r="AQ129"/>
  <c r="AP129"/>
  <c r="AO129"/>
  <c r="AN129"/>
  <c r="AM129"/>
  <c r="AL129"/>
  <c r="AK129"/>
  <c r="AJ129"/>
  <c r="AI129"/>
  <c r="AH129"/>
  <c r="AG129"/>
  <c r="AF129"/>
  <c r="AE129"/>
  <c r="AD129"/>
  <c r="AC129"/>
  <c r="AB129"/>
  <c r="AA129"/>
  <c r="Z129"/>
  <c r="Y129"/>
  <c r="X129"/>
  <c r="W129"/>
  <c r="V129"/>
  <c r="U129"/>
  <c r="T129"/>
  <c r="S129"/>
  <c r="R129"/>
  <c r="Q129"/>
  <c r="P129"/>
  <c r="O129"/>
  <c r="N129"/>
  <c r="M129"/>
  <c r="L129"/>
  <c r="K129"/>
  <c r="J129"/>
  <c r="I129"/>
  <c r="H129"/>
  <c r="G129"/>
  <c r="BM128"/>
  <c r="BL128"/>
  <c r="BK128"/>
  <c r="BJ128"/>
  <c r="BI128"/>
  <c r="BH128"/>
  <c r="BG128"/>
  <c r="BF128"/>
  <c r="BE128"/>
  <c r="BD128"/>
  <c r="BC128"/>
  <c r="BB128"/>
  <c r="BA128"/>
  <c r="AZ128"/>
  <c r="AY128"/>
  <c r="AX128"/>
  <c r="AW128"/>
  <c r="AV128"/>
  <c r="AU128"/>
  <c r="AT128"/>
  <c r="AS128"/>
  <c r="AR128"/>
  <c r="AQ128"/>
  <c r="AP128"/>
  <c r="AO128"/>
  <c r="AN128"/>
  <c r="AM128"/>
  <c r="AL128"/>
  <c r="AK128"/>
  <c r="AJ128"/>
  <c r="AI128"/>
  <c r="AH128"/>
  <c r="AG128"/>
  <c r="AF128"/>
  <c r="AE128"/>
  <c r="AD128"/>
  <c r="BQ128" s="1"/>
  <c r="AC128"/>
  <c r="AB128"/>
  <c r="AA128"/>
  <c r="Z128"/>
  <c r="Y128"/>
  <c r="X128"/>
  <c r="W128"/>
  <c r="V128"/>
  <c r="U128"/>
  <c r="T128"/>
  <c r="S128"/>
  <c r="R128"/>
  <c r="BP128" s="1"/>
  <c r="Q128"/>
  <c r="P128"/>
  <c r="O128"/>
  <c r="N128"/>
  <c r="M128"/>
  <c r="L128"/>
  <c r="K128"/>
  <c r="J128"/>
  <c r="I128"/>
  <c r="H128"/>
  <c r="G128"/>
  <c r="BM127"/>
  <c r="BL127"/>
  <c r="BK127"/>
  <c r="BJ127"/>
  <c r="BI127"/>
  <c r="BH127"/>
  <c r="BG127"/>
  <c r="BF127"/>
  <c r="BE127"/>
  <c r="BD127"/>
  <c r="BC127"/>
  <c r="BB127"/>
  <c r="BA127"/>
  <c r="AZ127"/>
  <c r="AY127"/>
  <c r="AX127"/>
  <c r="AW127"/>
  <c r="AV127"/>
  <c r="AU127"/>
  <c r="AT127"/>
  <c r="AS127"/>
  <c r="AR127"/>
  <c r="AQ127"/>
  <c r="AP127"/>
  <c r="AO127"/>
  <c r="AN127"/>
  <c r="AM127"/>
  <c r="AL127"/>
  <c r="AK127"/>
  <c r="AJ127"/>
  <c r="AI127"/>
  <c r="AH127"/>
  <c r="AG127"/>
  <c r="AF127"/>
  <c r="AE127"/>
  <c r="AD127"/>
  <c r="AC127"/>
  <c r="AB127"/>
  <c r="AA127"/>
  <c r="Z127"/>
  <c r="Y127"/>
  <c r="X127"/>
  <c r="W127"/>
  <c r="V127"/>
  <c r="U127"/>
  <c r="T127"/>
  <c r="S127"/>
  <c r="R127"/>
  <c r="Q127"/>
  <c r="P127"/>
  <c r="O127"/>
  <c r="N127"/>
  <c r="M127"/>
  <c r="L127"/>
  <c r="K127"/>
  <c r="J127"/>
  <c r="I127"/>
  <c r="H127"/>
  <c r="G127"/>
  <c r="BM126"/>
  <c r="BL126"/>
  <c r="BK126"/>
  <c r="BJ126"/>
  <c r="BI126"/>
  <c r="BH126"/>
  <c r="BG126"/>
  <c r="BF126"/>
  <c r="BE126"/>
  <c r="BD126"/>
  <c r="BC126"/>
  <c r="BB126"/>
  <c r="BA126"/>
  <c r="AZ126"/>
  <c r="AY126"/>
  <c r="AX126"/>
  <c r="AW126"/>
  <c r="AV126"/>
  <c r="AU126"/>
  <c r="AT126"/>
  <c r="AS126"/>
  <c r="AR126"/>
  <c r="AQ126"/>
  <c r="AP126"/>
  <c r="BR126" s="1"/>
  <c r="AO126"/>
  <c r="AN126"/>
  <c r="AM126"/>
  <c r="AL126"/>
  <c r="AK126"/>
  <c r="AJ126"/>
  <c r="AI126"/>
  <c r="AH126"/>
  <c r="AG126"/>
  <c r="AF126"/>
  <c r="AE126"/>
  <c r="AD126"/>
  <c r="BQ126" s="1"/>
  <c r="AC126"/>
  <c r="AB126"/>
  <c r="AA126"/>
  <c r="Z126"/>
  <c r="Y126"/>
  <c r="X126"/>
  <c r="W126"/>
  <c r="V126"/>
  <c r="U126"/>
  <c r="T126"/>
  <c r="S126"/>
  <c r="R126"/>
  <c r="BP126" s="1"/>
  <c r="Q126"/>
  <c r="P126"/>
  <c r="O126"/>
  <c r="N126"/>
  <c r="M126"/>
  <c r="L126"/>
  <c r="K126"/>
  <c r="J126"/>
  <c r="I126"/>
  <c r="H126"/>
  <c r="G126"/>
  <c r="BM125"/>
  <c r="BL125"/>
  <c r="BK125"/>
  <c r="BJ125"/>
  <c r="BI125"/>
  <c r="BH125"/>
  <c r="BG125"/>
  <c r="BF125"/>
  <c r="BE125"/>
  <c r="BD125"/>
  <c r="BC125"/>
  <c r="BB125"/>
  <c r="BA125"/>
  <c r="AZ125"/>
  <c r="AY125"/>
  <c r="AX125"/>
  <c r="AW125"/>
  <c r="AV125"/>
  <c r="AU125"/>
  <c r="AT125"/>
  <c r="AS125"/>
  <c r="AR125"/>
  <c r="AQ125"/>
  <c r="AP125"/>
  <c r="AO125"/>
  <c r="AN125"/>
  <c r="AM125"/>
  <c r="AL125"/>
  <c r="AK125"/>
  <c r="AJ125"/>
  <c r="AI125"/>
  <c r="AH125"/>
  <c r="AG125"/>
  <c r="AF125"/>
  <c r="AE125"/>
  <c r="AD125"/>
  <c r="AC125"/>
  <c r="AB125"/>
  <c r="AA125"/>
  <c r="Z125"/>
  <c r="Y125"/>
  <c r="X125"/>
  <c r="W125"/>
  <c r="V125"/>
  <c r="U125"/>
  <c r="T125"/>
  <c r="S125"/>
  <c r="R125"/>
  <c r="Q125"/>
  <c r="P125"/>
  <c r="O125"/>
  <c r="N125"/>
  <c r="M125"/>
  <c r="L125"/>
  <c r="K125"/>
  <c r="J125"/>
  <c r="I125"/>
  <c r="H125"/>
  <c r="G125"/>
  <c r="BM124"/>
  <c r="BL124"/>
  <c r="BK124"/>
  <c r="BJ124"/>
  <c r="BI124"/>
  <c r="BH124"/>
  <c r="BG124"/>
  <c r="BF124"/>
  <c r="BE124"/>
  <c r="BD124"/>
  <c r="BC124"/>
  <c r="BB124"/>
  <c r="BA124"/>
  <c r="AZ124"/>
  <c r="AY124"/>
  <c r="AX124"/>
  <c r="AW124"/>
  <c r="AV124"/>
  <c r="AU124"/>
  <c r="AT124"/>
  <c r="AS124"/>
  <c r="AR124"/>
  <c r="AQ124"/>
  <c r="AP124"/>
  <c r="BR124" s="1"/>
  <c r="AO124"/>
  <c r="AN124"/>
  <c r="AM124"/>
  <c r="AL124"/>
  <c r="AK124"/>
  <c r="AJ124"/>
  <c r="AI124"/>
  <c r="AH124"/>
  <c r="AG124"/>
  <c r="AF124"/>
  <c r="AE124"/>
  <c r="AD124"/>
  <c r="BQ124" s="1"/>
  <c r="AC124"/>
  <c r="AB124"/>
  <c r="AA124"/>
  <c r="Z124"/>
  <c r="Y124"/>
  <c r="X124"/>
  <c r="W124"/>
  <c r="V124"/>
  <c r="U124"/>
  <c r="T124"/>
  <c r="S124"/>
  <c r="R124"/>
  <c r="BP124" s="1"/>
  <c r="Q124"/>
  <c r="P124"/>
  <c r="O124"/>
  <c r="N124"/>
  <c r="M124"/>
  <c r="L124"/>
  <c r="K124"/>
  <c r="J124"/>
  <c r="I124"/>
  <c r="H124"/>
  <c r="G124"/>
  <c r="BM123"/>
  <c r="BL123"/>
  <c r="BK123"/>
  <c r="BJ123"/>
  <c r="BI123"/>
  <c r="BH123"/>
  <c r="BG123"/>
  <c r="BF123"/>
  <c r="BE123"/>
  <c r="BD123"/>
  <c r="BC123"/>
  <c r="BB123"/>
  <c r="BA123"/>
  <c r="AZ123"/>
  <c r="AY123"/>
  <c r="AX123"/>
  <c r="AW123"/>
  <c r="AV123"/>
  <c r="AU123"/>
  <c r="AT123"/>
  <c r="AS123"/>
  <c r="AR123"/>
  <c r="AQ123"/>
  <c r="AP123"/>
  <c r="AO123"/>
  <c r="AN123"/>
  <c r="AM123"/>
  <c r="AL123"/>
  <c r="AK123"/>
  <c r="AJ123"/>
  <c r="AI123"/>
  <c r="AH123"/>
  <c r="AG123"/>
  <c r="AF123"/>
  <c r="AE123"/>
  <c r="AD123"/>
  <c r="AC123"/>
  <c r="AB123"/>
  <c r="AA123"/>
  <c r="Z123"/>
  <c r="Y123"/>
  <c r="X123"/>
  <c r="W123"/>
  <c r="V123"/>
  <c r="U123"/>
  <c r="T123"/>
  <c r="S123"/>
  <c r="R123"/>
  <c r="Q123"/>
  <c r="P123"/>
  <c r="O123"/>
  <c r="N123"/>
  <c r="M123"/>
  <c r="L123"/>
  <c r="K123"/>
  <c r="J123"/>
  <c r="I123"/>
  <c r="H123"/>
  <c r="G123"/>
  <c r="BM122"/>
  <c r="BL122"/>
  <c r="BK122"/>
  <c r="BJ122"/>
  <c r="BI122"/>
  <c r="BH122"/>
  <c r="BG122"/>
  <c r="BF122"/>
  <c r="BE122"/>
  <c r="BD122"/>
  <c r="BC122"/>
  <c r="BB122"/>
  <c r="BS122" s="1"/>
  <c r="BA122"/>
  <c r="AZ122"/>
  <c r="AY122"/>
  <c r="AX122"/>
  <c r="AW122"/>
  <c r="AV122"/>
  <c r="AU122"/>
  <c r="AT122"/>
  <c r="AS122"/>
  <c r="AR122"/>
  <c r="AQ122"/>
  <c r="AP122"/>
  <c r="AO122"/>
  <c r="AN122"/>
  <c r="AM122"/>
  <c r="AL122"/>
  <c r="AK122"/>
  <c r="AJ122"/>
  <c r="AI122"/>
  <c r="AH122"/>
  <c r="AG122"/>
  <c r="AF122"/>
  <c r="AE122"/>
  <c r="AD122"/>
  <c r="BQ122" s="1"/>
  <c r="AC122"/>
  <c r="AB122"/>
  <c r="AA122"/>
  <c r="Z122"/>
  <c r="Y122"/>
  <c r="X122"/>
  <c r="W122"/>
  <c r="V122"/>
  <c r="U122"/>
  <c r="T122"/>
  <c r="S122"/>
  <c r="R122"/>
  <c r="BP122" s="1"/>
  <c r="Q122"/>
  <c r="P122"/>
  <c r="O122"/>
  <c r="N122"/>
  <c r="M122"/>
  <c r="L122"/>
  <c r="K122"/>
  <c r="J122"/>
  <c r="I122"/>
  <c r="H122"/>
  <c r="G122"/>
  <c r="BM121"/>
  <c r="BL121"/>
  <c r="BK121"/>
  <c r="BJ121"/>
  <c r="BI121"/>
  <c r="BH121"/>
  <c r="BG121"/>
  <c r="BF121"/>
  <c r="BE121"/>
  <c r="BD121"/>
  <c r="BC121"/>
  <c r="BB121"/>
  <c r="BA121"/>
  <c r="AZ121"/>
  <c r="AY121"/>
  <c r="AX121"/>
  <c r="AW121"/>
  <c r="AV121"/>
  <c r="AU121"/>
  <c r="AT121"/>
  <c r="AS121"/>
  <c r="AR121"/>
  <c r="AQ121"/>
  <c r="AP121"/>
  <c r="AO121"/>
  <c r="AN121"/>
  <c r="AM121"/>
  <c r="AL121"/>
  <c r="AK121"/>
  <c r="AJ121"/>
  <c r="AI121"/>
  <c r="AH121"/>
  <c r="AG121"/>
  <c r="AF121"/>
  <c r="AE121"/>
  <c r="AD121"/>
  <c r="AC121"/>
  <c r="AB121"/>
  <c r="AA121"/>
  <c r="Z121"/>
  <c r="Y121"/>
  <c r="X121"/>
  <c r="W121"/>
  <c r="V121"/>
  <c r="U121"/>
  <c r="T121"/>
  <c r="S121"/>
  <c r="R121"/>
  <c r="Q121"/>
  <c r="P121"/>
  <c r="O121"/>
  <c r="N121"/>
  <c r="M121"/>
  <c r="L121"/>
  <c r="K121"/>
  <c r="J121"/>
  <c r="I121"/>
  <c r="H121"/>
  <c r="G121"/>
  <c r="BM120"/>
  <c r="BL120"/>
  <c r="BK120"/>
  <c r="BJ120"/>
  <c r="BI120"/>
  <c r="BH120"/>
  <c r="BG120"/>
  <c r="BF120"/>
  <c r="BE120"/>
  <c r="BD120"/>
  <c r="BC120"/>
  <c r="BB120"/>
  <c r="BS120" s="1"/>
  <c r="BA120"/>
  <c r="AZ120"/>
  <c r="AY120"/>
  <c r="AX120"/>
  <c r="AW120"/>
  <c r="AV120"/>
  <c r="AU120"/>
  <c r="AT120"/>
  <c r="AS120"/>
  <c r="AR120"/>
  <c r="AQ120"/>
  <c r="AP120"/>
  <c r="BR120" s="1"/>
  <c r="AO120"/>
  <c r="AN120"/>
  <c r="AM120"/>
  <c r="AL120"/>
  <c r="AK120"/>
  <c r="AJ120"/>
  <c r="AI120"/>
  <c r="AH120"/>
  <c r="AG120"/>
  <c r="AF120"/>
  <c r="AE120"/>
  <c r="AD120"/>
  <c r="BQ120" s="1"/>
  <c r="AC120"/>
  <c r="AB120"/>
  <c r="AA120"/>
  <c r="Z120"/>
  <c r="Y120"/>
  <c r="X120"/>
  <c r="W120"/>
  <c r="V120"/>
  <c r="U120"/>
  <c r="T120"/>
  <c r="S120"/>
  <c r="R120"/>
  <c r="Q120"/>
  <c r="P120"/>
  <c r="O120"/>
  <c r="N120"/>
  <c r="M120"/>
  <c r="L120"/>
  <c r="K120"/>
  <c r="J120"/>
  <c r="I120"/>
  <c r="H120"/>
  <c r="G120"/>
  <c r="BM119"/>
  <c r="BL119"/>
  <c r="BK119"/>
  <c r="BJ119"/>
  <c r="BI119"/>
  <c r="BH119"/>
  <c r="BG119"/>
  <c r="BF119"/>
  <c r="BE119"/>
  <c r="BD119"/>
  <c r="BC119"/>
  <c r="BB119"/>
  <c r="BA119"/>
  <c r="AZ119"/>
  <c r="AY119"/>
  <c r="AX119"/>
  <c r="AW119"/>
  <c r="AV119"/>
  <c r="AU119"/>
  <c r="AT119"/>
  <c r="AS119"/>
  <c r="AR119"/>
  <c r="AQ119"/>
  <c r="AP119"/>
  <c r="AO119"/>
  <c r="AN119"/>
  <c r="AM119"/>
  <c r="AL119"/>
  <c r="AK119"/>
  <c r="AJ119"/>
  <c r="AI119"/>
  <c r="AH119"/>
  <c r="AG119"/>
  <c r="AF119"/>
  <c r="AE119"/>
  <c r="AD119"/>
  <c r="AC119"/>
  <c r="AB119"/>
  <c r="AA119"/>
  <c r="Z119"/>
  <c r="Y119"/>
  <c r="X119"/>
  <c r="W119"/>
  <c r="V119"/>
  <c r="U119"/>
  <c r="T119"/>
  <c r="S119"/>
  <c r="R119"/>
  <c r="Q119"/>
  <c r="P119"/>
  <c r="O119"/>
  <c r="N119"/>
  <c r="M119"/>
  <c r="L119"/>
  <c r="K119"/>
  <c r="J119"/>
  <c r="I119"/>
  <c r="H119"/>
  <c r="G119"/>
  <c r="BM118"/>
  <c r="BL118"/>
  <c r="BK118"/>
  <c r="BJ118"/>
  <c r="BI118"/>
  <c r="BH118"/>
  <c r="BG118"/>
  <c r="BF118"/>
  <c r="BE118"/>
  <c r="BD118"/>
  <c r="BC118"/>
  <c r="BB118"/>
  <c r="BS118" s="1"/>
  <c r="BA118"/>
  <c r="AZ118"/>
  <c r="AY118"/>
  <c r="AX118"/>
  <c r="AW118"/>
  <c r="AV118"/>
  <c r="AU118"/>
  <c r="AT118"/>
  <c r="AS118"/>
  <c r="AR118"/>
  <c r="AQ118"/>
  <c r="AP118"/>
  <c r="AO118"/>
  <c r="AN118"/>
  <c r="AM118"/>
  <c r="AL118"/>
  <c r="AK118"/>
  <c r="AJ118"/>
  <c r="AI118"/>
  <c r="AH118"/>
  <c r="AG118"/>
  <c r="AF118"/>
  <c r="AE118"/>
  <c r="AD118"/>
  <c r="BQ118" s="1"/>
  <c r="AC118"/>
  <c r="AB118"/>
  <c r="AA118"/>
  <c r="Z118"/>
  <c r="Y118"/>
  <c r="X118"/>
  <c r="W118"/>
  <c r="V118"/>
  <c r="U118"/>
  <c r="T118"/>
  <c r="S118"/>
  <c r="R118"/>
  <c r="Q118"/>
  <c r="P118"/>
  <c r="O118"/>
  <c r="N118"/>
  <c r="M118"/>
  <c r="L118"/>
  <c r="K118"/>
  <c r="J118"/>
  <c r="I118"/>
  <c r="H118"/>
  <c r="G118"/>
  <c r="BM117"/>
  <c r="BL117"/>
  <c r="BK117"/>
  <c r="BJ117"/>
  <c r="BI117"/>
  <c r="BH117"/>
  <c r="BG117"/>
  <c r="BF117"/>
  <c r="BE117"/>
  <c r="BD117"/>
  <c r="BC117"/>
  <c r="BB117"/>
  <c r="BA117"/>
  <c r="AZ117"/>
  <c r="AY117"/>
  <c r="AX117"/>
  <c r="AW117"/>
  <c r="AV117"/>
  <c r="AU117"/>
  <c r="AT117"/>
  <c r="AS117"/>
  <c r="AR117"/>
  <c r="AQ117"/>
  <c r="AP117"/>
  <c r="AO117"/>
  <c r="AN117"/>
  <c r="AM117"/>
  <c r="AL117"/>
  <c r="AK117"/>
  <c r="AJ117"/>
  <c r="AI117"/>
  <c r="AH117"/>
  <c r="AG117"/>
  <c r="AF117"/>
  <c r="AE117"/>
  <c r="AD117"/>
  <c r="AC117"/>
  <c r="AB117"/>
  <c r="AA117"/>
  <c r="Z117"/>
  <c r="Y117"/>
  <c r="X117"/>
  <c r="W117"/>
  <c r="V117"/>
  <c r="U117"/>
  <c r="T117"/>
  <c r="S117"/>
  <c r="R117"/>
  <c r="Q117"/>
  <c r="P117"/>
  <c r="O117"/>
  <c r="N117"/>
  <c r="M117"/>
  <c r="L117"/>
  <c r="K117"/>
  <c r="J117"/>
  <c r="I117"/>
  <c r="H117"/>
  <c r="G117"/>
  <c r="BM116"/>
  <c r="BL116"/>
  <c r="BK116"/>
  <c r="BJ116"/>
  <c r="BI116"/>
  <c r="BH116"/>
  <c r="BG116"/>
  <c r="BF116"/>
  <c r="BE116"/>
  <c r="BD116"/>
  <c r="BC116"/>
  <c r="BB116"/>
  <c r="BA116"/>
  <c r="AZ116"/>
  <c r="AY116"/>
  <c r="AX116"/>
  <c r="AW116"/>
  <c r="AV116"/>
  <c r="AU116"/>
  <c r="AT116"/>
  <c r="AS116"/>
  <c r="AR116"/>
  <c r="AQ116"/>
  <c r="AP116"/>
  <c r="BR116" s="1"/>
  <c r="AO116"/>
  <c r="AN116"/>
  <c r="AM116"/>
  <c r="AL116"/>
  <c r="AK116"/>
  <c r="AJ116"/>
  <c r="AI116"/>
  <c r="AH116"/>
  <c r="AG116"/>
  <c r="AF116"/>
  <c r="AE116"/>
  <c r="AD116"/>
  <c r="AC116"/>
  <c r="AB116"/>
  <c r="AA116"/>
  <c r="Z116"/>
  <c r="Y116"/>
  <c r="X116"/>
  <c r="W116"/>
  <c r="V116"/>
  <c r="U116"/>
  <c r="T116"/>
  <c r="S116"/>
  <c r="R116"/>
  <c r="BP116" s="1"/>
  <c r="Q116"/>
  <c r="P116"/>
  <c r="O116"/>
  <c r="N116"/>
  <c r="M116"/>
  <c r="L116"/>
  <c r="K116"/>
  <c r="J116"/>
  <c r="I116"/>
  <c r="H116"/>
  <c r="G116"/>
  <c r="BM115"/>
  <c r="BL115"/>
  <c r="BK115"/>
  <c r="BJ115"/>
  <c r="BI115"/>
  <c r="BH115"/>
  <c r="BG115"/>
  <c r="BF115"/>
  <c r="BE115"/>
  <c r="BD115"/>
  <c r="BC115"/>
  <c r="BB115"/>
  <c r="BA115"/>
  <c r="AZ115"/>
  <c r="AY115"/>
  <c r="AX115"/>
  <c r="AW115"/>
  <c r="AV115"/>
  <c r="AU115"/>
  <c r="AT115"/>
  <c r="AS115"/>
  <c r="AR115"/>
  <c r="AQ115"/>
  <c r="AP115"/>
  <c r="AO115"/>
  <c r="AN115"/>
  <c r="AM115"/>
  <c r="AL115"/>
  <c r="AK115"/>
  <c r="AJ115"/>
  <c r="AI115"/>
  <c r="AH115"/>
  <c r="AG115"/>
  <c r="AF115"/>
  <c r="AE115"/>
  <c r="AD115"/>
  <c r="AC115"/>
  <c r="AB115"/>
  <c r="AA115"/>
  <c r="Z115"/>
  <c r="Y115"/>
  <c r="X115"/>
  <c r="W115"/>
  <c r="V115"/>
  <c r="U115"/>
  <c r="T115"/>
  <c r="S115"/>
  <c r="R115"/>
  <c r="Q115"/>
  <c r="P115"/>
  <c r="O115"/>
  <c r="N115"/>
  <c r="M115"/>
  <c r="L115"/>
  <c r="K115"/>
  <c r="J115"/>
  <c r="I115"/>
  <c r="H115"/>
  <c r="G115"/>
  <c r="BM114"/>
  <c r="BL114"/>
  <c r="BK114"/>
  <c r="BJ114"/>
  <c r="BI114"/>
  <c r="BH114"/>
  <c r="BG114"/>
  <c r="BF114"/>
  <c r="BE114"/>
  <c r="BD114"/>
  <c r="BC114"/>
  <c r="BB114"/>
  <c r="BS114" s="1"/>
  <c r="BA114"/>
  <c r="AZ114"/>
  <c r="AY114"/>
  <c r="AX114"/>
  <c r="AW114"/>
  <c r="AV114"/>
  <c r="AU114"/>
  <c r="AT114"/>
  <c r="AS114"/>
  <c r="AR114"/>
  <c r="AQ114"/>
  <c r="AP114"/>
  <c r="AO114"/>
  <c r="AN114"/>
  <c r="AM114"/>
  <c r="AL114"/>
  <c r="AK114"/>
  <c r="AJ114"/>
  <c r="AI114"/>
  <c r="AH114"/>
  <c r="AG114"/>
  <c r="AF114"/>
  <c r="AE114"/>
  <c r="AD114"/>
  <c r="BQ114" s="1"/>
  <c r="AC114"/>
  <c r="AB114"/>
  <c r="AA114"/>
  <c r="Z114"/>
  <c r="Y114"/>
  <c r="X114"/>
  <c r="W114"/>
  <c r="V114"/>
  <c r="U114"/>
  <c r="T114"/>
  <c r="S114"/>
  <c r="R114"/>
  <c r="Q114"/>
  <c r="P114"/>
  <c r="O114"/>
  <c r="N114"/>
  <c r="M114"/>
  <c r="L114"/>
  <c r="K114"/>
  <c r="J114"/>
  <c r="I114"/>
  <c r="H114"/>
  <c r="G114"/>
  <c r="BM113"/>
  <c r="BL113"/>
  <c r="BK113"/>
  <c r="BJ113"/>
  <c r="BI113"/>
  <c r="BH113"/>
  <c r="BG113"/>
  <c r="BF113"/>
  <c r="BE113"/>
  <c r="BD113"/>
  <c r="BC113"/>
  <c r="BB113"/>
  <c r="BA113"/>
  <c r="AZ113"/>
  <c r="AY113"/>
  <c r="AX113"/>
  <c r="AW113"/>
  <c r="AV113"/>
  <c r="AU113"/>
  <c r="AT113"/>
  <c r="AS113"/>
  <c r="AR113"/>
  <c r="AQ113"/>
  <c r="AP113"/>
  <c r="AO113"/>
  <c r="AN113"/>
  <c r="AM113"/>
  <c r="AL113"/>
  <c r="AK113"/>
  <c r="AJ113"/>
  <c r="AI113"/>
  <c r="AH113"/>
  <c r="AG113"/>
  <c r="AF113"/>
  <c r="AE113"/>
  <c r="AD113"/>
  <c r="AC113"/>
  <c r="AB113"/>
  <c r="AA113"/>
  <c r="Z113"/>
  <c r="Y113"/>
  <c r="X113"/>
  <c r="W113"/>
  <c r="V113"/>
  <c r="U113"/>
  <c r="T113"/>
  <c r="S113"/>
  <c r="R113"/>
  <c r="Q113"/>
  <c r="P113"/>
  <c r="O113"/>
  <c r="N113"/>
  <c r="M113"/>
  <c r="L113"/>
  <c r="K113"/>
  <c r="J113"/>
  <c r="I113"/>
  <c r="H113"/>
  <c r="G113"/>
  <c r="BM112"/>
  <c r="BL112"/>
  <c r="BK112"/>
  <c r="BJ112"/>
  <c r="BI112"/>
  <c r="BH112"/>
  <c r="BG112"/>
  <c r="BF112"/>
  <c r="BE112"/>
  <c r="BD112"/>
  <c r="BC112"/>
  <c r="BB112"/>
  <c r="BS112" s="1"/>
  <c r="BA112"/>
  <c r="AZ112"/>
  <c r="AY112"/>
  <c r="AX112"/>
  <c r="AW112"/>
  <c r="AV112"/>
  <c r="AU112"/>
  <c r="AT112"/>
  <c r="AS112"/>
  <c r="AR112"/>
  <c r="AQ112"/>
  <c r="AP112"/>
  <c r="AO112"/>
  <c r="AN112"/>
  <c r="AM112"/>
  <c r="AL112"/>
  <c r="AK112"/>
  <c r="AJ112"/>
  <c r="AI112"/>
  <c r="AH112"/>
  <c r="AG112"/>
  <c r="AF112"/>
  <c r="AE112"/>
  <c r="AD112"/>
  <c r="BQ112" s="1"/>
  <c r="AC112"/>
  <c r="AB112"/>
  <c r="AA112"/>
  <c r="Z112"/>
  <c r="Y112"/>
  <c r="X112"/>
  <c r="W112"/>
  <c r="V112"/>
  <c r="U112"/>
  <c r="T112"/>
  <c r="S112"/>
  <c r="R112"/>
  <c r="Q112"/>
  <c r="P112"/>
  <c r="O112"/>
  <c r="N112"/>
  <c r="M112"/>
  <c r="L112"/>
  <c r="K112"/>
  <c r="J112"/>
  <c r="I112"/>
  <c r="H112"/>
  <c r="G112"/>
  <c r="BM111"/>
  <c r="BL111"/>
  <c r="BK111"/>
  <c r="BJ111"/>
  <c r="BI111"/>
  <c r="BH111"/>
  <c r="BG111"/>
  <c r="BF111"/>
  <c r="BE111"/>
  <c r="BD111"/>
  <c r="BC111"/>
  <c r="BB111"/>
  <c r="BA111"/>
  <c r="AZ111"/>
  <c r="AY111"/>
  <c r="AX111"/>
  <c r="AW111"/>
  <c r="AV111"/>
  <c r="AU111"/>
  <c r="AT111"/>
  <c r="AS111"/>
  <c r="AR111"/>
  <c r="AQ111"/>
  <c r="AP111"/>
  <c r="AO111"/>
  <c r="AN111"/>
  <c r="AM111"/>
  <c r="AL111"/>
  <c r="AK111"/>
  <c r="AJ111"/>
  <c r="AI111"/>
  <c r="AH111"/>
  <c r="AG111"/>
  <c r="AF111"/>
  <c r="AE111"/>
  <c r="AD111"/>
  <c r="AC111"/>
  <c r="AB111"/>
  <c r="AA111"/>
  <c r="Z111"/>
  <c r="Y111"/>
  <c r="X111"/>
  <c r="W111"/>
  <c r="V111"/>
  <c r="U111"/>
  <c r="T111"/>
  <c r="S111"/>
  <c r="R111"/>
  <c r="Q111"/>
  <c r="P111"/>
  <c r="O111"/>
  <c r="N111"/>
  <c r="M111"/>
  <c r="L111"/>
  <c r="K111"/>
  <c r="J111"/>
  <c r="I111"/>
  <c r="H111"/>
  <c r="G111"/>
  <c r="BM110"/>
  <c r="BL110"/>
  <c r="BK110"/>
  <c r="BJ110"/>
  <c r="BI110"/>
  <c r="BH110"/>
  <c r="BG110"/>
  <c r="BF110"/>
  <c r="BE110"/>
  <c r="BD110"/>
  <c r="BC110"/>
  <c r="BB110"/>
  <c r="BS110" s="1"/>
  <c r="BA110"/>
  <c r="AZ110"/>
  <c r="AY110"/>
  <c r="AX110"/>
  <c r="AW110"/>
  <c r="AV110"/>
  <c r="AU110"/>
  <c r="AT110"/>
  <c r="AS110"/>
  <c r="AR110"/>
  <c r="AQ110"/>
  <c r="AP110"/>
  <c r="AO110"/>
  <c r="AN110"/>
  <c r="AM110"/>
  <c r="AL110"/>
  <c r="AK110"/>
  <c r="AJ110"/>
  <c r="AI110"/>
  <c r="AH110"/>
  <c r="AG110"/>
  <c r="AF110"/>
  <c r="AE110"/>
  <c r="AD110"/>
  <c r="BQ110" s="1"/>
  <c r="AC110"/>
  <c r="AB110"/>
  <c r="AA110"/>
  <c r="Z110"/>
  <c r="Y110"/>
  <c r="X110"/>
  <c r="W110"/>
  <c r="V110"/>
  <c r="U110"/>
  <c r="T110"/>
  <c r="S110"/>
  <c r="R110"/>
  <c r="Q110"/>
  <c r="P110"/>
  <c r="O110"/>
  <c r="N110"/>
  <c r="M110"/>
  <c r="L110"/>
  <c r="K110"/>
  <c r="J110"/>
  <c r="I110"/>
  <c r="H110"/>
  <c r="G110"/>
  <c r="BM109"/>
  <c r="BL109"/>
  <c r="BK109"/>
  <c r="BJ109"/>
  <c r="BI109"/>
  <c r="BH109"/>
  <c r="BG109"/>
  <c r="BF109"/>
  <c r="BE109"/>
  <c r="BD109"/>
  <c r="BC109"/>
  <c r="BB109"/>
  <c r="BA109"/>
  <c r="AZ109"/>
  <c r="AY109"/>
  <c r="AX109"/>
  <c r="AW109"/>
  <c r="AV109"/>
  <c r="AU109"/>
  <c r="AT109"/>
  <c r="AS109"/>
  <c r="AR109"/>
  <c r="AQ109"/>
  <c r="AP109"/>
  <c r="AO109"/>
  <c r="AN109"/>
  <c r="AM109"/>
  <c r="AL109"/>
  <c r="AK109"/>
  <c r="AJ109"/>
  <c r="AI109"/>
  <c r="AH109"/>
  <c r="AG109"/>
  <c r="AF109"/>
  <c r="AE109"/>
  <c r="AD109"/>
  <c r="AC109"/>
  <c r="AB109"/>
  <c r="AA109"/>
  <c r="Z109"/>
  <c r="Y109"/>
  <c r="X109"/>
  <c r="W109"/>
  <c r="V109"/>
  <c r="U109"/>
  <c r="T109"/>
  <c r="S109"/>
  <c r="R109"/>
  <c r="Q109"/>
  <c r="P109"/>
  <c r="O109"/>
  <c r="N109"/>
  <c r="M109"/>
  <c r="L109"/>
  <c r="K109"/>
  <c r="J109"/>
  <c r="I109"/>
  <c r="H109"/>
  <c r="G109"/>
  <c r="BM108"/>
  <c r="BL108"/>
  <c r="BK108"/>
  <c r="BJ108"/>
  <c r="BI108"/>
  <c r="BH108"/>
  <c r="BG108"/>
  <c r="BF108"/>
  <c r="BE108"/>
  <c r="BD108"/>
  <c r="BC108"/>
  <c r="BB108"/>
  <c r="BA108"/>
  <c r="AZ108"/>
  <c r="AY108"/>
  <c r="AX108"/>
  <c r="AW108"/>
  <c r="AV108"/>
  <c r="AU108"/>
  <c r="AT108"/>
  <c r="AS108"/>
  <c r="AR108"/>
  <c r="AQ108"/>
  <c r="AP108"/>
  <c r="AO108"/>
  <c r="AN108"/>
  <c r="AM108"/>
  <c r="AL108"/>
  <c r="AK108"/>
  <c r="AJ108"/>
  <c r="AI108"/>
  <c r="AH108"/>
  <c r="AG108"/>
  <c r="AF108"/>
  <c r="AE108"/>
  <c r="AD108"/>
  <c r="AC108"/>
  <c r="AB108"/>
  <c r="AA108"/>
  <c r="Z108"/>
  <c r="Y108"/>
  <c r="X108"/>
  <c r="W108"/>
  <c r="V108"/>
  <c r="U108"/>
  <c r="T108"/>
  <c r="S108"/>
  <c r="R108"/>
  <c r="Q108"/>
  <c r="P108"/>
  <c r="O108"/>
  <c r="N108"/>
  <c r="M108"/>
  <c r="L108"/>
  <c r="K108"/>
  <c r="J108"/>
  <c r="I108"/>
  <c r="H108"/>
  <c r="G108"/>
  <c r="BM107"/>
  <c r="BL107"/>
  <c r="BK107"/>
  <c r="BJ107"/>
  <c r="BI107"/>
  <c r="BH107"/>
  <c r="BG107"/>
  <c r="BF107"/>
  <c r="BE107"/>
  <c r="BD107"/>
  <c r="BC107"/>
  <c r="BB107"/>
  <c r="BA107"/>
  <c r="AZ107"/>
  <c r="AY107"/>
  <c r="AX107"/>
  <c r="AW107"/>
  <c r="AV107"/>
  <c r="AU107"/>
  <c r="AT107"/>
  <c r="AS107"/>
  <c r="AR107"/>
  <c r="AQ107"/>
  <c r="AP107"/>
  <c r="AO107"/>
  <c r="AN107"/>
  <c r="AM107"/>
  <c r="AL107"/>
  <c r="AK107"/>
  <c r="AJ107"/>
  <c r="AI107"/>
  <c r="AH107"/>
  <c r="AG107"/>
  <c r="AF107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BM106"/>
  <c r="BL106"/>
  <c r="BK106"/>
  <c r="BJ106"/>
  <c r="BI106"/>
  <c r="BH106"/>
  <c r="BG106"/>
  <c r="BF106"/>
  <c r="BE106"/>
  <c r="BD106"/>
  <c r="BC106"/>
  <c r="BB106"/>
  <c r="BA106"/>
  <c r="AZ106"/>
  <c r="AY106"/>
  <c r="AX106"/>
  <c r="AW106"/>
  <c r="AV106"/>
  <c r="AU106"/>
  <c r="AT106"/>
  <c r="AS106"/>
  <c r="AR106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W106"/>
  <c r="V106"/>
  <c r="U106"/>
  <c r="T106"/>
  <c r="S106"/>
  <c r="R106"/>
  <c r="Q106"/>
  <c r="P106"/>
  <c r="O106"/>
  <c r="N106"/>
  <c r="M106"/>
  <c r="L106"/>
  <c r="K106"/>
  <c r="J106"/>
  <c r="I106"/>
  <c r="H106"/>
  <c r="G106"/>
  <c r="BM105"/>
  <c r="BL105"/>
  <c r="BK105"/>
  <c r="BJ105"/>
  <c r="BI105"/>
  <c r="BH105"/>
  <c r="BG105"/>
  <c r="BF105"/>
  <c r="BE105"/>
  <c r="BD105"/>
  <c r="BC105"/>
  <c r="BB105"/>
  <c r="BA105"/>
  <c r="AZ105"/>
  <c r="AY105"/>
  <c r="AX105"/>
  <c r="AW105"/>
  <c r="AV105"/>
  <c r="AU105"/>
  <c r="AT105"/>
  <c r="AS105"/>
  <c r="AR105"/>
  <c r="AQ105"/>
  <c r="AP105"/>
  <c r="AO105"/>
  <c r="AN105"/>
  <c r="AM105"/>
  <c r="AL105"/>
  <c r="AK105"/>
  <c r="AJ105"/>
  <c r="AI105"/>
  <c r="AH105"/>
  <c r="AG105"/>
  <c r="AF105"/>
  <c r="AE105"/>
  <c r="AD105"/>
  <c r="AC105"/>
  <c r="AB105"/>
  <c r="AA105"/>
  <c r="Z105"/>
  <c r="Y105"/>
  <c r="X105"/>
  <c r="W105"/>
  <c r="V105"/>
  <c r="U105"/>
  <c r="T105"/>
  <c r="S105"/>
  <c r="R105"/>
  <c r="Q105"/>
  <c r="P105"/>
  <c r="O105"/>
  <c r="N105"/>
  <c r="M105"/>
  <c r="L105"/>
  <c r="K105"/>
  <c r="J105"/>
  <c r="I105"/>
  <c r="H105"/>
  <c r="G105"/>
  <c r="BM104"/>
  <c r="BL104"/>
  <c r="BK104"/>
  <c r="BJ104"/>
  <c r="BI104"/>
  <c r="BH104"/>
  <c r="BG104"/>
  <c r="BF104"/>
  <c r="BE104"/>
  <c r="BD104"/>
  <c r="BC104"/>
  <c r="BB104"/>
  <c r="BA104"/>
  <c r="AZ104"/>
  <c r="AY104"/>
  <c r="AX104"/>
  <c r="AW104"/>
  <c r="AV104"/>
  <c r="AU104"/>
  <c r="AT104"/>
  <c r="AS104"/>
  <c r="AR104"/>
  <c r="AQ104"/>
  <c r="AP104"/>
  <c r="AO104"/>
  <c r="AN104"/>
  <c r="AM104"/>
  <c r="AL104"/>
  <c r="AK104"/>
  <c r="AJ104"/>
  <c r="AI104"/>
  <c r="AH104"/>
  <c r="AG104"/>
  <c r="AF104"/>
  <c r="AE104"/>
  <c r="AD104"/>
  <c r="AC104"/>
  <c r="AB104"/>
  <c r="AA104"/>
  <c r="Z104"/>
  <c r="Y104"/>
  <c r="X104"/>
  <c r="W104"/>
  <c r="V104"/>
  <c r="U104"/>
  <c r="T104"/>
  <c r="S104"/>
  <c r="R104"/>
  <c r="Q104"/>
  <c r="P104"/>
  <c r="O104"/>
  <c r="N104"/>
  <c r="M104"/>
  <c r="L104"/>
  <c r="K104"/>
  <c r="J104"/>
  <c r="I104"/>
  <c r="H104"/>
  <c r="G104"/>
  <c r="BM103"/>
  <c r="BL103"/>
  <c r="BK103"/>
  <c r="BJ103"/>
  <c r="BI103"/>
  <c r="BH103"/>
  <c r="BG103"/>
  <c r="BF103"/>
  <c r="BE103"/>
  <c r="BD103"/>
  <c r="BC103"/>
  <c r="BB103"/>
  <c r="BA103"/>
  <c r="AZ103"/>
  <c r="AY103"/>
  <c r="AX103"/>
  <c r="AW103"/>
  <c r="AV103"/>
  <c r="AU103"/>
  <c r="AT103"/>
  <c r="AS103"/>
  <c r="AR103"/>
  <c r="AQ103"/>
  <c r="AP103"/>
  <c r="AO103"/>
  <c r="AN103"/>
  <c r="AM103"/>
  <c r="AL103"/>
  <c r="AK103"/>
  <c r="AJ103"/>
  <c r="AI103"/>
  <c r="AH103"/>
  <c r="AG103"/>
  <c r="AF103"/>
  <c r="AE103"/>
  <c r="AD103"/>
  <c r="AC103"/>
  <c r="AB103"/>
  <c r="AA103"/>
  <c r="Z103"/>
  <c r="Y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BM102"/>
  <c r="BL102"/>
  <c r="BK102"/>
  <c r="BJ102"/>
  <c r="BI102"/>
  <c r="BH102"/>
  <c r="BG102"/>
  <c r="BF102"/>
  <c r="BE102"/>
  <c r="BD102"/>
  <c r="BC102"/>
  <c r="BB102"/>
  <c r="BA102"/>
  <c r="AZ102"/>
  <c r="AY102"/>
  <c r="AX102"/>
  <c r="AW102"/>
  <c r="AV102"/>
  <c r="AU102"/>
  <c r="AT102"/>
  <c r="AS102"/>
  <c r="AR102"/>
  <c r="AQ102"/>
  <c r="AP102"/>
  <c r="AO102"/>
  <c r="AN102"/>
  <c r="AM102"/>
  <c r="AL102"/>
  <c r="AK102"/>
  <c r="AJ102"/>
  <c r="AI102"/>
  <c r="AH102"/>
  <c r="AG102"/>
  <c r="AF102"/>
  <c r="AE102"/>
  <c r="AD102"/>
  <c r="AC102"/>
  <c r="AB102"/>
  <c r="AA102"/>
  <c r="Z102"/>
  <c r="Y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BM101"/>
  <c r="BL101"/>
  <c r="BK101"/>
  <c r="BJ101"/>
  <c r="BI101"/>
  <c r="BH101"/>
  <c r="BG101"/>
  <c r="BF101"/>
  <c r="BE101"/>
  <c r="BD101"/>
  <c r="BC101"/>
  <c r="BB101"/>
  <c r="BA101"/>
  <c r="AZ101"/>
  <c r="AY101"/>
  <c r="AX101"/>
  <c r="AW101"/>
  <c r="AV101"/>
  <c r="AU101"/>
  <c r="AT101"/>
  <c r="AS101"/>
  <c r="AR101"/>
  <c r="AQ101"/>
  <c r="AP101"/>
  <c r="AO101"/>
  <c r="AN101"/>
  <c r="AM101"/>
  <c r="AL101"/>
  <c r="AK101"/>
  <c r="AJ101"/>
  <c r="AI101"/>
  <c r="AH101"/>
  <c r="AG101"/>
  <c r="AF101"/>
  <c r="AE101"/>
  <c r="AD101"/>
  <c r="AC101"/>
  <c r="AB101"/>
  <c r="AA101"/>
  <c r="Z101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BM100"/>
  <c r="BL100"/>
  <c r="BK100"/>
  <c r="BJ100"/>
  <c r="BI100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BM99"/>
  <c r="BL99"/>
  <c r="BK99"/>
  <c r="BJ99"/>
  <c r="BI99"/>
  <c r="BH99"/>
  <c r="BG99"/>
  <c r="BF99"/>
  <c r="BE99"/>
  <c r="BD99"/>
  <c r="BC99"/>
  <c r="BB99"/>
  <c r="BA99"/>
  <c r="AZ99"/>
  <c r="AY99"/>
  <c r="AX99"/>
  <c r="AW99"/>
  <c r="AV99"/>
  <c r="AU99"/>
  <c r="AT99"/>
  <c r="AS99"/>
  <c r="AR99"/>
  <c r="AQ99"/>
  <c r="AP99"/>
  <c r="AO99"/>
  <c r="AN99"/>
  <c r="AM99"/>
  <c r="AL99"/>
  <c r="AK99"/>
  <c r="AJ99"/>
  <c r="AI99"/>
  <c r="AH99"/>
  <c r="AG99"/>
  <c r="AF99"/>
  <c r="AE99"/>
  <c r="AD99"/>
  <c r="AC99"/>
  <c r="AB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BM98"/>
  <c r="BL98"/>
  <c r="BK98"/>
  <c r="BJ98"/>
  <c r="BI98"/>
  <c r="BH98"/>
  <c r="BG98"/>
  <c r="BF98"/>
  <c r="BE98"/>
  <c r="BD98"/>
  <c r="BC98"/>
  <c r="BB98"/>
  <c r="BA98"/>
  <c r="AZ98"/>
  <c r="AY98"/>
  <c r="AX98"/>
  <c r="AW98"/>
  <c r="AV98"/>
  <c r="AU98"/>
  <c r="AT98"/>
  <c r="AS98"/>
  <c r="AR98"/>
  <c r="AQ98"/>
  <c r="AP98"/>
  <c r="AO98"/>
  <c r="AN98"/>
  <c r="AM98"/>
  <c r="AL98"/>
  <c r="AK98"/>
  <c r="AJ98"/>
  <c r="AI98"/>
  <c r="AH98"/>
  <c r="AG98"/>
  <c r="AF98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BM97"/>
  <c r="BL97"/>
  <c r="BK97"/>
  <c r="BJ97"/>
  <c r="BI97"/>
  <c r="BH97"/>
  <c r="BG97"/>
  <c r="BF97"/>
  <c r="BE97"/>
  <c r="BD97"/>
  <c r="BC97"/>
  <c r="BB97"/>
  <c r="BA97"/>
  <c r="AZ97"/>
  <c r="AY97"/>
  <c r="AX97"/>
  <c r="AW97"/>
  <c r="AV97"/>
  <c r="AU97"/>
  <c r="AT97"/>
  <c r="AS97"/>
  <c r="AR97"/>
  <c r="AQ97"/>
  <c r="AP97"/>
  <c r="AO97"/>
  <c r="AN97"/>
  <c r="AM97"/>
  <c r="AL97"/>
  <c r="AK97"/>
  <c r="AJ97"/>
  <c r="AI97"/>
  <c r="AH97"/>
  <c r="AG97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BM96"/>
  <c r="BL96"/>
  <c r="BK96"/>
  <c r="BJ96"/>
  <c r="BI96"/>
  <c r="BH96"/>
  <c r="BG96"/>
  <c r="BF96"/>
  <c r="BE96"/>
  <c r="BD96"/>
  <c r="BC96"/>
  <c r="BB96"/>
  <c r="BA96"/>
  <c r="AZ96"/>
  <c r="AY96"/>
  <c r="AX96"/>
  <c r="AW96"/>
  <c r="AV96"/>
  <c r="AU96"/>
  <c r="AT96"/>
  <c r="AS96"/>
  <c r="AR96"/>
  <c r="AQ96"/>
  <c r="AP96"/>
  <c r="AO96"/>
  <c r="AN96"/>
  <c r="AM96"/>
  <c r="AL96"/>
  <c r="AK96"/>
  <c r="AJ96"/>
  <c r="AI96"/>
  <c r="AH96"/>
  <c r="AG96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BM95"/>
  <c r="BL95"/>
  <c r="BK95"/>
  <c r="BJ95"/>
  <c r="BI95"/>
  <c r="BH95"/>
  <c r="BG95"/>
  <c r="BF95"/>
  <c r="BE95"/>
  <c r="BD95"/>
  <c r="BC95"/>
  <c r="BB95"/>
  <c r="BA95"/>
  <c r="AZ95"/>
  <c r="AY95"/>
  <c r="AX95"/>
  <c r="AW95"/>
  <c r="AV95"/>
  <c r="AU95"/>
  <c r="AT95"/>
  <c r="AS95"/>
  <c r="AR95"/>
  <c r="AQ95"/>
  <c r="AP95"/>
  <c r="AO95"/>
  <c r="AN95"/>
  <c r="AM95"/>
  <c r="AL95"/>
  <c r="AK95"/>
  <c r="AJ95"/>
  <c r="AI95"/>
  <c r="AH95"/>
  <c r="AG95"/>
  <c r="AF95"/>
  <c r="AE95"/>
  <c r="AD95"/>
  <c r="AC95"/>
  <c r="AB95"/>
  <c r="AA95"/>
  <c r="Z95"/>
  <c r="Y95"/>
  <c r="X95"/>
  <c r="W95"/>
  <c r="V95"/>
  <c r="U95"/>
  <c r="T95"/>
  <c r="S95"/>
  <c r="R95"/>
  <c r="BP95" s="1"/>
  <c r="Q95"/>
  <c r="P95"/>
  <c r="O95"/>
  <c r="N95"/>
  <c r="M95"/>
  <c r="L95"/>
  <c r="K95"/>
  <c r="J95"/>
  <c r="I95"/>
  <c r="H95"/>
  <c r="G95"/>
  <c r="BM94"/>
  <c r="BL94"/>
  <c r="BK94"/>
  <c r="BJ94"/>
  <c r="BI94"/>
  <c r="BH94"/>
  <c r="BG94"/>
  <c r="BF94"/>
  <c r="BE94"/>
  <c r="BD94"/>
  <c r="BC94"/>
  <c r="BB94"/>
  <c r="BA94"/>
  <c r="AZ94"/>
  <c r="AY94"/>
  <c r="AX94"/>
  <c r="AW94"/>
  <c r="AV94"/>
  <c r="AU94"/>
  <c r="AT94"/>
  <c r="AS94"/>
  <c r="AR94"/>
  <c r="AQ94"/>
  <c r="BR94" s="1"/>
  <c r="AP94"/>
  <c r="AO94"/>
  <c r="AN94"/>
  <c r="AM94"/>
  <c r="AL94"/>
  <c r="AK94"/>
  <c r="AJ94"/>
  <c r="AI94"/>
  <c r="AH94"/>
  <c r="AG94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BM93"/>
  <c r="BL93"/>
  <c r="BK93"/>
  <c r="BJ93"/>
  <c r="BI93"/>
  <c r="BH93"/>
  <c r="BG93"/>
  <c r="BF93"/>
  <c r="BE93"/>
  <c r="BD93"/>
  <c r="BC93"/>
  <c r="BB93"/>
  <c r="BS93" s="1"/>
  <c r="BA93"/>
  <c r="AZ93"/>
  <c r="AY93"/>
  <c r="AX93"/>
  <c r="AW93"/>
  <c r="AV93"/>
  <c r="AU93"/>
  <c r="AT93"/>
  <c r="AS93"/>
  <c r="AR93"/>
  <c r="AQ93"/>
  <c r="AP93"/>
  <c r="BR93" s="1"/>
  <c r="AO93"/>
  <c r="AN93"/>
  <c r="AM93"/>
  <c r="AL93"/>
  <c r="AK93"/>
  <c r="AJ93"/>
  <c r="AI93"/>
  <c r="AH93"/>
  <c r="AG93"/>
  <c r="AF93"/>
  <c r="AE93"/>
  <c r="AD93"/>
  <c r="BQ93" s="1"/>
  <c r="AC93"/>
  <c r="AB93"/>
  <c r="AA93"/>
  <c r="Z93"/>
  <c r="Y93"/>
  <c r="X93"/>
  <c r="W93"/>
  <c r="V93"/>
  <c r="U93"/>
  <c r="T93"/>
  <c r="S93"/>
  <c r="R93"/>
  <c r="BP93" s="1"/>
  <c r="Q93"/>
  <c r="P93"/>
  <c r="O93"/>
  <c r="N93"/>
  <c r="M93"/>
  <c r="L93"/>
  <c r="K93"/>
  <c r="J93"/>
  <c r="I93"/>
  <c r="H93"/>
  <c r="G93"/>
  <c r="BM92"/>
  <c r="BL92"/>
  <c r="BK92"/>
  <c r="BJ92"/>
  <c r="BI92"/>
  <c r="BH92"/>
  <c r="BG92"/>
  <c r="BF92"/>
  <c r="BE92"/>
  <c r="BD92"/>
  <c r="BC92"/>
  <c r="BB92"/>
  <c r="BA92"/>
  <c r="AZ92"/>
  <c r="AY92"/>
  <c r="AX92"/>
  <c r="AW92"/>
  <c r="AV92"/>
  <c r="AU92"/>
  <c r="AT92"/>
  <c r="AS92"/>
  <c r="AR92"/>
  <c r="AQ92"/>
  <c r="AP92"/>
  <c r="AO92"/>
  <c r="AN92"/>
  <c r="AM92"/>
  <c r="AL92"/>
  <c r="AK92"/>
  <c r="AJ92"/>
  <c r="AI92"/>
  <c r="AH92"/>
  <c r="AG92"/>
  <c r="AF92"/>
  <c r="AE92"/>
  <c r="AD92"/>
  <c r="AC92"/>
  <c r="AB92"/>
  <c r="AA92"/>
  <c r="Z92"/>
  <c r="Y92"/>
  <c r="X92"/>
  <c r="W92"/>
  <c r="V92"/>
  <c r="U92"/>
  <c r="T92"/>
  <c r="S92"/>
  <c r="BP92" s="1"/>
  <c r="R92"/>
  <c r="Q92"/>
  <c r="P92"/>
  <c r="O92"/>
  <c r="N92"/>
  <c r="M92"/>
  <c r="L92"/>
  <c r="K92"/>
  <c r="J92"/>
  <c r="I92"/>
  <c r="H92"/>
  <c r="G92"/>
  <c r="BM91"/>
  <c r="BL91"/>
  <c r="BK91"/>
  <c r="BJ91"/>
  <c r="BI91"/>
  <c r="BH91"/>
  <c r="BG91"/>
  <c r="BF91"/>
  <c r="BE91"/>
  <c r="BD91"/>
  <c r="BC91"/>
  <c r="BB91"/>
  <c r="BS91" s="1"/>
  <c r="BA91"/>
  <c r="AZ91"/>
  <c r="AY91"/>
  <c r="AX91"/>
  <c r="AW91"/>
  <c r="AV91"/>
  <c r="AU91"/>
  <c r="AT91"/>
  <c r="AS91"/>
  <c r="AR91"/>
  <c r="AQ91"/>
  <c r="AP91"/>
  <c r="BR91" s="1"/>
  <c r="AO91"/>
  <c r="AN91"/>
  <c r="AM91"/>
  <c r="AL91"/>
  <c r="AK91"/>
  <c r="AJ91"/>
  <c r="AI91"/>
  <c r="AH91"/>
  <c r="AG91"/>
  <c r="AF91"/>
  <c r="AE91"/>
  <c r="AD91"/>
  <c r="BQ91" s="1"/>
  <c r="AC91"/>
  <c r="AB91"/>
  <c r="AA91"/>
  <c r="Z91"/>
  <c r="Y91"/>
  <c r="X91"/>
  <c r="W91"/>
  <c r="V91"/>
  <c r="U91"/>
  <c r="T91"/>
  <c r="S91"/>
  <c r="R91"/>
  <c r="BP91" s="1"/>
  <c r="Q91"/>
  <c r="P91"/>
  <c r="O91"/>
  <c r="N91"/>
  <c r="M91"/>
  <c r="L91"/>
  <c r="K91"/>
  <c r="J91"/>
  <c r="I91"/>
  <c r="H91"/>
  <c r="G91"/>
  <c r="BM90"/>
  <c r="BL90"/>
  <c r="BK90"/>
  <c r="BJ90"/>
  <c r="BI90"/>
  <c r="BH90"/>
  <c r="BG90"/>
  <c r="BF90"/>
  <c r="BE90"/>
  <c r="BD90"/>
  <c r="BC90"/>
  <c r="BB90"/>
  <c r="BA90"/>
  <c r="AZ90"/>
  <c r="AY90"/>
  <c r="AX90"/>
  <c r="AW90"/>
  <c r="AV90"/>
  <c r="AU90"/>
  <c r="AT90"/>
  <c r="AS90"/>
  <c r="AR90"/>
  <c r="AQ90"/>
  <c r="BR90" s="1"/>
  <c r="AP90"/>
  <c r="AO90"/>
  <c r="AN90"/>
  <c r="AM90"/>
  <c r="AL90"/>
  <c r="AK90"/>
  <c r="AJ90"/>
  <c r="AI90"/>
  <c r="AH90"/>
  <c r="AG90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BM89"/>
  <c r="BL89"/>
  <c r="BK89"/>
  <c r="BJ89"/>
  <c r="BI89"/>
  <c r="BH89"/>
  <c r="BG89"/>
  <c r="BF89"/>
  <c r="BE89"/>
  <c r="BD89"/>
  <c r="BC89"/>
  <c r="BB89"/>
  <c r="BS89" s="1"/>
  <c r="BA89"/>
  <c r="AZ89"/>
  <c r="AY89"/>
  <c r="AX89"/>
  <c r="AW89"/>
  <c r="AV89"/>
  <c r="AU89"/>
  <c r="AT89"/>
  <c r="AS89"/>
  <c r="AR89"/>
  <c r="AQ89"/>
  <c r="AP89"/>
  <c r="BR89" s="1"/>
  <c r="AO89"/>
  <c r="AN89"/>
  <c r="AM89"/>
  <c r="AL89"/>
  <c r="AK89"/>
  <c r="AJ89"/>
  <c r="AI89"/>
  <c r="AH89"/>
  <c r="AG89"/>
  <c r="AF89"/>
  <c r="AE89"/>
  <c r="AD89"/>
  <c r="BQ89" s="1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BM88"/>
  <c r="BL88"/>
  <c r="BK88"/>
  <c r="BJ88"/>
  <c r="BI88"/>
  <c r="BH88"/>
  <c r="BG88"/>
  <c r="BF88"/>
  <c r="BE88"/>
  <c r="BD88"/>
  <c r="BC88"/>
  <c r="BB88"/>
  <c r="BA88"/>
  <c r="AZ88"/>
  <c r="AY88"/>
  <c r="AX88"/>
  <c r="AW88"/>
  <c r="AV88"/>
  <c r="AU88"/>
  <c r="AT88"/>
  <c r="AS88"/>
  <c r="AR88"/>
  <c r="AQ88"/>
  <c r="AP88"/>
  <c r="AO88"/>
  <c r="AN88"/>
  <c r="AM88"/>
  <c r="AL88"/>
  <c r="AK88"/>
  <c r="AJ88"/>
  <c r="AI88"/>
  <c r="AH88"/>
  <c r="AG88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BM87"/>
  <c r="BL87"/>
  <c r="BK87"/>
  <c r="BJ87"/>
  <c r="BI87"/>
  <c r="BH87"/>
  <c r="BG87"/>
  <c r="BF87"/>
  <c r="BE87"/>
  <c r="BD87"/>
  <c r="BC87"/>
  <c r="BB87"/>
  <c r="BA87"/>
  <c r="AZ87"/>
  <c r="AY87"/>
  <c r="AX87"/>
  <c r="AW87"/>
  <c r="AV87"/>
  <c r="AU87"/>
  <c r="AT87"/>
  <c r="AS87"/>
  <c r="AR87"/>
  <c r="AQ87"/>
  <c r="AP87"/>
  <c r="AO87"/>
  <c r="AN87"/>
  <c r="AM87"/>
  <c r="AL87"/>
  <c r="AK87"/>
  <c r="AJ87"/>
  <c r="AI87"/>
  <c r="AH87"/>
  <c r="AG87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BM86"/>
  <c r="BL86"/>
  <c r="BK86"/>
  <c r="BJ86"/>
  <c r="BI86"/>
  <c r="BH86"/>
  <c r="BG86"/>
  <c r="BF86"/>
  <c r="BE86"/>
  <c r="BD86"/>
  <c r="BC86"/>
  <c r="BB86"/>
  <c r="BA86"/>
  <c r="AZ86"/>
  <c r="AY86"/>
  <c r="AX86"/>
  <c r="AW86"/>
  <c r="AV86"/>
  <c r="AU86"/>
  <c r="AT86"/>
  <c r="AS86"/>
  <c r="AR86"/>
  <c r="AQ86"/>
  <c r="AP86"/>
  <c r="AO86"/>
  <c r="AN86"/>
  <c r="AM86"/>
  <c r="AL86"/>
  <c r="AK86"/>
  <c r="AJ86"/>
  <c r="AI86"/>
  <c r="AH86"/>
  <c r="AG86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BM85"/>
  <c r="BL85"/>
  <c r="BK85"/>
  <c r="BJ85"/>
  <c r="BI85"/>
  <c r="BH85"/>
  <c r="BG85"/>
  <c r="BF85"/>
  <c r="BE85"/>
  <c r="BD85"/>
  <c r="BC85"/>
  <c r="BB85"/>
  <c r="BA85"/>
  <c r="AZ85"/>
  <c r="AY85"/>
  <c r="AX85"/>
  <c r="AW85"/>
  <c r="AV85"/>
  <c r="AU85"/>
  <c r="AT85"/>
  <c r="AS85"/>
  <c r="AR85"/>
  <c r="AQ85"/>
  <c r="AP85"/>
  <c r="AO85"/>
  <c r="AN8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BM84"/>
  <c r="BL84"/>
  <c r="BK84"/>
  <c r="BJ84"/>
  <c r="BI84"/>
  <c r="BH84"/>
  <c r="BG84"/>
  <c r="BF84"/>
  <c r="BE84"/>
  <c r="BD84"/>
  <c r="BC84"/>
  <c r="BB84"/>
  <c r="BA84"/>
  <c r="AZ84"/>
  <c r="AY84"/>
  <c r="AX84"/>
  <c r="AW84"/>
  <c r="AV84"/>
  <c r="AU84"/>
  <c r="AT84"/>
  <c r="AS84"/>
  <c r="AR84"/>
  <c r="AQ84"/>
  <c r="AP84"/>
  <c r="AO84"/>
  <c r="AN84"/>
  <c r="AM84"/>
  <c r="AL84"/>
  <c r="AK84"/>
  <c r="AJ84"/>
  <c r="AI84"/>
  <c r="AH84"/>
  <c r="AG84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BM83"/>
  <c r="BL83"/>
  <c r="BK83"/>
  <c r="BJ83"/>
  <c r="BI83"/>
  <c r="BH83"/>
  <c r="BG83"/>
  <c r="BF83"/>
  <c r="BE83"/>
  <c r="BD83"/>
  <c r="BC83"/>
  <c r="BB83"/>
  <c r="BA83"/>
  <c r="AZ83"/>
  <c r="AY83"/>
  <c r="AX83"/>
  <c r="AW83"/>
  <c r="AV83"/>
  <c r="AU83"/>
  <c r="AT83"/>
  <c r="AS83"/>
  <c r="AR83"/>
  <c r="AQ83"/>
  <c r="AP83"/>
  <c r="AO83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BM82"/>
  <c r="BL82"/>
  <c r="BK82"/>
  <c r="BJ82"/>
  <c r="BI82"/>
  <c r="BH82"/>
  <c r="BG82"/>
  <c r="BF82"/>
  <c r="BE82"/>
  <c r="BD82"/>
  <c r="BC82"/>
  <c r="BB82"/>
  <c r="BA82"/>
  <c r="AZ82"/>
  <c r="AY82"/>
  <c r="AX82"/>
  <c r="AW82"/>
  <c r="AV82"/>
  <c r="AU82"/>
  <c r="AT82"/>
  <c r="AS82"/>
  <c r="AR82"/>
  <c r="AQ82"/>
  <c r="AP82"/>
  <c r="AO82"/>
  <c r="AN82"/>
  <c r="AM82"/>
  <c r="AL82"/>
  <c r="AK82"/>
  <c r="AJ82"/>
  <c r="AI82"/>
  <c r="AH82"/>
  <c r="AG82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BM81"/>
  <c r="BL81"/>
  <c r="BK81"/>
  <c r="BJ81"/>
  <c r="BI81"/>
  <c r="BH81"/>
  <c r="BG81"/>
  <c r="BF81"/>
  <c r="BE81"/>
  <c r="BD81"/>
  <c r="BC81"/>
  <c r="BB81"/>
  <c r="BA81"/>
  <c r="AZ81"/>
  <c r="AY81"/>
  <c r="AX81"/>
  <c r="AW81"/>
  <c r="AV81"/>
  <c r="AU81"/>
  <c r="AT81"/>
  <c r="AS81"/>
  <c r="AR81"/>
  <c r="AQ81"/>
  <c r="AP81"/>
  <c r="AO81"/>
  <c r="AN81"/>
  <c r="AM81"/>
  <c r="AL81"/>
  <c r="AK81"/>
  <c r="AJ81"/>
  <c r="AI81"/>
  <c r="AH81"/>
  <c r="AG81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BM80"/>
  <c r="BL80"/>
  <c r="BK80"/>
  <c r="BJ80"/>
  <c r="BI80"/>
  <c r="BH80"/>
  <c r="BG80"/>
  <c r="BF80"/>
  <c r="BE80"/>
  <c r="BD80"/>
  <c r="BC80"/>
  <c r="BB80"/>
  <c r="BA80"/>
  <c r="AZ80"/>
  <c r="AY80"/>
  <c r="AX80"/>
  <c r="AW80"/>
  <c r="AV80"/>
  <c r="AU80"/>
  <c r="AT80"/>
  <c r="AS80"/>
  <c r="AR80"/>
  <c r="AQ80"/>
  <c r="AP80"/>
  <c r="AO80"/>
  <c r="AN80"/>
  <c r="AM80"/>
  <c r="AL80"/>
  <c r="AK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BM79"/>
  <c r="BL79"/>
  <c r="BK79"/>
  <c r="BJ79"/>
  <c r="BI79"/>
  <c r="BH79"/>
  <c r="BG79"/>
  <c r="BF79"/>
  <c r="BE79"/>
  <c r="BD79"/>
  <c r="BC79"/>
  <c r="BB79"/>
  <c r="BA79"/>
  <c r="AZ79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H79"/>
  <c r="AG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BM78"/>
  <c r="BL78"/>
  <c r="BK78"/>
  <c r="BJ78"/>
  <c r="BI78"/>
  <c r="BH78"/>
  <c r="BG78"/>
  <c r="BF78"/>
  <c r="BE78"/>
  <c r="BD78"/>
  <c r="BC78"/>
  <c r="BB78"/>
  <c r="BA78"/>
  <c r="AZ78"/>
  <c r="AY78"/>
  <c r="AX78"/>
  <c r="AW78"/>
  <c r="AV78"/>
  <c r="AU78"/>
  <c r="AT78"/>
  <c r="AS78"/>
  <c r="AR78"/>
  <c r="AQ78"/>
  <c r="AP78"/>
  <c r="AO78"/>
  <c r="AN78"/>
  <c r="AM78"/>
  <c r="AL78"/>
  <c r="AK78"/>
  <c r="AJ78"/>
  <c r="AI78"/>
  <c r="AH78"/>
  <c r="AG78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BM77"/>
  <c r="BL77"/>
  <c r="BK77"/>
  <c r="BJ77"/>
  <c r="BI77"/>
  <c r="BH77"/>
  <c r="BG77"/>
  <c r="BF77"/>
  <c r="BE77"/>
  <c r="BD77"/>
  <c r="BC77"/>
  <c r="BB77"/>
  <c r="BA77"/>
  <c r="AZ77"/>
  <c r="AY77"/>
  <c r="AX77"/>
  <c r="AW77"/>
  <c r="AV77"/>
  <c r="AU77"/>
  <c r="AT77"/>
  <c r="AS77"/>
  <c r="AR77"/>
  <c r="AQ77"/>
  <c r="AP77"/>
  <c r="AO77"/>
  <c r="AN77"/>
  <c r="AM77"/>
  <c r="AL77"/>
  <c r="AK77"/>
  <c r="AJ77"/>
  <c r="AI77"/>
  <c r="AH77"/>
  <c r="AG77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BM76"/>
  <c r="BL76"/>
  <c r="BK76"/>
  <c r="BJ76"/>
  <c r="BI76"/>
  <c r="BH76"/>
  <c r="BG76"/>
  <c r="BF76"/>
  <c r="BE76"/>
  <c r="BD76"/>
  <c r="BC76"/>
  <c r="BB76"/>
  <c r="BA76"/>
  <c r="AZ76"/>
  <c r="AY76"/>
  <c r="AX76"/>
  <c r="AW76"/>
  <c r="AV76"/>
  <c r="AU76"/>
  <c r="AT76"/>
  <c r="AS76"/>
  <c r="AR76"/>
  <c r="AQ76"/>
  <c r="AP76"/>
  <c r="AO76"/>
  <c r="AN76"/>
  <c r="AM76"/>
  <c r="AL76"/>
  <c r="AK76"/>
  <c r="AJ76"/>
  <c r="AI76"/>
  <c r="AH76"/>
  <c r="AG76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BM75"/>
  <c r="BL75"/>
  <c r="BK75"/>
  <c r="BJ75"/>
  <c r="BI75"/>
  <c r="BH75"/>
  <c r="BG75"/>
  <c r="BF75"/>
  <c r="BE75"/>
  <c r="BD75"/>
  <c r="BC75"/>
  <c r="BB75"/>
  <c r="BA75"/>
  <c r="AZ75"/>
  <c r="AY75"/>
  <c r="AX75"/>
  <c r="AW75"/>
  <c r="AV75"/>
  <c r="AU75"/>
  <c r="AT75"/>
  <c r="AS75"/>
  <c r="AR75"/>
  <c r="AQ75"/>
  <c r="AP75"/>
  <c r="AO75"/>
  <c r="AN75"/>
  <c r="AM75"/>
  <c r="AL75"/>
  <c r="AK75"/>
  <c r="AJ75"/>
  <c r="AI75"/>
  <c r="AH75"/>
  <c r="AG75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BM74"/>
  <c r="BL74"/>
  <c r="BK74"/>
  <c r="BJ74"/>
  <c r="BI74"/>
  <c r="BH74"/>
  <c r="BG74"/>
  <c r="BF74"/>
  <c r="BE74"/>
  <c r="BD74"/>
  <c r="BC74"/>
  <c r="BB74"/>
  <c r="BA74"/>
  <c r="AZ74"/>
  <c r="AY74"/>
  <c r="AX74"/>
  <c r="AW74"/>
  <c r="AV74"/>
  <c r="AU74"/>
  <c r="AT74"/>
  <c r="AS74"/>
  <c r="AR74"/>
  <c r="AQ74"/>
  <c r="AP74"/>
  <c r="AO74"/>
  <c r="AN74"/>
  <c r="AM74"/>
  <c r="AL74"/>
  <c r="AK74"/>
  <c r="AJ74"/>
  <c r="AI74"/>
  <c r="AH74"/>
  <c r="AG74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BM73"/>
  <c r="BL73"/>
  <c r="BK73"/>
  <c r="BJ73"/>
  <c r="BI73"/>
  <c r="BH73"/>
  <c r="BG73"/>
  <c r="BF73"/>
  <c r="BE73"/>
  <c r="BD73"/>
  <c r="BC73"/>
  <c r="BB73"/>
  <c r="BA73"/>
  <c r="AZ73"/>
  <c r="AY73"/>
  <c r="AX73"/>
  <c r="AW73"/>
  <c r="AV73"/>
  <c r="AU73"/>
  <c r="AT73"/>
  <c r="AS73"/>
  <c r="AR73"/>
  <c r="AQ73"/>
  <c r="AP73"/>
  <c r="AO73"/>
  <c r="AN73"/>
  <c r="AM73"/>
  <c r="AL73"/>
  <c r="AK73"/>
  <c r="AJ73"/>
  <c r="AI73"/>
  <c r="AH73"/>
  <c r="AG73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BM72"/>
  <c r="BL72"/>
  <c r="BK72"/>
  <c r="BJ72"/>
  <c r="BI72"/>
  <c r="BH72"/>
  <c r="BG72"/>
  <c r="BF72"/>
  <c r="BE72"/>
  <c r="BD72"/>
  <c r="BC72"/>
  <c r="BB72"/>
  <c r="BA72"/>
  <c r="AZ72"/>
  <c r="AY72"/>
  <c r="AX72"/>
  <c r="AW72"/>
  <c r="AV72"/>
  <c r="AU72"/>
  <c r="AT72"/>
  <c r="AS72"/>
  <c r="AR72"/>
  <c r="AQ72"/>
  <c r="AP72"/>
  <c r="AO72"/>
  <c r="AN72"/>
  <c r="AM72"/>
  <c r="AL72"/>
  <c r="AK72"/>
  <c r="AJ72"/>
  <c r="AI72"/>
  <c r="AH72"/>
  <c r="AG72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BM71"/>
  <c r="BL71"/>
  <c r="BK71"/>
  <c r="BJ71"/>
  <c r="BI71"/>
  <c r="BH71"/>
  <c r="BG71"/>
  <c r="BF71"/>
  <c r="BE71"/>
  <c r="BD71"/>
  <c r="BC71"/>
  <c r="BB71"/>
  <c r="BA71"/>
  <c r="AZ71"/>
  <c r="AY71"/>
  <c r="AX71"/>
  <c r="AW71"/>
  <c r="AV71"/>
  <c r="AU71"/>
  <c r="AT71"/>
  <c r="AS71"/>
  <c r="AR71"/>
  <c r="AQ71"/>
  <c r="AP71"/>
  <c r="AO71"/>
  <c r="AN71"/>
  <c r="AM71"/>
  <c r="AL71"/>
  <c r="AK71"/>
  <c r="AJ71"/>
  <c r="AI71"/>
  <c r="AH71"/>
  <c r="AG71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BM70"/>
  <c r="BL70"/>
  <c r="BK70"/>
  <c r="BJ70"/>
  <c r="BI70"/>
  <c r="BH70"/>
  <c r="BG70"/>
  <c r="BF70"/>
  <c r="BE70"/>
  <c r="BD70"/>
  <c r="BC70"/>
  <c r="BB70"/>
  <c r="BA70"/>
  <c r="AZ70"/>
  <c r="AY70"/>
  <c r="AX70"/>
  <c r="AW70"/>
  <c r="AV70"/>
  <c r="AU70"/>
  <c r="AT70"/>
  <c r="AS70"/>
  <c r="AR70"/>
  <c r="AQ70"/>
  <c r="AP70"/>
  <c r="AO70"/>
  <c r="AN70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BM69"/>
  <c r="BL69"/>
  <c r="BK69"/>
  <c r="BJ69"/>
  <c r="BI69"/>
  <c r="BH69"/>
  <c r="BG69"/>
  <c r="BF69"/>
  <c r="BE69"/>
  <c r="BD69"/>
  <c r="BC69"/>
  <c r="BB69"/>
  <c r="BA69"/>
  <c r="AZ69"/>
  <c r="AY69"/>
  <c r="AX69"/>
  <c r="AW69"/>
  <c r="AV69"/>
  <c r="AU69"/>
  <c r="AT69"/>
  <c r="AS69"/>
  <c r="AR69"/>
  <c r="AQ69"/>
  <c r="AP69"/>
  <c r="AO69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BM68"/>
  <c r="BL68"/>
  <c r="BK68"/>
  <c r="BJ68"/>
  <c r="BI68"/>
  <c r="BH68"/>
  <c r="BG68"/>
  <c r="BF68"/>
  <c r="BE68"/>
  <c r="BD68"/>
  <c r="BC68"/>
  <c r="BB68"/>
  <c r="BA68"/>
  <c r="AZ68"/>
  <c r="AY68"/>
  <c r="AX68"/>
  <c r="AW68"/>
  <c r="AV68"/>
  <c r="AU68"/>
  <c r="AT68"/>
  <c r="AS68"/>
  <c r="AR68"/>
  <c r="AQ68"/>
  <c r="AP68"/>
  <c r="AO68"/>
  <c r="AN68"/>
  <c r="AM68"/>
  <c r="AL68"/>
  <c r="AK68"/>
  <c r="AJ68"/>
  <c r="AI68"/>
  <c r="AH68"/>
  <c r="AG68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BM67"/>
  <c r="BL67"/>
  <c r="BK67"/>
  <c r="BJ67"/>
  <c r="BI67"/>
  <c r="BH67"/>
  <c r="BG67"/>
  <c r="BF67"/>
  <c r="BE67"/>
  <c r="BD67"/>
  <c r="BC67"/>
  <c r="BB67"/>
  <c r="BA67"/>
  <c r="AZ67"/>
  <c r="AY67"/>
  <c r="AX67"/>
  <c r="AW67"/>
  <c r="AV67"/>
  <c r="AU67"/>
  <c r="AT67"/>
  <c r="AS67"/>
  <c r="AR67"/>
  <c r="AQ67"/>
  <c r="AP67"/>
  <c r="AO67"/>
  <c r="AN67"/>
  <c r="AM67"/>
  <c r="AL67"/>
  <c r="AK67"/>
  <c r="AJ67"/>
  <c r="AI67"/>
  <c r="AH67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BM66"/>
  <c r="BL66"/>
  <c r="BK66"/>
  <c r="BJ66"/>
  <c r="BI66"/>
  <c r="BH66"/>
  <c r="BG66"/>
  <c r="BF66"/>
  <c r="BE66"/>
  <c r="BD66"/>
  <c r="BC66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BM65"/>
  <c r="BL65"/>
  <c r="BK65"/>
  <c r="BJ65"/>
  <c r="BI65"/>
  <c r="BH65"/>
  <c r="BG65"/>
  <c r="BF65"/>
  <c r="BE65"/>
  <c r="BD65"/>
  <c r="BC65"/>
  <c r="BB65"/>
  <c r="BA65"/>
  <c r="AZ65"/>
  <c r="AY65"/>
  <c r="AX65"/>
  <c r="AW65"/>
  <c r="AV65"/>
  <c r="AU65"/>
  <c r="AT65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BM64"/>
  <c r="BL64"/>
  <c r="BK64"/>
  <c r="BJ64"/>
  <c r="BI64"/>
  <c r="BH64"/>
  <c r="BG64"/>
  <c r="BF64"/>
  <c r="BE64"/>
  <c r="BD64"/>
  <c r="BC64"/>
  <c r="BB64"/>
  <c r="BA64"/>
  <c r="AZ64"/>
  <c r="AY64"/>
  <c r="AX64"/>
  <c r="AW64"/>
  <c r="AV64"/>
  <c r="AU64"/>
  <c r="AT64"/>
  <c r="AS64"/>
  <c r="AR64"/>
  <c r="AQ64"/>
  <c r="AP64"/>
  <c r="AO64"/>
  <c r="AN64"/>
  <c r="AM64"/>
  <c r="AL64"/>
  <c r="AK64"/>
  <c r="AJ64"/>
  <c r="AI64"/>
  <c r="AH64"/>
  <c r="AG64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BM63"/>
  <c r="BL63"/>
  <c r="BK63"/>
  <c r="BJ63"/>
  <c r="BI63"/>
  <c r="BH63"/>
  <c r="BG63"/>
  <c r="BF63"/>
  <c r="BE63"/>
  <c r="BD63"/>
  <c r="BC63"/>
  <c r="BB63"/>
  <c r="BA63"/>
  <c r="AZ63"/>
  <c r="AY63"/>
  <c r="AX63"/>
  <c r="AW63"/>
  <c r="AV63"/>
  <c r="AU63"/>
  <c r="AT63"/>
  <c r="AS63"/>
  <c r="AR63"/>
  <c r="AQ63"/>
  <c r="AP63"/>
  <c r="AO63"/>
  <c r="AN63"/>
  <c r="AM63"/>
  <c r="AL63"/>
  <c r="AK63"/>
  <c r="AJ63"/>
  <c r="AI63"/>
  <c r="AH63"/>
  <c r="AG63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BM62"/>
  <c r="BL62"/>
  <c r="BK62"/>
  <c r="BJ62"/>
  <c r="BI62"/>
  <c r="BH62"/>
  <c r="BG62"/>
  <c r="BF62"/>
  <c r="BE62"/>
  <c r="BD62"/>
  <c r="BC62"/>
  <c r="BB62"/>
  <c r="BA62"/>
  <c r="AZ62"/>
  <c r="AY62"/>
  <c r="AX62"/>
  <c r="AW62"/>
  <c r="AV62"/>
  <c r="AU62"/>
  <c r="AT62"/>
  <c r="AS62"/>
  <c r="AR62"/>
  <c r="AQ62"/>
  <c r="AP62"/>
  <c r="AO62"/>
  <c r="AN62"/>
  <c r="AM62"/>
  <c r="AL62"/>
  <c r="AK62"/>
  <c r="AJ62"/>
  <c r="AI62"/>
  <c r="AH62"/>
  <c r="AG62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BM61"/>
  <c r="BL61"/>
  <c r="BK61"/>
  <c r="BJ61"/>
  <c r="BI61"/>
  <c r="BH61"/>
  <c r="BG61"/>
  <c r="BF61"/>
  <c r="BE61"/>
  <c r="BD61"/>
  <c r="BC61"/>
  <c r="BB61"/>
  <c r="BA61"/>
  <c r="AZ61"/>
  <c r="AY61"/>
  <c r="AX61"/>
  <c r="AW61"/>
  <c r="AV61"/>
  <c r="AU61"/>
  <c r="AT61"/>
  <c r="AS61"/>
  <c r="AR61"/>
  <c r="AQ61"/>
  <c r="AP61"/>
  <c r="AO61"/>
  <c r="AN61"/>
  <c r="AM61"/>
  <c r="AL61"/>
  <c r="AK61"/>
  <c r="AJ61"/>
  <c r="AI61"/>
  <c r="AH61"/>
  <c r="AG61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BM60"/>
  <c r="BL60"/>
  <c r="BK60"/>
  <c r="BJ60"/>
  <c r="BI60"/>
  <c r="BH60"/>
  <c r="BG60"/>
  <c r="BF60"/>
  <c r="BE60"/>
  <c r="BD60"/>
  <c r="BC60"/>
  <c r="BB60"/>
  <c r="BA60"/>
  <c r="AZ60"/>
  <c r="AY60"/>
  <c r="AX60"/>
  <c r="AW60"/>
  <c r="AV60"/>
  <c r="AU60"/>
  <c r="AT60"/>
  <c r="AS60"/>
  <c r="AR60"/>
  <c r="AQ60"/>
  <c r="AP60"/>
  <c r="AO60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BM59"/>
  <c r="BL59"/>
  <c r="BK59"/>
  <c r="BJ59"/>
  <c r="BI59"/>
  <c r="BH59"/>
  <c r="BG59"/>
  <c r="BF59"/>
  <c r="BE59"/>
  <c r="BD59"/>
  <c r="BC59"/>
  <c r="BB59"/>
  <c r="BA59"/>
  <c r="AZ59"/>
  <c r="AY59"/>
  <c r="AX59"/>
  <c r="AW59"/>
  <c r="AV59"/>
  <c r="AU59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BM58"/>
  <c r="BL58"/>
  <c r="BK58"/>
  <c r="BJ58"/>
  <c r="BI58"/>
  <c r="BH58"/>
  <c r="BG58"/>
  <c r="BF58"/>
  <c r="BE58"/>
  <c r="BD58"/>
  <c r="BC58"/>
  <c r="BB58"/>
  <c r="BA58"/>
  <c r="AZ58"/>
  <c r="AY58"/>
  <c r="AX58"/>
  <c r="AW58"/>
  <c r="AV58"/>
  <c r="AU58"/>
  <c r="AT58"/>
  <c r="AS58"/>
  <c r="AR58"/>
  <c r="AQ58"/>
  <c r="AP58"/>
  <c r="AO58"/>
  <c r="AN58"/>
  <c r="AM58"/>
  <c r="AL58"/>
  <c r="AK58"/>
  <c r="AJ58"/>
  <c r="AI58"/>
  <c r="AH58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BM57"/>
  <c r="BL57"/>
  <c r="BK57"/>
  <c r="BJ57"/>
  <c r="BI57"/>
  <c r="BH57"/>
  <c r="BG57"/>
  <c r="BF57"/>
  <c r="BE5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BM56"/>
  <c r="BL56"/>
  <c r="BK56"/>
  <c r="BJ56"/>
  <c r="BI56"/>
  <c r="BH56"/>
  <c r="BG56"/>
  <c r="BF56"/>
  <c r="BE56"/>
  <c r="BD56"/>
  <c r="BC56"/>
  <c r="BB56"/>
  <c r="BA56"/>
  <c r="AZ56"/>
  <c r="AY56"/>
  <c r="AX56"/>
  <c r="AW56"/>
  <c r="AV56"/>
  <c r="AU56"/>
  <c r="AT56"/>
  <c r="AS56"/>
  <c r="AR56"/>
  <c r="AQ56"/>
  <c r="AP56"/>
  <c r="AO56"/>
  <c r="AN56"/>
  <c r="AM56"/>
  <c r="AL56"/>
  <c r="AK56"/>
  <c r="AJ56"/>
  <c r="AI56"/>
  <c r="AH56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BM55"/>
  <c r="BL55"/>
  <c r="BK55"/>
  <c r="BJ55"/>
  <c r="BI55"/>
  <c r="BH55"/>
  <c r="BG55"/>
  <c r="BF55"/>
  <c r="BE55"/>
  <c r="BD55"/>
  <c r="BC55"/>
  <c r="BB55"/>
  <c r="BA55"/>
  <c r="AZ55"/>
  <c r="AY55"/>
  <c r="AX55"/>
  <c r="AW55"/>
  <c r="AV55"/>
  <c r="AU55"/>
  <c r="AT55"/>
  <c r="AS55"/>
  <c r="AR55"/>
  <c r="AQ55"/>
  <c r="AP55"/>
  <c r="AO55"/>
  <c r="AN55"/>
  <c r="AM55"/>
  <c r="AL55"/>
  <c r="AK55"/>
  <c r="AJ55"/>
  <c r="AI55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BM54"/>
  <c r="BL54"/>
  <c r="BK54"/>
  <c r="BJ54"/>
  <c r="BI54"/>
  <c r="BH54"/>
  <c r="BG54"/>
  <c r="BF54"/>
  <c r="BE54"/>
  <c r="BD54"/>
  <c r="BC54"/>
  <c r="BB54"/>
  <c r="BA54"/>
  <c r="AZ54"/>
  <c r="AY54"/>
  <c r="AX54"/>
  <c r="AW54"/>
  <c r="AV54"/>
  <c r="AU54"/>
  <c r="AT54"/>
  <c r="AS54"/>
  <c r="AR54"/>
  <c r="AQ54"/>
  <c r="AP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BM53"/>
  <c r="BL53"/>
  <c r="BK53"/>
  <c r="BJ53"/>
  <c r="BI53"/>
  <c r="BH53"/>
  <c r="BG53"/>
  <c r="BF53"/>
  <c r="BE53"/>
  <c r="BD53"/>
  <c r="BC53"/>
  <c r="BB53"/>
  <c r="BA53"/>
  <c r="AZ53"/>
  <c r="AY53"/>
  <c r="AX53"/>
  <c r="AW53"/>
  <c r="AV53"/>
  <c r="AU53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BM52"/>
  <c r="BL52"/>
  <c r="BK52"/>
  <c r="BJ52"/>
  <c r="BI52"/>
  <c r="BH52"/>
  <c r="BG52"/>
  <c r="BF52"/>
  <c r="BE52"/>
  <c r="BD52"/>
  <c r="BC52"/>
  <c r="BB52"/>
  <c r="BA52"/>
  <c r="AZ52"/>
  <c r="AY52"/>
  <c r="AX52"/>
  <c r="AW52"/>
  <c r="AV52"/>
  <c r="AU52"/>
  <c r="AT52"/>
  <c r="AS52"/>
  <c r="AR52"/>
  <c r="AQ52"/>
  <c r="AP52"/>
  <c r="AO52"/>
  <c r="AN52"/>
  <c r="AM52"/>
  <c r="AL52"/>
  <c r="AK52"/>
  <c r="AJ52"/>
  <c r="AI52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BM51"/>
  <c r="BL51"/>
  <c r="BK51"/>
  <c r="BJ51"/>
  <c r="BI51"/>
  <c r="BH51"/>
  <c r="BG51"/>
  <c r="BF51"/>
  <c r="BE51"/>
  <c r="BD51"/>
  <c r="BC51"/>
  <c r="BB51"/>
  <c r="BA51"/>
  <c r="AZ51"/>
  <c r="AY51"/>
  <c r="AX51"/>
  <c r="AW51"/>
  <c r="AV51"/>
  <c r="AU51"/>
  <c r="AT51"/>
  <c r="AS51"/>
  <c r="AR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BM50"/>
  <c r="BL50"/>
  <c r="BK50"/>
  <c r="BJ50"/>
  <c r="BI50"/>
  <c r="BH50"/>
  <c r="BG50"/>
  <c r="BF50"/>
  <c r="BE50"/>
  <c r="BD50"/>
  <c r="BC50"/>
  <c r="BB50"/>
  <c r="BA50"/>
  <c r="AZ50"/>
  <c r="AY50"/>
  <c r="AX50"/>
  <c r="AW50"/>
  <c r="AV50"/>
  <c r="AU50"/>
  <c r="AT50"/>
  <c r="AS50"/>
  <c r="AR50"/>
  <c r="AQ50"/>
  <c r="AP50"/>
  <c r="AO50"/>
  <c r="AN50"/>
  <c r="AM50"/>
  <c r="AL50"/>
  <c r="AK50"/>
  <c r="AJ50"/>
  <c r="AI50"/>
  <c r="AH50"/>
  <c r="AG50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BM49"/>
  <c r="BL49"/>
  <c r="BK49"/>
  <c r="BJ49"/>
  <c r="BI49"/>
  <c r="BH49"/>
  <c r="BG49"/>
  <c r="BF49"/>
  <c r="BE49"/>
  <c r="BD49"/>
  <c r="BC49"/>
  <c r="BB49"/>
  <c r="BA49"/>
  <c r="AZ49"/>
  <c r="AY49"/>
  <c r="AX49"/>
  <c r="AW49"/>
  <c r="AV49"/>
  <c r="AU49"/>
  <c r="AT49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BM48"/>
  <c r="BL48"/>
  <c r="BK48"/>
  <c r="BJ48"/>
  <c r="BI48"/>
  <c r="BH48"/>
  <c r="BG48"/>
  <c r="BF48"/>
  <c r="BE48"/>
  <c r="BD48"/>
  <c r="BC48"/>
  <c r="BB48"/>
  <c r="BA48"/>
  <c r="AZ48"/>
  <c r="AY48"/>
  <c r="AX48"/>
  <c r="AW48"/>
  <c r="AV48"/>
  <c r="AU48"/>
  <c r="AT48"/>
  <c r="AS48"/>
  <c r="AR48"/>
  <c r="AQ48"/>
  <c r="AP48"/>
  <c r="AO48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BM47"/>
  <c r="BL47"/>
  <c r="BK47"/>
  <c r="BJ47"/>
  <c r="BI47"/>
  <c r="BH47"/>
  <c r="BG47"/>
  <c r="BF47"/>
  <c r="BE47"/>
  <c r="BD47"/>
  <c r="BC47"/>
  <c r="BB47"/>
  <c r="BA47"/>
  <c r="AZ47"/>
  <c r="AY47"/>
  <c r="AX47"/>
  <c r="AW47"/>
  <c r="AV47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BM46"/>
  <c r="BL46"/>
  <c r="BK46"/>
  <c r="BJ46"/>
  <c r="BI46"/>
  <c r="BH46"/>
  <c r="BG46"/>
  <c r="BF46"/>
  <c r="BE46"/>
  <c r="BD46"/>
  <c r="BC46"/>
  <c r="BB46"/>
  <c r="BA46"/>
  <c r="AZ46"/>
  <c r="AY46"/>
  <c r="AX46"/>
  <c r="AW46"/>
  <c r="AV46"/>
  <c r="AU46"/>
  <c r="AT46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BM45"/>
  <c r="BL45"/>
  <c r="BK45"/>
  <c r="BJ45"/>
  <c r="BI45"/>
  <c r="BH45"/>
  <c r="BG45"/>
  <c r="BF45"/>
  <c r="BE45"/>
  <c r="BD45"/>
  <c r="BC45"/>
  <c r="BB45"/>
  <c r="BA45"/>
  <c r="AZ45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BM44"/>
  <c r="BL44"/>
  <c r="BK44"/>
  <c r="BJ44"/>
  <c r="BI44"/>
  <c r="BH44"/>
  <c r="BG44"/>
  <c r="BF44"/>
  <c r="BE44"/>
  <c r="BD44"/>
  <c r="BC44"/>
  <c r="BB44"/>
  <c r="BA44"/>
  <c r="AZ44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BM43"/>
  <c r="BL43"/>
  <c r="BK43"/>
  <c r="BJ43"/>
  <c r="BI43"/>
  <c r="BH43"/>
  <c r="BG43"/>
  <c r="BF43"/>
  <c r="BE43"/>
  <c r="BD43"/>
  <c r="BC43"/>
  <c r="BB43"/>
  <c r="BA43"/>
  <c r="AZ43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BM42"/>
  <c r="BL42"/>
  <c r="BK42"/>
  <c r="BJ42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BM41"/>
  <c r="BL41"/>
  <c r="BK41"/>
  <c r="BJ41"/>
  <c r="BI41"/>
  <c r="BH41"/>
  <c r="BG41"/>
  <c r="BF41"/>
  <c r="BE41"/>
  <c r="BD41"/>
  <c r="BC41"/>
  <c r="BB41"/>
  <c r="BA41"/>
  <c r="AZ41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BM40"/>
  <c r="BL40"/>
  <c r="BK40"/>
  <c r="BJ40"/>
  <c r="BI40"/>
  <c r="BH40"/>
  <c r="BG40"/>
  <c r="BF40"/>
  <c r="BE40"/>
  <c r="BD40"/>
  <c r="BC40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BM39"/>
  <c r="BL39"/>
  <c r="BK39"/>
  <c r="BJ39"/>
  <c r="BI39"/>
  <c r="BH39"/>
  <c r="BG39"/>
  <c r="BF39"/>
  <c r="BE39"/>
  <c r="BD39"/>
  <c r="BC39"/>
  <c r="BB39"/>
  <c r="BA39"/>
  <c r="AZ39"/>
  <c r="AY39"/>
  <c r="AX39"/>
  <c r="AW39"/>
  <c r="AV39"/>
  <c r="AU39"/>
  <c r="AT39"/>
  <c r="AS39"/>
  <c r="AR39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BM38"/>
  <c r="BL38"/>
  <c r="BK38"/>
  <c r="BJ38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BM37"/>
  <c r="BL37"/>
  <c r="BK37"/>
  <c r="BJ37"/>
  <c r="BI37"/>
  <c r="BH37"/>
  <c r="BG37"/>
  <c r="BF37"/>
  <c r="BE37"/>
  <c r="BD37"/>
  <c r="BC37"/>
  <c r="BB37"/>
  <c r="BA37"/>
  <c r="AZ37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BM36"/>
  <c r="BL36"/>
  <c r="BK36"/>
  <c r="BJ36"/>
  <c r="BI36"/>
  <c r="BH36"/>
  <c r="BG36"/>
  <c r="BF36"/>
  <c r="BE36"/>
  <c r="BD36"/>
  <c r="BC36"/>
  <c r="BB36"/>
  <c r="BA36"/>
  <c r="AZ36"/>
  <c r="AY36"/>
  <c r="AX36"/>
  <c r="AW36"/>
  <c r="AV36"/>
  <c r="AU36"/>
  <c r="AT36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BM35"/>
  <c r="BL35"/>
  <c r="BK35"/>
  <c r="BJ35"/>
  <c r="BI35"/>
  <c r="BH35"/>
  <c r="BG35"/>
  <c r="BF35"/>
  <c r="BE35"/>
  <c r="BD35"/>
  <c r="BC35"/>
  <c r="BB35"/>
  <c r="BA35"/>
  <c r="AZ35"/>
  <c r="AY35"/>
  <c r="AX35"/>
  <c r="AW35"/>
  <c r="AV35"/>
  <c r="AU35"/>
  <c r="AT35"/>
  <c r="AS35"/>
  <c r="AR35"/>
  <c r="AQ35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BM34"/>
  <c r="BL34"/>
  <c r="BK34"/>
  <c r="BJ34"/>
  <c r="BI34"/>
  <c r="BH34"/>
  <c r="BG34"/>
  <c r="BF34"/>
  <c r="BE34"/>
  <c r="BD34"/>
  <c r="BC34"/>
  <c r="BB34"/>
  <c r="BA34"/>
  <c r="AZ34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BM33"/>
  <c r="BL33"/>
  <c r="BK33"/>
  <c r="BJ33"/>
  <c r="BI33"/>
  <c r="BH33"/>
  <c r="BG33"/>
  <c r="BF33"/>
  <c r="BE33"/>
  <c r="BD33"/>
  <c r="BC33"/>
  <c r="BB33"/>
  <c r="BA33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BM32"/>
  <c r="BL32"/>
  <c r="BK32"/>
  <c r="BJ32"/>
  <c r="BI32"/>
  <c r="BH32"/>
  <c r="BG32"/>
  <c r="BF32"/>
  <c r="BE32"/>
  <c r="BD32"/>
  <c r="BC32"/>
  <c r="BB32"/>
  <c r="BA32"/>
  <c r="AZ32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BM31"/>
  <c r="BL31"/>
  <c r="BK31"/>
  <c r="BJ31"/>
  <c r="BI31"/>
  <c r="BH31"/>
  <c r="BG31"/>
  <c r="BF31"/>
  <c r="BE31"/>
  <c r="BD31"/>
  <c r="BC31"/>
  <c r="BB31"/>
  <c r="BA31"/>
  <c r="AZ31"/>
  <c r="AY31"/>
  <c r="AX31"/>
  <c r="AW31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BM30"/>
  <c r="BL30"/>
  <c r="BK30"/>
  <c r="BJ30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BM29"/>
  <c r="BL29"/>
  <c r="BK29"/>
  <c r="BJ29"/>
  <c r="BI29"/>
  <c r="BH29"/>
  <c r="BG29"/>
  <c r="BF29"/>
  <c r="BE29"/>
  <c r="BD29"/>
  <c r="BC29"/>
  <c r="BB29"/>
  <c r="BA29"/>
  <c r="AZ29"/>
  <c r="AY29"/>
  <c r="AX29"/>
  <c r="AW29"/>
  <c r="AV29"/>
  <c r="AU29"/>
  <c r="AT29"/>
  <c r="AS29"/>
  <c r="AR29"/>
  <c r="AQ29"/>
  <c r="AP29"/>
  <c r="AO29"/>
  <c r="AN29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BM28"/>
  <c r="BL28"/>
  <c r="BK28"/>
  <c r="BJ28"/>
  <c r="BI28"/>
  <c r="BH28"/>
  <c r="BG28"/>
  <c r="BF28"/>
  <c r="BE28"/>
  <c r="BD28"/>
  <c r="BC28"/>
  <c r="BB28"/>
  <c r="BA28"/>
  <c r="AZ28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BM27"/>
  <c r="BL27"/>
  <c r="BK27"/>
  <c r="BJ27"/>
  <c r="BI27"/>
  <c r="BH27"/>
  <c r="BG27"/>
  <c r="BF27"/>
  <c r="BE27"/>
  <c r="BD27"/>
  <c r="BC27"/>
  <c r="BB27"/>
  <c r="BA27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145"/>
  <c r="F144"/>
  <c r="F143"/>
  <c r="F142"/>
  <c r="F141"/>
  <c r="F140"/>
  <c r="F139"/>
  <c r="BO139" s="1"/>
  <c r="F138"/>
  <c r="BO138" s="1"/>
  <c r="F137"/>
  <c r="BO137" s="1"/>
  <c r="F136"/>
  <c r="BO136" s="1"/>
  <c r="F135"/>
  <c r="BO135" s="1"/>
  <c r="F134"/>
  <c r="BO134" s="1"/>
  <c r="F133"/>
  <c r="BO133" s="1"/>
  <c r="F132"/>
  <c r="F131"/>
  <c r="BO131" s="1"/>
  <c r="F130"/>
  <c r="F129"/>
  <c r="BO129" s="1"/>
  <c r="F128"/>
  <c r="F127"/>
  <c r="BO127" s="1"/>
  <c r="F126"/>
  <c r="F125"/>
  <c r="BO125" s="1"/>
  <c r="F124"/>
  <c r="F123"/>
  <c r="BO123" s="1"/>
  <c r="F122"/>
  <c r="BO122" s="1"/>
  <c r="F121"/>
  <c r="BO121" s="1"/>
  <c r="F120"/>
  <c r="BO120" s="1"/>
  <c r="F119"/>
  <c r="BO119" s="1"/>
  <c r="F118"/>
  <c r="BO118" s="1"/>
  <c r="F117"/>
  <c r="BO117" s="1"/>
  <c r="F116"/>
  <c r="F115"/>
  <c r="BO115" s="1"/>
  <c r="F114"/>
  <c r="BO114" s="1"/>
  <c r="F113"/>
  <c r="BO113" s="1"/>
  <c r="F112"/>
  <c r="BO112" s="1"/>
  <c r="F111"/>
  <c r="BO111" s="1"/>
  <c r="F110"/>
  <c r="BO110" s="1"/>
  <c r="F109"/>
  <c r="BO109" s="1"/>
  <c r="F108"/>
  <c r="BO108" s="1"/>
  <c r="F107"/>
  <c r="BO107" s="1"/>
  <c r="F106"/>
  <c r="BO106" s="1"/>
  <c r="F105"/>
  <c r="BO105" s="1"/>
  <c r="F104"/>
  <c r="BO104" s="1"/>
  <c r="F103"/>
  <c r="BO103" s="1"/>
  <c r="F102"/>
  <c r="F101"/>
  <c r="BO101" s="1"/>
  <c r="F100"/>
  <c r="BO100" s="1"/>
  <c r="F99"/>
  <c r="BO99" s="1"/>
  <c r="F98"/>
  <c r="F97"/>
  <c r="BO97" s="1"/>
  <c r="F96"/>
  <c r="F95"/>
  <c r="BO95" s="1"/>
  <c r="F94"/>
  <c r="F93"/>
  <c r="BO93" s="1"/>
  <c r="F92"/>
  <c r="F91"/>
  <c r="BO91" s="1"/>
  <c r="F90"/>
  <c r="F89"/>
  <c r="BO89" s="1"/>
  <c r="F88"/>
  <c r="BO88" s="1"/>
  <c r="F87"/>
  <c r="BO87" s="1"/>
  <c r="F86"/>
  <c r="F85"/>
  <c r="BO85" s="1"/>
  <c r="F84"/>
  <c r="BO84" s="1"/>
  <c r="F83"/>
  <c r="BO83" s="1"/>
  <c r="F82"/>
  <c r="F81"/>
  <c r="BO81" s="1"/>
  <c r="F80"/>
  <c r="F79"/>
  <c r="BO79" s="1"/>
  <c r="F78"/>
  <c r="F77"/>
  <c r="BO77" s="1"/>
  <c r="F76"/>
  <c r="F75"/>
  <c r="BO75" s="1"/>
  <c r="F74"/>
  <c r="F73"/>
  <c r="BO73" s="1"/>
  <c r="F72"/>
  <c r="F71"/>
  <c r="BO71" s="1"/>
  <c r="F70"/>
  <c r="F69"/>
  <c r="BO69" s="1"/>
  <c r="F68"/>
  <c r="F67"/>
  <c r="BO67" s="1"/>
  <c r="F66"/>
  <c r="F65"/>
  <c r="BO65" s="1"/>
  <c r="F64"/>
  <c r="BO64" s="1"/>
  <c r="F63"/>
  <c r="BO63" s="1"/>
  <c r="F62"/>
  <c r="BO62" s="1"/>
  <c r="F61"/>
  <c r="BO61" s="1"/>
  <c r="F60"/>
  <c r="F59"/>
  <c r="BO59" s="1"/>
  <c r="F58"/>
  <c r="F57"/>
  <c r="BO57" s="1"/>
  <c r="F56"/>
  <c r="F55"/>
  <c r="BO55" s="1"/>
  <c r="F54"/>
  <c r="F53"/>
  <c r="BO53" s="1"/>
  <c r="F52"/>
  <c r="F51"/>
  <c r="BO51" s="1"/>
  <c r="F50"/>
  <c r="F49"/>
  <c r="BO49" s="1"/>
  <c r="F48"/>
  <c r="F47"/>
  <c r="BO47" s="1"/>
  <c r="F46"/>
  <c r="BO46" s="1"/>
  <c r="F45"/>
  <c r="BO45" s="1"/>
  <c r="F44"/>
  <c r="BO44" s="1"/>
  <c r="F43"/>
  <c r="BO43" s="1"/>
  <c r="F42"/>
  <c r="BO42" s="1"/>
  <c r="F41"/>
  <c r="BO41" s="1"/>
  <c r="F40"/>
  <c r="BO40" s="1"/>
  <c r="F39"/>
  <c r="BO39" s="1"/>
  <c r="F38"/>
  <c r="F37"/>
  <c r="BO37" s="1"/>
  <c r="F36"/>
  <c r="BO36" s="1"/>
  <c r="F35"/>
  <c r="BO35" s="1"/>
  <c r="F34"/>
  <c r="F33"/>
  <c r="BO33" s="1"/>
  <c r="F32"/>
  <c r="F31"/>
  <c r="BO31" s="1"/>
  <c r="F30"/>
  <c r="BO30" s="1"/>
  <c r="F29"/>
  <c r="BO29" s="1"/>
  <c r="F28"/>
  <c r="F55" i="20"/>
  <c r="F54"/>
  <c r="F53"/>
  <c r="F52"/>
  <c r="F51"/>
  <c r="F48"/>
  <c r="F47"/>
  <c r="F46"/>
  <c r="F45"/>
  <c r="F44"/>
  <c r="F41"/>
  <c r="F40"/>
  <c r="F39"/>
  <c r="F38"/>
  <c r="F35"/>
  <c r="F34"/>
  <c r="F33"/>
  <c r="F32"/>
  <c r="F31"/>
  <c r="F30"/>
  <c r="F29"/>
  <c r="F26"/>
  <c r="F25"/>
  <c r="F24"/>
  <c r="F23"/>
  <c r="F22"/>
  <c r="F21"/>
  <c r="F20"/>
  <c r="F63"/>
  <c r="F80"/>
  <c r="F90"/>
  <c r="BO37" i="23"/>
  <c r="BP37"/>
  <c r="BQ37"/>
  <c r="BR37"/>
  <c r="BO38"/>
  <c r="BP38"/>
  <c r="BQ38"/>
  <c r="BR38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F71" i="20"/>
  <c r="R8" i="40" l="1"/>
  <c r="S24" i="38"/>
  <c r="S31" i="23" s="1"/>
  <c r="S32" s="1"/>
  <c r="BN8" i="38"/>
  <c r="Q8"/>
  <c r="Q9" i="40" s="1"/>
  <c r="S18" i="38"/>
  <c r="S16" i="40" s="1"/>
  <c r="P18"/>
  <c r="Q18"/>
  <c r="P25" i="38"/>
  <c r="BN25" s="1"/>
  <c r="F49" i="20"/>
  <c r="BR128" i="36"/>
  <c r="BP130"/>
  <c r="BQ130"/>
  <c r="BR130"/>
  <c r="BP132"/>
  <c r="BQ132"/>
  <c r="BR132"/>
  <c r="BQ134"/>
  <c r="BR134"/>
  <c r="BS134"/>
  <c r="BP136"/>
  <c r="BR136"/>
  <c r="BS136"/>
  <c r="BP138"/>
  <c r="BQ138"/>
  <c r="BS138"/>
  <c r="BP29"/>
  <c r="BQ29"/>
  <c r="BR29"/>
  <c r="BS29"/>
  <c r="BQ30"/>
  <c r="BP31"/>
  <c r="BQ31"/>
  <c r="BR31"/>
  <c r="BS31"/>
  <c r="BR32"/>
  <c r="BP33"/>
  <c r="BQ33"/>
  <c r="BR33"/>
  <c r="BS33"/>
  <c r="BS34"/>
  <c r="BP35"/>
  <c r="BQ35"/>
  <c r="BR35"/>
  <c r="BS35"/>
  <c r="BQ36"/>
  <c r="BP37"/>
  <c r="BQ37"/>
  <c r="BR37"/>
  <c r="BS37"/>
  <c r="BS38"/>
  <c r="BP39"/>
  <c r="BQ39"/>
  <c r="BR39"/>
  <c r="BS39"/>
  <c r="BQ40"/>
  <c r="BP41"/>
  <c r="BU41" s="1"/>
  <c r="BQ41"/>
  <c r="BR41"/>
  <c r="BS41"/>
  <c r="BQ42"/>
  <c r="BP43"/>
  <c r="BU43" s="1"/>
  <c r="BQ43"/>
  <c r="BR43"/>
  <c r="BS43"/>
  <c r="BQ44"/>
  <c r="BP45"/>
  <c r="BU45" s="1"/>
  <c r="BQ45"/>
  <c r="BR45"/>
  <c r="BS45"/>
  <c r="BQ46"/>
  <c r="BP47"/>
  <c r="BQ47"/>
  <c r="BR47"/>
  <c r="BS47"/>
  <c r="BR48"/>
  <c r="BP49"/>
  <c r="BQ49"/>
  <c r="BR49"/>
  <c r="BS49"/>
  <c r="BP50"/>
  <c r="BP51"/>
  <c r="BQ51"/>
  <c r="BR51"/>
  <c r="BS51"/>
  <c r="BR52"/>
  <c r="BP53"/>
  <c r="BU53" s="1"/>
  <c r="BQ53"/>
  <c r="BR53"/>
  <c r="BS53"/>
  <c r="BR54"/>
  <c r="BP55"/>
  <c r="BQ55"/>
  <c r="BR55"/>
  <c r="BS55"/>
  <c r="BP56"/>
  <c r="BP57"/>
  <c r="BU57" s="1"/>
  <c r="BQ57"/>
  <c r="BR57"/>
  <c r="BS57"/>
  <c r="BP58"/>
  <c r="BP59"/>
  <c r="BU59" s="1"/>
  <c r="BQ59"/>
  <c r="BR59"/>
  <c r="BS59"/>
  <c r="BP60"/>
  <c r="BP61"/>
  <c r="BQ61"/>
  <c r="BR61"/>
  <c r="BS61"/>
  <c r="BQ62"/>
  <c r="BP63"/>
  <c r="BU63" s="1"/>
  <c r="BQ63"/>
  <c r="BR63"/>
  <c r="BS63"/>
  <c r="BQ64"/>
  <c r="BP65"/>
  <c r="BQ65"/>
  <c r="BR65"/>
  <c r="BS65"/>
  <c r="BS66"/>
  <c r="BP67"/>
  <c r="BU67" s="1"/>
  <c r="BQ67"/>
  <c r="BR67"/>
  <c r="BS67"/>
  <c r="BS68"/>
  <c r="BP69"/>
  <c r="BU69" s="1"/>
  <c r="BQ69"/>
  <c r="BR69"/>
  <c r="BS69"/>
  <c r="BS70"/>
  <c r="BP71"/>
  <c r="BU71" s="1"/>
  <c r="BQ71"/>
  <c r="BR71"/>
  <c r="BS71"/>
  <c r="BS72"/>
  <c r="BP73"/>
  <c r="BU73" s="1"/>
  <c r="BQ73"/>
  <c r="BR73"/>
  <c r="BS73"/>
  <c r="BS74"/>
  <c r="BP75"/>
  <c r="BU75" s="1"/>
  <c r="BQ75"/>
  <c r="BR75"/>
  <c r="BS75"/>
  <c r="BP76"/>
  <c r="BP77"/>
  <c r="BU77" s="1"/>
  <c r="BQ77"/>
  <c r="BR77"/>
  <c r="BS77"/>
  <c r="BP78"/>
  <c r="BP79"/>
  <c r="BU79" s="1"/>
  <c r="BQ79"/>
  <c r="BR79"/>
  <c r="BS79"/>
  <c r="BP80"/>
  <c r="BP81"/>
  <c r="BU81" s="1"/>
  <c r="BQ81"/>
  <c r="BR81"/>
  <c r="BS81"/>
  <c r="BP82"/>
  <c r="BP83"/>
  <c r="BU83" s="1"/>
  <c r="BQ83"/>
  <c r="BR83"/>
  <c r="BS83"/>
  <c r="BQ84"/>
  <c r="BP85"/>
  <c r="BQ85"/>
  <c r="BR85"/>
  <c r="BS85"/>
  <c r="BS86"/>
  <c r="BP87"/>
  <c r="BQ87"/>
  <c r="BR87"/>
  <c r="BS87"/>
  <c r="BQ88"/>
  <c r="BP89"/>
  <c r="BU89" s="1"/>
  <c r="BQ95"/>
  <c r="BR95"/>
  <c r="BS95"/>
  <c r="BS96"/>
  <c r="BP97"/>
  <c r="BQ97"/>
  <c r="BR97"/>
  <c r="BS97"/>
  <c r="BP98"/>
  <c r="BP99"/>
  <c r="BU99" s="1"/>
  <c r="BQ99"/>
  <c r="BR99"/>
  <c r="BS99"/>
  <c r="BP100"/>
  <c r="BR100"/>
  <c r="BP101"/>
  <c r="BQ101"/>
  <c r="V46" i="38"/>
  <c r="V24" i="40" s="1"/>
  <c r="V28" s="1"/>
  <c r="BR101" i="36"/>
  <c r="BU101" s="1"/>
  <c r="BS101"/>
  <c r="BQ102"/>
  <c r="BS102"/>
  <c r="BP103"/>
  <c r="BQ103"/>
  <c r="BR103"/>
  <c r="BS103"/>
  <c r="BP104"/>
  <c r="BR104"/>
  <c r="BP105"/>
  <c r="BQ105"/>
  <c r="BR105"/>
  <c r="BS105"/>
  <c r="BP106"/>
  <c r="BR106"/>
  <c r="BP107"/>
  <c r="BQ107"/>
  <c r="BR107"/>
  <c r="BS107"/>
  <c r="BP108"/>
  <c r="BR108"/>
  <c r="BP109"/>
  <c r="BQ109"/>
  <c r="BR109"/>
  <c r="BS109"/>
  <c r="BP111"/>
  <c r="BQ121"/>
  <c r="BR123"/>
  <c r="BS125"/>
  <c r="BS127"/>
  <c r="BS129"/>
  <c r="BS131"/>
  <c r="BP133"/>
  <c r="BP135"/>
  <c r="BR137"/>
  <c r="BR39" i="23"/>
  <c r="BQ39"/>
  <c r="BP39"/>
  <c r="BO39"/>
  <c r="BS30" i="36"/>
  <c r="BP32"/>
  <c r="BQ34"/>
  <c r="BS36"/>
  <c r="BQ38"/>
  <c r="BS40"/>
  <c r="BS42"/>
  <c r="BS44"/>
  <c r="BS46"/>
  <c r="BP48"/>
  <c r="BR50"/>
  <c r="BP52"/>
  <c r="BP54"/>
  <c r="BR56"/>
  <c r="BR58"/>
  <c r="BR60"/>
  <c r="BS62"/>
  <c r="BS64"/>
  <c r="BQ66"/>
  <c r="BQ68"/>
  <c r="BQ70"/>
  <c r="BQ72"/>
  <c r="BQ74"/>
  <c r="BR76"/>
  <c r="BR78"/>
  <c r="BR80"/>
  <c r="BR82"/>
  <c r="BS84"/>
  <c r="BQ86"/>
  <c r="BS88"/>
  <c r="BP90"/>
  <c r="BR92"/>
  <c r="BP94"/>
  <c r="BQ96"/>
  <c r="BR98"/>
  <c r="BQ100"/>
  <c r="BS100"/>
  <c r="BP102"/>
  <c r="BR102"/>
  <c r="BQ104"/>
  <c r="BS104"/>
  <c r="BQ106"/>
  <c r="BS106"/>
  <c r="BQ108"/>
  <c r="BS108"/>
  <c r="BO34"/>
  <c r="BO38"/>
  <c r="BO66"/>
  <c r="BO68"/>
  <c r="BO70"/>
  <c r="BO72"/>
  <c r="BO74"/>
  <c r="BO86"/>
  <c r="BO96"/>
  <c r="BO102"/>
  <c r="BP110"/>
  <c r="BR110"/>
  <c r="BQ111"/>
  <c r="BR111"/>
  <c r="BS111"/>
  <c r="BP112"/>
  <c r="BR112"/>
  <c r="BP113"/>
  <c r="BQ113"/>
  <c r="BR113"/>
  <c r="BS113"/>
  <c r="BP114"/>
  <c r="BR114"/>
  <c r="BP115"/>
  <c r="BQ115"/>
  <c r="BR115"/>
  <c r="BS115"/>
  <c r="BO116"/>
  <c r="BQ116"/>
  <c r="BS116"/>
  <c r="BP117"/>
  <c r="BQ117"/>
  <c r="BR117"/>
  <c r="BS117"/>
  <c r="BP118"/>
  <c r="BR118"/>
  <c r="BP119"/>
  <c r="BQ119"/>
  <c r="BR119"/>
  <c r="BS119"/>
  <c r="BP120"/>
  <c r="BP121"/>
  <c r="BR121"/>
  <c r="BS121"/>
  <c r="BR122"/>
  <c r="BP123"/>
  <c r="BQ123"/>
  <c r="BS123"/>
  <c r="BO124"/>
  <c r="BS124"/>
  <c r="BP125"/>
  <c r="BQ125"/>
  <c r="BR125"/>
  <c r="BO126"/>
  <c r="BS126"/>
  <c r="BP127"/>
  <c r="BQ127"/>
  <c r="BR127"/>
  <c r="BO128"/>
  <c r="BS128"/>
  <c r="BP129"/>
  <c r="BQ129"/>
  <c r="BR129"/>
  <c r="BO130"/>
  <c r="BS130"/>
  <c r="BP131"/>
  <c r="BQ131"/>
  <c r="BR131"/>
  <c r="BO132"/>
  <c r="BS132"/>
  <c r="BQ133"/>
  <c r="BR133"/>
  <c r="BS133"/>
  <c r="BP134"/>
  <c r="BU134" s="1"/>
  <c r="BQ135"/>
  <c r="BR135"/>
  <c r="BS135"/>
  <c r="BQ136"/>
  <c r="BP137"/>
  <c r="BQ137"/>
  <c r="BS137"/>
  <c r="BR138"/>
  <c r="BP139"/>
  <c r="BQ139"/>
  <c r="BS139"/>
  <c r="F42" i="20"/>
  <c r="F56"/>
  <c r="BU122" i="36"/>
  <c r="BU138"/>
  <c r="BU121"/>
  <c r="BU132"/>
  <c r="BU100"/>
  <c r="BU108"/>
  <c r="BU110"/>
  <c r="BU114"/>
  <c r="BU120"/>
  <c r="BU136"/>
  <c r="H146"/>
  <c r="J146"/>
  <c r="L146"/>
  <c r="N146"/>
  <c r="P146"/>
  <c r="R146"/>
  <c r="T146"/>
  <c r="V146"/>
  <c r="X146"/>
  <c r="Z146"/>
  <c r="AB146"/>
  <c r="AD146"/>
  <c r="AF146"/>
  <c r="AH146"/>
  <c r="AJ146"/>
  <c r="AL146"/>
  <c r="AN146"/>
  <c r="AP146"/>
  <c r="AR146"/>
  <c r="AT146"/>
  <c r="AV146"/>
  <c r="AX146"/>
  <c r="AZ146"/>
  <c r="BB146"/>
  <c r="BD146"/>
  <c r="BF146"/>
  <c r="BH146"/>
  <c r="BJ146"/>
  <c r="BL146"/>
  <c r="BU104"/>
  <c r="BU106"/>
  <c r="BU112"/>
  <c r="BU118"/>
  <c r="BU29"/>
  <c r="BU31"/>
  <c r="BU33"/>
  <c r="BU35"/>
  <c r="BU37"/>
  <c r="BU39"/>
  <c r="BU47"/>
  <c r="BU49"/>
  <c r="BU51"/>
  <c r="BU55"/>
  <c r="BU61"/>
  <c r="BU65"/>
  <c r="BU85"/>
  <c r="BU87"/>
  <c r="BU91"/>
  <c r="BU93"/>
  <c r="BU95"/>
  <c r="BU97"/>
  <c r="BU102"/>
  <c r="BU109"/>
  <c r="BU111"/>
  <c r="BU116"/>
  <c r="BU123"/>
  <c r="BU135"/>
  <c r="G146"/>
  <c r="I146"/>
  <c r="K146"/>
  <c r="M146"/>
  <c r="O146"/>
  <c r="Q146"/>
  <c r="S146"/>
  <c r="U146"/>
  <c r="W146"/>
  <c r="Y146"/>
  <c r="AA146"/>
  <c r="AC146"/>
  <c r="AE146"/>
  <c r="AG146"/>
  <c r="AI146"/>
  <c r="AK146"/>
  <c r="AM146"/>
  <c r="AO146"/>
  <c r="AQ146"/>
  <c r="AS146"/>
  <c r="AU146"/>
  <c r="AW146"/>
  <c r="AY146"/>
  <c r="BA146"/>
  <c r="BC146"/>
  <c r="BE146"/>
  <c r="BG146"/>
  <c r="BI146"/>
  <c r="BK146"/>
  <c r="BM146"/>
  <c r="BO32"/>
  <c r="BO48"/>
  <c r="BO50"/>
  <c r="BO52"/>
  <c r="BO54"/>
  <c r="BO56"/>
  <c r="BO58"/>
  <c r="BO60"/>
  <c r="BO76"/>
  <c r="BO78"/>
  <c r="BO80"/>
  <c r="BO82"/>
  <c r="BO90"/>
  <c r="BO92"/>
  <c r="BO94"/>
  <c r="BO98"/>
  <c r="BP30"/>
  <c r="BR30"/>
  <c r="BQ32"/>
  <c r="BS32"/>
  <c r="BP34"/>
  <c r="BR34"/>
  <c r="BP36"/>
  <c r="BR36"/>
  <c r="BP38"/>
  <c r="BR38"/>
  <c r="BP40"/>
  <c r="BR40"/>
  <c r="BP42"/>
  <c r="BR42"/>
  <c r="BP44"/>
  <c r="BR44"/>
  <c r="BP46"/>
  <c r="BR46"/>
  <c r="BQ48"/>
  <c r="BS48"/>
  <c r="BQ50"/>
  <c r="BS50"/>
  <c r="BQ52"/>
  <c r="BS52"/>
  <c r="BQ54"/>
  <c r="BS54"/>
  <c r="BQ56"/>
  <c r="BS56"/>
  <c r="BQ58"/>
  <c r="BS58"/>
  <c r="BQ60"/>
  <c r="BS60"/>
  <c r="BP62"/>
  <c r="BR62"/>
  <c r="BP64"/>
  <c r="BR64"/>
  <c r="BP66"/>
  <c r="BR66"/>
  <c r="BP68"/>
  <c r="BR68"/>
  <c r="BP70"/>
  <c r="BR70"/>
  <c r="BP72"/>
  <c r="BR72"/>
  <c r="BP74"/>
  <c r="BR74"/>
  <c r="BQ76"/>
  <c r="BS76"/>
  <c r="BQ78"/>
  <c r="BS78"/>
  <c r="BQ80"/>
  <c r="BS80"/>
  <c r="BQ82"/>
  <c r="BS82"/>
  <c r="BP84"/>
  <c r="BR84"/>
  <c r="BP86"/>
  <c r="BR86"/>
  <c r="BP88"/>
  <c r="BR88"/>
  <c r="BQ90"/>
  <c r="BS90"/>
  <c r="BQ92"/>
  <c r="BS92"/>
  <c r="BU92" s="1"/>
  <c r="BQ94"/>
  <c r="BS94"/>
  <c r="BP96"/>
  <c r="BR96"/>
  <c r="BQ98"/>
  <c r="BS98"/>
  <c r="F86" i="20"/>
  <c r="F94"/>
  <c r="BO62"/>
  <c r="BO68"/>
  <c r="BO69"/>
  <c r="G20"/>
  <c r="H20" s="1"/>
  <c r="G22"/>
  <c r="H22" s="1"/>
  <c r="I22" s="1"/>
  <c r="J22" s="1"/>
  <c r="K22" s="1"/>
  <c r="L22" s="1"/>
  <c r="M22" s="1"/>
  <c r="N22" s="1"/>
  <c r="O22" s="1"/>
  <c r="P22" s="1"/>
  <c r="Q22" s="1"/>
  <c r="R22" s="1"/>
  <c r="G24"/>
  <c r="H24" s="1"/>
  <c r="I24" s="1"/>
  <c r="J24" s="1"/>
  <c r="K24" s="1"/>
  <c r="L24" s="1"/>
  <c r="M24" s="1"/>
  <c r="N24" s="1"/>
  <c r="O24" s="1"/>
  <c r="P24" s="1"/>
  <c r="Q24" s="1"/>
  <c r="R24" s="1"/>
  <c r="G26"/>
  <c r="H26" s="1"/>
  <c r="I26" s="1"/>
  <c r="J26" s="1"/>
  <c r="K26" s="1"/>
  <c r="L26" s="1"/>
  <c r="M26" s="1"/>
  <c r="N26" s="1"/>
  <c r="O26" s="1"/>
  <c r="P26" s="1"/>
  <c r="Q26" s="1"/>
  <c r="R26" s="1"/>
  <c r="G30"/>
  <c r="H30" s="1"/>
  <c r="I30" s="1"/>
  <c r="J30" s="1"/>
  <c r="K30" s="1"/>
  <c r="L30" s="1"/>
  <c r="M30" s="1"/>
  <c r="N30" s="1"/>
  <c r="O30" s="1"/>
  <c r="P30" s="1"/>
  <c r="Q30" s="1"/>
  <c r="R30" s="1"/>
  <c r="G32"/>
  <c r="H32" s="1"/>
  <c r="I32" s="1"/>
  <c r="J32" s="1"/>
  <c r="K32" s="1"/>
  <c r="L32" s="1"/>
  <c r="M32" s="1"/>
  <c r="N32" s="1"/>
  <c r="O32" s="1"/>
  <c r="P32" s="1"/>
  <c r="Q32" s="1"/>
  <c r="R32" s="1"/>
  <c r="G34"/>
  <c r="H34" s="1"/>
  <c r="I34" s="1"/>
  <c r="J34" s="1"/>
  <c r="K34" s="1"/>
  <c r="L34" s="1"/>
  <c r="M34" s="1"/>
  <c r="N34" s="1"/>
  <c r="O34" s="1"/>
  <c r="P34" s="1"/>
  <c r="Q34" s="1"/>
  <c r="R34" s="1"/>
  <c r="G38"/>
  <c r="G40"/>
  <c r="H40" s="1"/>
  <c r="I40" s="1"/>
  <c r="J40" s="1"/>
  <c r="K40" s="1"/>
  <c r="L40" s="1"/>
  <c r="M40" s="1"/>
  <c r="N40" s="1"/>
  <c r="O40" s="1"/>
  <c r="P40" s="1"/>
  <c r="Q40" s="1"/>
  <c r="R40" s="1"/>
  <c r="G44"/>
  <c r="H44" s="1"/>
  <c r="I44" s="1"/>
  <c r="J44" s="1"/>
  <c r="K44" s="1"/>
  <c r="L44" s="1"/>
  <c r="M44" s="1"/>
  <c r="N44" s="1"/>
  <c r="G46"/>
  <c r="G48"/>
  <c r="H48" s="1"/>
  <c r="I48" s="1"/>
  <c r="J48" s="1"/>
  <c r="K48" s="1"/>
  <c r="L48" s="1"/>
  <c r="M48" s="1"/>
  <c r="N48" s="1"/>
  <c r="O48" s="1"/>
  <c r="P48" s="1"/>
  <c r="Q48" s="1"/>
  <c r="R48" s="1"/>
  <c r="G52"/>
  <c r="H52" s="1"/>
  <c r="I52" s="1"/>
  <c r="J52" s="1"/>
  <c r="K52" s="1"/>
  <c r="L52" s="1"/>
  <c r="M52" s="1"/>
  <c r="N52" s="1"/>
  <c r="O52" s="1"/>
  <c r="P52" s="1"/>
  <c r="Q52" s="1"/>
  <c r="R52" s="1"/>
  <c r="G54"/>
  <c r="H54" s="1"/>
  <c r="I54" s="1"/>
  <c r="J54" s="1"/>
  <c r="K54" s="1"/>
  <c r="L54" s="1"/>
  <c r="M54" s="1"/>
  <c r="N54" s="1"/>
  <c r="O54" s="1"/>
  <c r="P54" s="1"/>
  <c r="Q54" s="1"/>
  <c r="R54" s="1"/>
  <c r="S62"/>
  <c r="T62" s="1"/>
  <c r="U62" s="1"/>
  <c r="V62" s="1"/>
  <c r="W62" s="1"/>
  <c r="X62" s="1"/>
  <c r="Y62" s="1"/>
  <c r="Z62" s="1"/>
  <c r="AA62" s="1"/>
  <c r="AB62" s="1"/>
  <c r="AC62" s="1"/>
  <c r="AD62" s="1"/>
  <c r="S68"/>
  <c r="T68" s="1"/>
  <c r="U68" s="1"/>
  <c r="V68" s="1"/>
  <c r="W68" s="1"/>
  <c r="X68" s="1"/>
  <c r="Y68" s="1"/>
  <c r="Z68" s="1"/>
  <c r="AA68" s="1"/>
  <c r="AB68" s="1"/>
  <c r="AC68" s="1"/>
  <c r="AD68" s="1"/>
  <c r="G76"/>
  <c r="H76" s="1"/>
  <c r="I76" s="1"/>
  <c r="J76" s="1"/>
  <c r="K76" s="1"/>
  <c r="L76" s="1"/>
  <c r="M76" s="1"/>
  <c r="N76" s="1"/>
  <c r="O76" s="1"/>
  <c r="P76" s="1"/>
  <c r="Q76" s="1"/>
  <c r="R76" s="1"/>
  <c r="G78"/>
  <c r="H78" s="1"/>
  <c r="I78" s="1"/>
  <c r="J78" s="1"/>
  <c r="K78" s="1"/>
  <c r="L78" s="1"/>
  <c r="M78" s="1"/>
  <c r="N78" s="1"/>
  <c r="O78" s="1"/>
  <c r="P78" s="1"/>
  <c r="Q78" s="1"/>
  <c r="R78" s="1"/>
  <c r="G82"/>
  <c r="H82" s="1"/>
  <c r="I82" s="1"/>
  <c r="J82" s="1"/>
  <c r="K82" s="1"/>
  <c r="L82" s="1"/>
  <c r="M82" s="1"/>
  <c r="N82" s="1"/>
  <c r="O82" s="1"/>
  <c r="P82" s="1"/>
  <c r="Q82" s="1"/>
  <c r="R82" s="1"/>
  <c r="G84"/>
  <c r="H84" s="1"/>
  <c r="I84" s="1"/>
  <c r="J84" s="1"/>
  <c r="K84" s="1"/>
  <c r="L84" s="1"/>
  <c r="M84" s="1"/>
  <c r="N84" s="1"/>
  <c r="O84" s="1"/>
  <c r="P84" s="1"/>
  <c r="Q84" s="1"/>
  <c r="R84" s="1"/>
  <c r="G88"/>
  <c r="H88" s="1"/>
  <c r="I88" s="1"/>
  <c r="J88" s="1"/>
  <c r="K88" s="1"/>
  <c r="L88" s="1"/>
  <c r="M88" s="1"/>
  <c r="N88" s="1"/>
  <c r="O88" s="1"/>
  <c r="P88" s="1"/>
  <c r="Q88" s="1"/>
  <c r="R88" s="1"/>
  <c r="G92"/>
  <c r="H92" s="1"/>
  <c r="I92" s="1"/>
  <c r="J92" s="1"/>
  <c r="K92" s="1"/>
  <c r="L92" s="1"/>
  <c r="M92" s="1"/>
  <c r="N92" s="1"/>
  <c r="O92" s="1"/>
  <c r="P92" s="1"/>
  <c r="Q92" s="1"/>
  <c r="R92" s="1"/>
  <c r="BO70"/>
  <c r="BO73"/>
  <c r="BO74"/>
  <c r="BO75"/>
  <c r="G21"/>
  <c r="H21" s="1"/>
  <c r="I21" s="1"/>
  <c r="J21" s="1"/>
  <c r="K21" s="1"/>
  <c r="L21" s="1"/>
  <c r="M21" s="1"/>
  <c r="N21" s="1"/>
  <c r="O21" s="1"/>
  <c r="P21" s="1"/>
  <c r="Q21" s="1"/>
  <c r="R21" s="1"/>
  <c r="G23"/>
  <c r="H23" s="1"/>
  <c r="I23" s="1"/>
  <c r="J23" s="1"/>
  <c r="K23" s="1"/>
  <c r="L23" s="1"/>
  <c r="M23" s="1"/>
  <c r="N23" s="1"/>
  <c r="O23" s="1"/>
  <c r="P23" s="1"/>
  <c r="Q23" s="1"/>
  <c r="R23" s="1"/>
  <c r="G25"/>
  <c r="H25" s="1"/>
  <c r="I25" s="1"/>
  <c r="J25" s="1"/>
  <c r="K25" s="1"/>
  <c r="L25" s="1"/>
  <c r="M25" s="1"/>
  <c r="N25" s="1"/>
  <c r="O25" s="1"/>
  <c r="P25" s="1"/>
  <c r="Q25" s="1"/>
  <c r="R25" s="1"/>
  <c r="G29"/>
  <c r="G31"/>
  <c r="H31" s="1"/>
  <c r="I31" s="1"/>
  <c r="J31" s="1"/>
  <c r="K31" s="1"/>
  <c r="L31" s="1"/>
  <c r="M31" s="1"/>
  <c r="N31" s="1"/>
  <c r="O31" s="1"/>
  <c r="P31" s="1"/>
  <c r="Q31" s="1"/>
  <c r="R31" s="1"/>
  <c r="G33"/>
  <c r="H33" s="1"/>
  <c r="I33" s="1"/>
  <c r="J33" s="1"/>
  <c r="K33" s="1"/>
  <c r="L33" s="1"/>
  <c r="M33" s="1"/>
  <c r="N33" s="1"/>
  <c r="O33" s="1"/>
  <c r="P33" s="1"/>
  <c r="Q33" s="1"/>
  <c r="R33" s="1"/>
  <c r="G35"/>
  <c r="H35" s="1"/>
  <c r="I35" s="1"/>
  <c r="J35" s="1"/>
  <c r="K35" s="1"/>
  <c r="L35" s="1"/>
  <c r="M35" s="1"/>
  <c r="N35" s="1"/>
  <c r="O35" s="1"/>
  <c r="P35" s="1"/>
  <c r="Q35" s="1"/>
  <c r="R35" s="1"/>
  <c r="G39"/>
  <c r="H39" s="1"/>
  <c r="I39" s="1"/>
  <c r="J39" s="1"/>
  <c r="K39" s="1"/>
  <c r="L39" s="1"/>
  <c r="M39" s="1"/>
  <c r="N39" s="1"/>
  <c r="O39" s="1"/>
  <c r="P39" s="1"/>
  <c r="Q39" s="1"/>
  <c r="R39" s="1"/>
  <c r="G41"/>
  <c r="H41" s="1"/>
  <c r="I41" s="1"/>
  <c r="J41" s="1"/>
  <c r="K41" s="1"/>
  <c r="L41" s="1"/>
  <c r="M41" s="1"/>
  <c r="N41" s="1"/>
  <c r="O41" s="1"/>
  <c r="P41" s="1"/>
  <c r="Q41" s="1"/>
  <c r="R41" s="1"/>
  <c r="G45"/>
  <c r="H45" s="1"/>
  <c r="G47"/>
  <c r="H47" s="1"/>
  <c r="I47" s="1"/>
  <c r="J47" s="1"/>
  <c r="K47" s="1"/>
  <c r="L47" s="1"/>
  <c r="M47" s="1"/>
  <c r="N47" s="1"/>
  <c r="O47" s="1"/>
  <c r="P47" s="1"/>
  <c r="Q47" s="1"/>
  <c r="R47" s="1"/>
  <c r="G51"/>
  <c r="G53"/>
  <c r="H53" s="1"/>
  <c r="I53" s="1"/>
  <c r="J53" s="1"/>
  <c r="K53" s="1"/>
  <c r="L53" s="1"/>
  <c r="M53" s="1"/>
  <c r="N53" s="1"/>
  <c r="O53" s="1"/>
  <c r="P53" s="1"/>
  <c r="Q53" s="1"/>
  <c r="R53" s="1"/>
  <c r="G55"/>
  <c r="H55" s="1"/>
  <c r="I55" s="1"/>
  <c r="J55" s="1"/>
  <c r="K55" s="1"/>
  <c r="L55" s="1"/>
  <c r="M55" s="1"/>
  <c r="N55" s="1"/>
  <c r="O55" s="1"/>
  <c r="P55" s="1"/>
  <c r="Q55" s="1"/>
  <c r="R55" s="1"/>
  <c r="S69"/>
  <c r="T69" s="1"/>
  <c r="U69" s="1"/>
  <c r="V69" s="1"/>
  <c r="W69" s="1"/>
  <c r="X69" s="1"/>
  <c r="Y69" s="1"/>
  <c r="Z69" s="1"/>
  <c r="AA69" s="1"/>
  <c r="AB69" s="1"/>
  <c r="AC69" s="1"/>
  <c r="AD69" s="1"/>
  <c r="S70"/>
  <c r="T70" s="1"/>
  <c r="U70" s="1"/>
  <c r="V70" s="1"/>
  <c r="W70" s="1"/>
  <c r="X70" s="1"/>
  <c r="Y70" s="1"/>
  <c r="Z70" s="1"/>
  <c r="AA70" s="1"/>
  <c r="AB70" s="1"/>
  <c r="AC70" s="1"/>
  <c r="AD70" s="1"/>
  <c r="S73"/>
  <c r="T73" s="1"/>
  <c r="U73" s="1"/>
  <c r="V73" s="1"/>
  <c r="W73" s="1"/>
  <c r="X73" s="1"/>
  <c r="Y73" s="1"/>
  <c r="Z73" s="1"/>
  <c r="AA73" s="1"/>
  <c r="AB73" s="1"/>
  <c r="AC73" s="1"/>
  <c r="AD73" s="1"/>
  <c r="S74"/>
  <c r="T74" s="1"/>
  <c r="U74" s="1"/>
  <c r="V74" s="1"/>
  <c r="W74" s="1"/>
  <c r="X74" s="1"/>
  <c r="Y74" s="1"/>
  <c r="Z74" s="1"/>
  <c r="AA74" s="1"/>
  <c r="AB74" s="1"/>
  <c r="AC74" s="1"/>
  <c r="AD74" s="1"/>
  <c r="S75"/>
  <c r="T75" s="1"/>
  <c r="U75" s="1"/>
  <c r="V75" s="1"/>
  <c r="W75" s="1"/>
  <c r="X75" s="1"/>
  <c r="Y75" s="1"/>
  <c r="Z75" s="1"/>
  <c r="AA75" s="1"/>
  <c r="AB75" s="1"/>
  <c r="AC75" s="1"/>
  <c r="AD75" s="1"/>
  <c r="G77"/>
  <c r="H77" s="1"/>
  <c r="I77" s="1"/>
  <c r="J77" s="1"/>
  <c r="K77" s="1"/>
  <c r="L77" s="1"/>
  <c r="M77" s="1"/>
  <c r="N77" s="1"/>
  <c r="O77" s="1"/>
  <c r="P77" s="1"/>
  <c r="Q77" s="1"/>
  <c r="R77" s="1"/>
  <c r="G79"/>
  <c r="H79" s="1"/>
  <c r="I79" s="1"/>
  <c r="J79" s="1"/>
  <c r="K79" s="1"/>
  <c r="L79" s="1"/>
  <c r="M79" s="1"/>
  <c r="N79" s="1"/>
  <c r="O79" s="1"/>
  <c r="P79" s="1"/>
  <c r="Q79" s="1"/>
  <c r="R79" s="1"/>
  <c r="G83"/>
  <c r="H83" s="1"/>
  <c r="I83" s="1"/>
  <c r="J83" s="1"/>
  <c r="K83" s="1"/>
  <c r="L83" s="1"/>
  <c r="M83" s="1"/>
  <c r="N83" s="1"/>
  <c r="O83" s="1"/>
  <c r="P83" s="1"/>
  <c r="Q83" s="1"/>
  <c r="R83" s="1"/>
  <c r="G85"/>
  <c r="H85" s="1"/>
  <c r="I85" s="1"/>
  <c r="J85" s="1"/>
  <c r="K85" s="1"/>
  <c r="L85" s="1"/>
  <c r="M85" s="1"/>
  <c r="N85" s="1"/>
  <c r="O85" s="1"/>
  <c r="P85" s="1"/>
  <c r="Q85" s="1"/>
  <c r="R85" s="1"/>
  <c r="G89"/>
  <c r="H89" s="1"/>
  <c r="I89" s="1"/>
  <c r="J89" s="1"/>
  <c r="K89" s="1"/>
  <c r="L89" s="1"/>
  <c r="M89" s="1"/>
  <c r="N89" s="1"/>
  <c r="O89" s="1"/>
  <c r="P89" s="1"/>
  <c r="Q89" s="1"/>
  <c r="R89" s="1"/>
  <c r="G93"/>
  <c r="H93" s="1"/>
  <c r="I93" s="1"/>
  <c r="J93" s="1"/>
  <c r="K93" s="1"/>
  <c r="L93" s="1"/>
  <c r="M93" s="1"/>
  <c r="N93" s="1"/>
  <c r="O93" s="1"/>
  <c r="P93" s="1"/>
  <c r="Q93" s="1"/>
  <c r="R93" s="1"/>
  <c r="F95"/>
  <c r="E18" i="23" s="1"/>
  <c r="F27" i="20"/>
  <c r="H29"/>
  <c r="G36"/>
  <c r="H51"/>
  <c r="G56"/>
  <c r="H38"/>
  <c r="H42" s="1"/>
  <c r="G42"/>
  <c r="G49"/>
  <c r="H46"/>
  <c r="I46" s="1"/>
  <c r="J46" s="1"/>
  <c r="K46" s="1"/>
  <c r="L46" s="1"/>
  <c r="M46" s="1"/>
  <c r="N46" s="1"/>
  <c r="O46" s="1"/>
  <c r="P46" s="1"/>
  <c r="Q46" s="1"/>
  <c r="R46" s="1"/>
  <c r="G71"/>
  <c r="G63"/>
  <c r="F36"/>
  <c r="G90"/>
  <c r="O44"/>
  <c r="P44" s="1"/>
  <c r="Q44" s="1"/>
  <c r="G27"/>
  <c r="H80"/>
  <c r="H71"/>
  <c r="I38"/>
  <c r="I45"/>
  <c r="I29"/>
  <c r="I20"/>
  <c r="H27"/>
  <c r="S8" i="40" l="1"/>
  <c r="H36" i="20"/>
  <c r="T24" i="38"/>
  <c r="T31" i="23" s="1"/>
  <c r="T32" s="1"/>
  <c r="Q25" i="38"/>
  <c r="T18"/>
  <c r="Q19" i="40"/>
  <c r="P19"/>
  <c r="BN18"/>
  <c r="R8" i="38"/>
  <c r="R9" i="40" s="1"/>
  <c r="H56" i="20"/>
  <c r="BU124" i="36"/>
  <c r="BU107"/>
  <c r="BU105"/>
  <c r="BU103"/>
  <c r="W46" i="38"/>
  <c r="W24" i="40" s="1"/>
  <c r="W28" s="1"/>
  <c r="BU131" i="36"/>
  <c r="BU127"/>
  <c r="BU115"/>
  <c r="BU113"/>
  <c r="BU88"/>
  <c r="BU84"/>
  <c r="BU72"/>
  <c r="BU68"/>
  <c r="BU62"/>
  <c r="BU44"/>
  <c r="BU40"/>
  <c r="BU36"/>
  <c r="BU34"/>
  <c r="BU139"/>
  <c r="BU137"/>
  <c r="BU133"/>
  <c r="BU129"/>
  <c r="BU128"/>
  <c r="BU125"/>
  <c r="BU119"/>
  <c r="BU117"/>
  <c r="BU90"/>
  <c r="BU86"/>
  <c r="BU82"/>
  <c r="BU74"/>
  <c r="BU70"/>
  <c r="BU66"/>
  <c r="BU64"/>
  <c r="BU54"/>
  <c r="BU50"/>
  <c r="BU48"/>
  <c r="BU46"/>
  <c r="BU42"/>
  <c r="BU38"/>
  <c r="BU30"/>
  <c r="BU130"/>
  <c r="BU126"/>
  <c r="BU96"/>
  <c r="G86" i="20"/>
  <c r="BU78" i="36"/>
  <c r="BU56"/>
  <c r="BR146"/>
  <c r="BQ146"/>
  <c r="BP146"/>
  <c r="BU98"/>
  <c r="BU60"/>
  <c r="BU52"/>
  <c r="BS146"/>
  <c r="BU94"/>
  <c r="BU80"/>
  <c r="BU76"/>
  <c r="BU58"/>
  <c r="BU32"/>
  <c r="I51" i="20"/>
  <c r="BO47"/>
  <c r="BO33"/>
  <c r="BO31"/>
  <c r="BO22"/>
  <c r="H94"/>
  <c r="G80"/>
  <c r="BO77"/>
  <c r="BP75"/>
  <c r="BP74"/>
  <c r="BP73"/>
  <c r="BP70"/>
  <c r="BP69"/>
  <c r="BO55"/>
  <c r="BO53"/>
  <c r="BO41"/>
  <c r="BO39"/>
  <c r="BO35"/>
  <c r="BO46"/>
  <c r="BO25"/>
  <c r="BO23"/>
  <c r="BO21"/>
  <c r="S89"/>
  <c r="T89" s="1"/>
  <c r="U89" s="1"/>
  <c r="V89" s="1"/>
  <c r="W89" s="1"/>
  <c r="X89" s="1"/>
  <c r="Y89" s="1"/>
  <c r="Z89" s="1"/>
  <c r="AA89" s="1"/>
  <c r="AB89" s="1"/>
  <c r="AC89" s="1"/>
  <c r="AD89" s="1"/>
  <c r="S92"/>
  <c r="T92" s="1"/>
  <c r="U92" s="1"/>
  <c r="V92" s="1"/>
  <c r="W92" s="1"/>
  <c r="X92" s="1"/>
  <c r="Y92" s="1"/>
  <c r="Z92" s="1"/>
  <c r="AA92" s="1"/>
  <c r="AB92" s="1"/>
  <c r="AC92" s="1"/>
  <c r="AD92" s="1"/>
  <c r="S88"/>
  <c r="T88" s="1"/>
  <c r="U88" s="1"/>
  <c r="V88" s="1"/>
  <c r="W88" s="1"/>
  <c r="X88" s="1"/>
  <c r="Y88" s="1"/>
  <c r="Z88" s="1"/>
  <c r="AA88" s="1"/>
  <c r="AB88" s="1"/>
  <c r="AC88" s="1"/>
  <c r="AD88" s="1"/>
  <c r="S84"/>
  <c r="T84" s="1"/>
  <c r="U84" s="1"/>
  <c r="V84" s="1"/>
  <c r="W84" s="1"/>
  <c r="X84" s="1"/>
  <c r="Y84" s="1"/>
  <c r="Z84" s="1"/>
  <c r="AA84" s="1"/>
  <c r="AB84" s="1"/>
  <c r="AC84" s="1"/>
  <c r="AD84" s="1"/>
  <c r="S82"/>
  <c r="T82" s="1"/>
  <c r="U82" s="1"/>
  <c r="V82" s="1"/>
  <c r="W82" s="1"/>
  <c r="X82" s="1"/>
  <c r="Y82" s="1"/>
  <c r="Z82" s="1"/>
  <c r="AA82" s="1"/>
  <c r="AB82" s="1"/>
  <c r="AC82" s="1"/>
  <c r="AD82" s="1"/>
  <c r="S78"/>
  <c r="T78" s="1"/>
  <c r="U78" s="1"/>
  <c r="V78" s="1"/>
  <c r="W78" s="1"/>
  <c r="X78" s="1"/>
  <c r="Y78" s="1"/>
  <c r="Z78" s="1"/>
  <c r="AA78" s="1"/>
  <c r="AB78" s="1"/>
  <c r="AC78" s="1"/>
  <c r="AD78" s="1"/>
  <c r="S76"/>
  <c r="T76" s="1"/>
  <c r="U76" s="1"/>
  <c r="V76" s="1"/>
  <c r="W76" s="1"/>
  <c r="X76" s="1"/>
  <c r="Y76" s="1"/>
  <c r="Z76" s="1"/>
  <c r="AA76" s="1"/>
  <c r="AB76" s="1"/>
  <c r="AC76" s="1"/>
  <c r="AD76" s="1"/>
  <c r="AE68"/>
  <c r="AF68" s="1"/>
  <c r="AG68" s="1"/>
  <c r="AH68" s="1"/>
  <c r="AI68" s="1"/>
  <c r="AJ68" s="1"/>
  <c r="AK68" s="1"/>
  <c r="AL68" s="1"/>
  <c r="AM68" s="1"/>
  <c r="AN68" s="1"/>
  <c r="AO68" s="1"/>
  <c r="AP68" s="1"/>
  <c r="AE62"/>
  <c r="AF62" s="1"/>
  <c r="AG62" s="1"/>
  <c r="AH62" s="1"/>
  <c r="AI62" s="1"/>
  <c r="AJ62" s="1"/>
  <c r="AK62" s="1"/>
  <c r="AL62" s="1"/>
  <c r="AM62" s="1"/>
  <c r="AN62" s="1"/>
  <c r="AO62" s="1"/>
  <c r="AP62" s="1"/>
  <c r="S54"/>
  <c r="T54" s="1"/>
  <c r="U54" s="1"/>
  <c r="V54" s="1"/>
  <c r="W54" s="1"/>
  <c r="X54" s="1"/>
  <c r="Y54" s="1"/>
  <c r="Z54" s="1"/>
  <c r="AA54" s="1"/>
  <c r="AB54" s="1"/>
  <c r="AC54" s="1"/>
  <c r="AD54" s="1"/>
  <c r="S52"/>
  <c r="T52" s="1"/>
  <c r="U52" s="1"/>
  <c r="V52" s="1"/>
  <c r="W52" s="1"/>
  <c r="X52" s="1"/>
  <c r="Y52" s="1"/>
  <c r="Z52" s="1"/>
  <c r="AA52" s="1"/>
  <c r="AB52" s="1"/>
  <c r="AC52" s="1"/>
  <c r="AD52" s="1"/>
  <c r="S48"/>
  <c r="T48" s="1"/>
  <c r="U48" s="1"/>
  <c r="V48" s="1"/>
  <c r="W48" s="1"/>
  <c r="X48" s="1"/>
  <c r="Y48" s="1"/>
  <c r="Z48" s="1"/>
  <c r="AA48" s="1"/>
  <c r="AB48" s="1"/>
  <c r="AC48" s="1"/>
  <c r="AD48" s="1"/>
  <c r="S40"/>
  <c r="T40" s="1"/>
  <c r="U40" s="1"/>
  <c r="V40" s="1"/>
  <c r="W40" s="1"/>
  <c r="X40" s="1"/>
  <c r="Y40" s="1"/>
  <c r="Z40" s="1"/>
  <c r="AA40" s="1"/>
  <c r="AB40" s="1"/>
  <c r="AC40" s="1"/>
  <c r="AD40" s="1"/>
  <c r="S34"/>
  <c r="T34" s="1"/>
  <c r="U34" s="1"/>
  <c r="V34" s="1"/>
  <c r="W34" s="1"/>
  <c r="X34" s="1"/>
  <c r="Y34" s="1"/>
  <c r="Z34" s="1"/>
  <c r="AA34" s="1"/>
  <c r="AB34" s="1"/>
  <c r="AC34" s="1"/>
  <c r="AD34" s="1"/>
  <c r="S32"/>
  <c r="T32" s="1"/>
  <c r="U32" s="1"/>
  <c r="V32" s="1"/>
  <c r="W32" s="1"/>
  <c r="X32" s="1"/>
  <c r="Y32" s="1"/>
  <c r="Z32" s="1"/>
  <c r="AA32" s="1"/>
  <c r="AB32" s="1"/>
  <c r="AC32" s="1"/>
  <c r="AD32" s="1"/>
  <c r="S30"/>
  <c r="T30" s="1"/>
  <c r="U30" s="1"/>
  <c r="V30" s="1"/>
  <c r="W30" s="1"/>
  <c r="X30" s="1"/>
  <c r="Y30" s="1"/>
  <c r="Z30" s="1"/>
  <c r="AA30" s="1"/>
  <c r="AB30" s="1"/>
  <c r="AC30" s="1"/>
  <c r="AD30" s="1"/>
  <c r="S26"/>
  <c r="T26" s="1"/>
  <c r="U26" s="1"/>
  <c r="V26" s="1"/>
  <c r="W26" s="1"/>
  <c r="X26" s="1"/>
  <c r="Y26" s="1"/>
  <c r="Z26" s="1"/>
  <c r="AA26" s="1"/>
  <c r="AB26" s="1"/>
  <c r="AC26" s="1"/>
  <c r="AD26" s="1"/>
  <c r="S24"/>
  <c r="T24" s="1"/>
  <c r="U24" s="1"/>
  <c r="V24" s="1"/>
  <c r="W24" s="1"/>
  <c r="X24" s="1"/>
  <c r="Y24" s="1"/>
  <c r="Z24" s="1"/>
  <c r="AA24" s="1"/>
  <c r="AB24" s="1"/>
  <c r="AC24" s="1"/>
  <c r="AD24" s="1"/>
  <c r="S22"/>
  <c r="T22" s="1"/>
  <c r="U22" s="1"/>
  <c r="V22" s="1"/>
  <c r="W22" s="1"/>
  <c r="X22" s="1"/>
  <c r="Y22" s="1"/>
  <c r="Z22" s="1"/>
  <c r="AA22" s="1"/>
  <c r="AB22" s="1"/>
  <c r="AC22" s="1"/>
  <c r="AD22" s="1"/>
  <c r="H90"/>
  <c r="G94"/>
  <c r="BO93"/>
  <c r="BO89"/>
  <c r="BO85"/>
  <c r="BO83"/>
  <c r="BO79"/>
  <c r="S46"/>
  <c r="T46" s="1"/>
  <c r="U46" s="1"/>
  <c r="V46" s="1"/>
  <c r="W46" s="1"/>
  <c r="X46" s="1"/>
  <c r="Y46" s="1"/>
  <c r="Z46" s="1"/>
  <c r="AA46" s="1"/>
  <c r="AB46" s="1"/>
  <c r="AC46" s="1"/>
  <c r="AD46" s="1"/>
  <c r="S93"/>
  <c r="T93" s="1"/>
  <c r="U93" s="1"/>
  <c r="V93" s="1"/>
  <c r="W93" s="1"/>
  <c r="X93" s="1"/>
  <c r="Y93" s="1"/>
  <c r="Z93" s="1"/>
  <c r="AA93" s="1"/>
  <c r="AB93" s="1"/>
  <c r="AC93" s="1"/>
  <c r="AD93" s="1"/>
  <c r="S85"/>
  <c r="T85" s="1"/>
  <c r="U85" s="1"/>
  <c r="V85" s="1"/>
  <c r="W85" s="1"/>
  <c r="X85" s="1"/>
  <c r="Y85" s="1"/>
  <c r="Z85" s="1"/>
  <c r="AA85" s="1"/>
  <c r="AB85" s="1"/>
  <c r="AC85" s="1"/>
  <c r="AD85" s="1"/>
  <c r="S83"/>
  <c r="T83" s="1"/>
  <c r="U83" s="1"/>
  <c r="V83" s="1"/>
  <c r="W83" s="1"/>
  <c r="X83" s="1"/>
  <c r="Y83" s="1"/>
  <c r="Z83" s="1"/>
  <c r="AA83" s="1"/>
  <c r="AB83" s="1"/>
  <c r="AC83" s="1"/>
  <c r="AD83" s="1"/>
  <c r="S79"/>
  <c r="T79" s="1"/>
  <c r="U79" s="1"/>
  <c r="V79" s="1"/>
  <c r="W79" s="1"/>
  <c r="X79" s="1"/>
  <c r="Y79" s="1"/>
  <c r="Z79" s="1"/>
  <c r="AA79" s="1"/>
  <c r="AB79" s="1"/>
  <c r="AC79" s="1"/>
  <c r="AD79" s="1"/>
  <c r="S77"/>
  <c r="T77" s="1"/>
  <c r="U77" s="1"/>
  <c r="V77" s="1"/>
  <c r="W77" s="1"/>
  <c r="X77" s="1"/>
  <c r="Y77" s="1"/>
  <c r="Z77" s="1"/>
  <c r="AA77" s="1"/>
  <c r="AB77" s="1"/>
  <c r="AC77" s="1"/>
  <c r="AD77" s="1"/>
  <c r="AE75"/>
  <c r="AF75" s="1"/>
  <c r="AG75" s="1"/>
  <c r="AH75" s="1"/>
  <c r="AI75" s="1"/>
  <c r="AJ75" s="1"/>
  <c r="AK75" s="1"/>
  <c r="AL75" s="1"/>
  <c r="AM75" s="1"/>
  <c r="AN75" s="1"/>
  <c r="AO75" s="1"/>
  <c r="AP75" s="1"/>
  <c r="AE74"/>
  <c r="AF74" s="1"/>
  <c r="AG74" s="1"/>
  <c r="AH74" s="1"/>
  <c r="AI74" s="1"/>
  <c r="AJ74" s="1"/>
  <c r="AK74" s="1"/>
  <c r="AL74" s="1"/>
  <c r="AM74" s="1"/>
  <c r="AN74" s="1"/>
  <c r="AO74" s="1"/>
  <c r="AP74" s="1"/>
  <c r="AE73"/>
  <c r="AF73" s="1"/>
  <c r="AG73" s="1"/>
  <c r="AH73" s="1"/>
  <c r="AI73" s="1"/>
  <c r="AJ73" s="1"/>
  <c r="AK73" s="1"/>
  <c r="AL73" s="1"/>
  <c r="AM73" s="1"/>
  <c r="AN73" s="1"/>
  <c r="AO73" s="1"/>
  <c r="AP73" s="1"/>
  <c r="AE70"/>
  <c r="AF70" s="1"/>
  <c r="AG70" s="1"/>
  <c r="AH70" s="1"/>
  <c r="AI70" s="1"/>
  <c r="AJ70" s="1"/>
  <c r="AK70" s="1"/>
  <c r="AL70" s="1"/>
  <c r="AM70" s="1"/>
  <c r="AN70" s="1"/>
  <c r="AO70" s="1"/>
  <c r="AP70" s="1"/>
  <c r="AE69"/>
  <c r="AF69" s="1"/>
  <c r="AG69" s="1"/>
  <c r="AH69" s="1"/>
  <c r="AI69" s="1"/>
  <c r="AJ69" s="1"/>
  <c r="AK69" s="1"/>
  <c r="AL69" s="1"/>
  <c r="AM69" s="1"/>
  <c r="AN69" s="1"/>
  <c r="AO69" s="1"/>
  <c r="AP69" s="1"/>
  <c r="S55"/>
  <c r="T55" s="1"/>
  <c r="U55" s="1"/>
  <c r="V55" s="1"/>
  <c r="W55" s="1"/>
  <c r="X55" s="1"/>
  <c r="Y55" s="1"/>
  <c r="Z55" s="1"/>
  <c r="AA55" s="1"/>
  <c r="AB55" s="1"/>
  <c r="AC55" s="1"/>
  <c r="AD55" s="1"/>
  <c r="S53"/>
  <c r="T53" s="1"/>
  <c r="U53" s="1"/>
  <c r="V53" s="1"/>
  <c r="W53" s="1"/>
  <c r="X53" s="1"/>
  <c r="Y53" s="1"/>
  <c r="Z53" s="1"/>
  <c r="AA53" s="1"/>
  <c r="AB53" s="1"/>
  <c r="AC53" s="1"/>
  <c r="AD53" s="1"/>
  <c r="S47"/>
  <c r="T47" s="1"/>
  <c r="U47" s="1"/>
  <c r="V47" s="1"/>
  <c r="W47" s="1"/>
  <c r="X47" s="1"/>
  <c r="Y47" s="1"/>
  <c r="Z47" s="1"/>
  <c r="AA47" s="1"/>
  <c r="AB47" s="1"/>
  <c r="AC47" s="1"/>
  <c r="AD47" s="1"/>
  <c r="S41"/>
  <c r="T41" s="1"/>
  <c r="U41" s="1"/>
  <c r="V41" s="1"/>
  <c r="W41" s="1"/>
  <c r="X41" s="1"/>
  <c r="Y41" s="1"/>
  <c r="Z41" s="1"/>
  <c r="AA41" s="1"/>
  <c r="AB41" s="1"/>
  <c r="AC41" s="1"/>
  <c r="AD41" s="1"/>
  <c r="S39"/>
  <c r="T39" s="1"/>
  <c r="U39" s="1"/>
  <c r="V39" s="1"/>
  <c r="W39" s="1"/>
  <c r="X39" s="1"/>
  <c r="Y39" s="1"/>
  <c r="Z39" s="1"/>
  <c r="AA39" s="1"/>
  <c r="AB39" s="1"/>
  <c r="AC39" s="1"/>
  <c r="AD39" s="1"/>
  <c r="S35"/>
  <c r="T35" s="1"/>
  <c r="U35" s="1"/>
  <c r="V35" s="1"/>
  <c r="W35" s="1"/>
  <c r="X35" s="1"/>
  <c r="Y35" s="1"/>
  <c r="Z35" s="1"/>
  <c r="AA35" s="1"/>
  <c r="AB35" s="1"/>
  <c r="AC35" s="1"/>
  <c r="AD35" s="1"/>
  <c r="S33"/>
  <c r="T33" s="1"/>
  <c r="U33" s="1"/>
  <c r="V33" s="1"/>
  <c r="W33" s="1"/>
  <c r="X33" s="1"/>
  <c r="Y33" s="1"/>
  <c r="Z33" s="1"/>
  <c r="AA33" s="1"/>
  <c r="AB33" s="1"/>
  <c r="AC33" s="1"/>
  <c r="AD33" s="1"/>
  <c r="S31"/>
  <c r="T31" s="1"/>
  <c r="U31" s="1"/>
  <c r="V31" s="1"/>
  <c r="W31" s="1"/>
  <c r="X31" s="1"/>
  <c r="Y31" s="1"/>
  <c r="Z31" s="1"/>
  <c r="AA31" s="1"/>
  <c r="AB31" s="1"/>
  <c r="AC31" s="1"/>
  <c r="AD31" s="1"/>
  <c r="S25"/>
  <c r="T25" s="1"/>
  <c r="U25" s="1"/>
  <c r="V25" s="1"/>
  <c r="W25" s="1"/>
  <c r="X25" s="1"/>
  <c r="Y25" s="1"/>
  <c r="Z25" s="1"/>
  <c r="AA25" s="1"/>
  <c r="AB25" s="1"/>
  <c r="AC25" s="1"/>
  <c r="AD25" s="1"/>
  <c r="S23"/>
  <c r="T23" s="1"/>
  <c r="U23" s="1"/>
  <c r="V23" s="1"/>
  <c r="W23" s="1"/>
  <c r="X23" s="1"/>
  <c r="Y23" s="1"/>
  <c r="Z23" s="1"/>
  <c r="AA23" s="1"/>
  <c r="AB23" s="1"/>
  <c r="AC23" s="1"/>
  <c r="AD23" s="1"/>
  <c r="S21"/>
  <c r="T21" s="1"/>
  <c r="U21" s="1"/>
  <c r="V21" s="1"/>
  <c r="W21" s="1"/>
  <c r="X21" s="1"/>
  <c r="Y21" s="1"/>
  <c r="Z21" s="1"/>
  <c r="AA21" s="1"/>
  <c r="AB21" s="1"/>
  <c r="AC21" s="1"/>
  <c r="AD21" s="1"/>
  <c r="BO92"/>
  <c r="BO88"/>
  <c r="BO84"/>
  <c r="BO82"/>
  <c r="BO78"/>
  <c r="BO76"/>
  <c r="BP68"/>
  <c r="BP62"/>
  <c r="BO54"/>
  <c r="BO52"/>
  <c r="BO48"/>
  <c r="BO44"/>
  <c r="BO40"/>
  <c r="BO34"/>
  <c r="BO32"/>
  <c r="BO30"/>
  <c r="BO26"/>
  <c r="BO24"/>
  <c r="F57"/>
  <c r="H49"/>
  <c r="I71"/>
  <c r="I80"/>
  <c r="H86"/>
  <c r="G57"/>
  <c r="H95"/>
  <c r="G95"/>
  <c r="H63"/>
  <c r="F18" i="23"/>
  <c r="R44" i="20"/>
  <c r="I90"/>
  <c r="I42"/>
  <c r="J38"/>
  <c r="J51"/>
  <c r="I56"/>
  <c r="I86"/>
  <c r="I94"/>
  <c r="G18" i="23"/>
  <c r="J20" i="20"/>
  <c r="I27"/>
  <c r="J29"/>
  <c r="I36"/>
  <c r="I49"/>
  <c r="J45"/>
  <c r="J71"/>
  <c r="J80"/>
  <c r="H57"/>
  <c r="D146" i="36"/>
  <c r="F27"/>
  <c r="F146" s="1"/>
  <c r="BO146" s="1"/>
  <c r="BU146" s="1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BA9"/>
  <c r="BB9"/>
  <c r="BC9"/>
  <c r="BD9"/>
  <c r="BE9"/>
  <c r="BF9"/>
  <c r="BG9"/>
  <c r="BH9"/>
  <c r="BI9"/>
  <c r="BJ9"/>
  <c r="BK9"/>
  <c r="BL9"/>
  <c r="BM9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BA10"/>
  <c r="BB10"/>
  <c r="BC10"/>
  <c r="BD10"/>
  <c r="BE10"/>
  <c r="BF10"/>
  <c r="BG10"/>
  <c r="BH10"/>
  <c r="BI10"/>
  <c r="BJ10"/>
  <c r="BK10"/>
  <c r="BL10"/>
  <c r="BM10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BA11"/>
  <c r="BB11"/>
  <c r="BC11"/>
  <c r="BD11"/>
  <c r="BE11"/>
  <c r="BF11"/>
  <c r="BG11"/>
  <c r="BH11"/>
  <c r="BI11"/>
  <c r="BJ11"/>
  <c r="BK11"/>
  <c r="BL11"/>
  <c r="BM11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AH12"/>
  <c r="AI12"/>
  <c r="AJ12"/>
  <c r="AK12"/>
  <c r="AL12"/>
  <c r="AM12"/>
  <c r="AN12"/>
  <c r="AO12"/>
  <c r="AP12"/>
  <c r="AQ12"/>
  <c r="AR12"/>
  <c r="AS12"/>
  <c r="AT12"/>
  <c r="AU12"/>
  <c r="AV12"/>
  <c r="AW12"/>
  <c r="AX12"/>
  <c r="AY12"/>
  <c r="AZ12"/>
  <c r="BA12"/>
  <c r="BB12"/>
  <c r="BC12"/>
  <c r="BD12"/>
  <c r="BE12"/>
  <c r="BF12"/>
  <c r="BG12"/>
  <c r="BH12"/>
  <c r="BI12"/>
  <c r="BJ12"/>
  <c r="BK12"/>
  <c r="BL12"/>
  <c r="BM12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BL13"/>
  <c r="BM13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AJ14"/>
  <c r="AK14"/>
  <c r="AL14"/>
  <c r="AM14"/>
  <c r="AN14"/>
  <c r="AO14"/>
  <c r="AP14"/>
  <c r="AQ14"/>
  <c r="AR14"/>
  <c r="AS14"/>
  <c r="AT14"/>
  <c r="AU14"/>
  <c r="AV14"/>
  <c r="AW14"/>
  <c r="AX14"/>
  <c r="AY14"/>
  <c r="AZ14"/>
  <c r="BA14"/>
  <c r="BB14"/>
  <c r="BC14"/>
  <c r="BD14"/>
  <c r="BE14"/>
  <c r="BF14"/>
  <c r="BG14"/>
  <c r="BH14"/>
  <c r="BI14"/>
  <c r="BJ14"/>
  <c r="BK14"/>
  <c r="BL14"/>
  <c r="BM14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AY17"/>
  <c r="AZ17"/>
  <c r="BA17"/>
  <c r="BB17"/>
  <c r="BC17"/>
  <c r="BD17"/>
  <c r="BE17"/>
  <c r="BF17"/>
  <c r="BG17"/>
  <c r="BH17"/>
  <c r="BI17"/>
  <c r="BJ17"/>
  <c r="BK17"/>
  <c r="BL17"/>
  <c r="BM17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Y18"/>
  <c r="AZ18"/>
  <c r="BA18"/>
  <c r="BB18"/>
  <c r="BC18"/>
  <c r="BD18"/>
  <c r="BE18"/>
  <c r="BF18"/>
  <c r="BG18"/>
  <c r="BH18"/>
  <c r="BI18"/>
  <c r="BJ18"/>
  <c r="BK18"/>
  <c r="BL18"/>
  <c r="BM18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AU19"/>
  <c r="AV19"/>
  <c r="AW19"/>
  <c r="AX19"/>
  <c r="AY19"/>
  <c r="AZ19"/>
  <c r="BA19"/>
  <c r="BB19"/>
  <c r="BC19"/>
  <c r="BD19"/>
  <c r="BE19"/>
  <c r="BF19"/>
  <c r="BG19"/>
  <c r="BH19"/>
  <c r="BI19"/>
  <c r="BJ19"/>
  <c r="BK19"/>
  <c r="BL19"/>
  <c r="BM19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AJ20"/>
  <c r="AK20"/>
  <c r="AL20"/>
  <c r="AM20"/>
  <c r="AN20"/>
  <c r="AO20"/>
  <c r="AP20"/>
  <c r="AQ20"/>
  <c r="AR20"/>
  <c r="AS20"/>
  <c r="AT20"/>
  <c r="AU20"/>
  <c r="AV20"/>
  <c r="AW20"/>
  <c r="AX20"/>
  <c r="AY20"/>
  <c r="AZ20"/>
  <c r="BA20"/>
  <c r="BB20"/>
  <c r="BC20"/>
  <c r="BD20"/>
  <c r="BE20"/>
  <c r="BF20"/>
  <c r="BG20"/>
  <c r="BH20"/>
  <c r="BI20"/>
  <c r="BJ20"/>
  <c r="BK20"/>
  <c r="BL20"/>
  <c r="BM20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BM7"/>
  <c r="BL7"/>
  <c r="BK7"/>
  <c r="BJ7"/>
  <c r="BI7"/>
  <c r="BH7"/>
  <c r="BG7"/>
  <c r="BF7"/>
  <c r="BE7"/>
  <c r="BD7"/>
  <c r="BC7"/>
  <c r="BB7"/>
  <c r="BA7"/>
  <c r="AZ7"/>
  <c r="AY7"/>
  <c r="AX7"/>
  <c r="AW7"/>
  <c r="AV7"/>
  <c r="AU7"/>
  <c r="AT7"/>
  <c r="AS7"/>
  <c r="AR7"/>
  <c r="AQ7"/>
  <c r="AP7"/>
  <c r="AO7"/>
  <c r="AN7"/>
  <c r="AM7"/>
  <c r="AL7"/>
  <c r="AK7"/>
  <c r="AJ7"/>
  <c r="AI7"/>
  <c r="AH7"/>
  <c r="AG7"/>
  <c r="AF7"/>
  <c r="AE7"/>
  <c r="AD7"/>
  <c r="AC7"/>
  <c r="AB7"/>
  <c r="AA7"/>
  <c r="Z7"/>
  <c r="Y7"/>
  <c r="X7"/>
  <c r="W7"/>
  <c r="V7"/>
  <c r="U7"/>
  <c r="T7"/>
  <c r="S7"/>
  <c r="R7"/>
  <c r="BP7" s="1"/>
  <c r="Q7"/>
  <c r="P7"/>
  <c r="O7"/>
  <c r="N7"/>
  <c r="M7"/>
  <c r="L7"/>
  <c r="K7"/>
  <c r="J7"/>
  <c r="I7"/>
  <c r="H7"/>
  <c r="G7"/>
  <c r="F7"/>
  <c r="BM6"/>
  <c r="BL6"/>
  <c r="BK6"/>
  <c r="BJ6"/>
  <c r="BI6"/>
  <c r="BH6"/>
  <c r="BG6"/>
  <c r="BF6"/>
  <c r="BE6"/>
  <c r="BD6"/>
  <c r="BC6"/>
  <c r="BB6"/>
  <c r="BS6" s="1"/>
  <c r="BA6"/>
  <c r="AZ6"/>
  <c r="AY6"/>
  <c r="AX6"/>
  <c r="AW6"/>
  <c r="AV6"/>
  <c r="AU6"/>
  <c r="AT6"/>
  <c r="AS6"/>
  <c r="AR6"/>
  <c r="AQ6"/>
  <c r="AP6"/>
  <c r="AO6"/>
  <c r="AN6"/>
  <c r="AM6"/>
  <c r="AL6"/>
  <c r="AK6"/>
  <c r="AJ6"/>
  <c r="AI6"/>
  <c r="AH6"/>
  <c r="AG6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BM5"/>
  <c r="BL5"/>
  <c r="BL24" s="1"/>
  <c r="BL148" s="1"/>
  <c r="BK5"/>
  <c r="BJ5"/>
  <c r="BJ24" s="1"/>
  <c r="BJ148" s="1"/>
  <c r="BI5"/>
  <c r="BH5"/>
  <c r="BH24" s="1"/>
  <c r="BH148" s="1"/>
  <c r="BG5"/>
  <c r="BF5"/>
  <c r="BF24" s="1"/>
  <c r="BF148" s="1"/>
  <c r="BE5"/>
  <c r="BD5"/>
  <c r="BD24" s="1"/>
  <c r="BD148" s="1"/>
  <c r="BC5"/>
  <c r="BC24" s="1"/>
  <c r="BC148" s="1"/>
  <c r="BB5"/>
  <c r="BB24" s="1"/>
  <c r="BA5"/>
  <c r="AZ5"/>
  <c r="AZ24" s="1"/>
  <c r="AZ148" s="1"/>
  <c r="AY5"/>
  <c r="AX5"/>
  <c r="AX24" s="1"/>
  <c r="AX148" s="1"/>
  <c r="AW5"/>
  <c r="AV5"/>
  <c r="AV24" s="1"/>
  <c r="AV148" s="1"/>
  <c r="AU5"/>
  <c r="AT5"/>
  <c r="AT24" s="1"/>
  <c r="AT148" s="1"/>
  <c r="AS5"/>
  <c r="AR5"/>
  <c r="AR24" s="1"/>
  <c r="AR148" s="1"/>
  <c r="AQ5"/>
  <c r="AQ24" s="1"/>
  <c r="AQ148" s="1"/>
  <c r="AP5"/>
  <c r="AP24" s="1"/>
  <c r="AO5"/>
  <c r="AN5"/>
  <c r="AM5"/>
  <c r="AL5"/>
  <c r="AL24" s="1"/>
  <c r="AL148" s="1"/>
  <c r="AL5" i="20" s="1"/>
  <c r="AK5" i="36"/>
  <c r="AJ5"/>
  <c r="AI5"/>
  <c r="AH5"/>
  <c r="AH24" s="1"/>
  <c r="AH148" s="1"/>
  <c r="AH5" i="20" s="1"/>
  <c r="AG5" i="36"/>
  <c r="AF5"/>
  <c r="AE5"/>
  <c r="AE24" s="1"/>
  <c r="AE148" s="1"/>
  <c r="AD5"/>
  <c r="AD24" s="1"/>
  <c r="AC5"/>
  <c r="AB5"/>
  <c r="AA5"/>
  <c r="Z5"/>
  <c r="Z24" s="1"/>
  <c r="Z148" s="1"/>
  <c r="Z5" i="20" s="1"/>
  <c r="Y5" i="36"/>
  <c r="X5"/>
  <c r="X24" s="1"/>
  <c r="X148" s="1"/>
  <c r="W5"/>
  <c r="V5"/>
  <c r="V24" s="1"/>
  <c r="V148" s="1"/>
  <c r="V5" i="20" s="1"/>
  <c r="U5" i="36"/>
  <c r="T5"/>
  <c r="S5"/>
  <c r="R5"/>
  <c r="R24" s="1"/>
  <c r="Q5"/>
  <c r="P5"/>
  <c r="P24" s="1"/>
  <c r="P148" s="1"/>
  <c r="O5"/>
  <c r="N5"/>
  <c r="N24" s="1"/>
  <c r="N148" s="1"/>
  <c r="M5"/>
  <c r="L5"/>
  <c r="L24" s="1"/>
  <c r="L148" s="1"/>
  <c r="K5"/>
  <c r="J5"/>
  <c r="J24" s="1"/>
  <c r="J148" s="1"/>
  <c r="I5"/>
  <c r="H5"/>
  <c r="H24" s="1"/>
  <c r="H148" s="1"/>
  <c r="G5"/>
  <c r="G24" s="1"/>
  <c r="G148" s="1"/>
  <c r="F5"/>
  <c r="F24" s="1"/>
  <c r="BS145"/>
  <c r="BR145"/>
  <c r="BQ145"/>
  <c r="BP145"/>
  <c r="BO145"/>
  <c r="BS144"/>
  <c r="BR144"/>
  <c r="BQ144"/>
  <c r="BP144"/>
  <c r="BO144"/>
  <c r="BS143"/>
  <c r="BR143"/>
  <c r="BQ143"/>
  <c r="BP143"/>
  <c r="BO143"/>
  <c r="BS142"/>
  <c r="BR142"/>
  <c r="BQ142"/>
  <c r="BP142"/>
  <c r="BO142"/>
  <c r="BS141"/>
  <c r="BR141"/>
  <c r="BQ141"/>
  <c r="BP141"/>
  <c r="BO141"/>
  <c r="BS140"/>
  <c r="BR140"/>
  <c r="BQ140"/>
  <c r="BP140"/>
  <c r="BO140"/>
  <c r="BP28"/>
  <c r="BQ27"/>
  <c r="BS8"/>
  <c r="BP9"/>
  <c r="BR9"/>
  <c r="BO10"/>
  <c r="BQ10"/>
  <c r="BS10"/>
  <c r="BP11"/>
  <c r="BO12"/>
  <c r="BS12"/>
  <c r="BR13"/>
  <c r="BQ14"/>
  <c r="BP15"/>
  <c r="BO16"/>
  <c r="BS16"/>
  <c r="BR17"/>
  <c r="BQ18"/>
  <c r="BP19"/>
  <c r="BO20"/>
  <c r="BS20"/>
  <c r="BR21"/>
  <c r="BQ22"/>
  <c r="D24"/>
  <c r="D148" s="1"/>
  <c r="T8" i="40" l="1"/>
  <c r="U24" i="38"/>
  <c r="U31" i="23" s="1"/>
  <c r="U32" s="1"/>
  <c r="S8" i="38"/>
  <c r="S9" i="40" s="1"/>
  <c r="Q37"/>
  <c r="U18" i="38"/>
  <c r="U16" i="40" s="1"/>
  <c r="R18"/>
  <c r="S18"/>
  <c r="S19" s="1"/>
  <c r="S37" s="1"/>
  <c r="R25" i="38"/>
  <c r="P37" i="40"/>
  <c r="BN19"/>
  <c r="T16"/>
  <c r="X46" i="38"/>
  <c r="X24" i="40" s="1"/>
  <c r="X28" s="1"/>
  <c r="AB24" i="36"/>
  <c r="AB148" s="1"/>
  <c r="AB5" i="20" s="1"/>
  <c r="AN24" i="36"/>
  <c r="AN148" s="1"/>
  <c r="AN5" i="20" s="1"/>
  <c r="BB148" i="36"/>
  <c r="F148"/>
  <c r="R148"/>
  <c r="T24"/>
  <c r="T148" s="1"/>
  <c r="T5" i="20" s="1"/>
  <c r="AD148" i="36"/>
  <c r="AF24"/>
  <c r="AF148" s="1"/>
  <c r="AF5" i="20" s="1"/>
  <c r="AJ24" i="36"/>
  <c r="AJ148" s="1"/>
  <c r="AJ5" i="20" s="1"/>
  <c r="AP148" i="36"/>
  <c r="I24"/>
  <c r="I148" s="1"/>
  <c r="I5" i="20" s="1"/>
  <c r="K24" i="36"/>
  <c r="K148" s="1"/>
  <c r="K5" i="20" s="1"/>
  <c r="M24" i="36"/>
  <c r="M148" s="1"/>
  <c r="M5" i="20" s="1"/>
  <c r="O24" i="36"/>
  <c r="O148" s="1"/>
  <c r="O5" i="20" s="1"/>
  <c r="Q24" i="36"/>
  <c r="Q148" s="1"/>
  <c r="Q5" i="20" s="1"/>
  <c r="S24" i="36"/>
  <c r="S148" s="1"/>
  <c r="S5" i="20" s="1"/>
  <c r="U24" i="36"/>
  <c r="U148" s="1"/>
  <c r="U5" i="20" s="1"/>
  <c r="W24" i="36"/>
  <c r="W148" s="1"/>
  <c r="W5" i="20" s="1"/>
  <c r="Y24" i="36"/>
  <c r="Y148" s="1"/>
  <c r="Y5" i="20" s="1"/>
  <c r="AA24" i="36"/>
  <c r="AA148" s="1"/>
  <c r="AA5" i="20" s="1"/>
  <c r="AC24" i="36"/>
  <c r="AC148" s="1"/>
  <c r="AC5" i="20" s="1"/>
  <c r="AG24" i="36"/>
  <c r="AG148" s="1"/>
  <c r="AG5" i="20" s="1"/>
  <c r="AI24" i="36"/>
  <c r="AI148" s="1"/>
  <c r="AI5" i="20" s="1"/>
  <c r="AK24" i="36"/>
  <c r="AK148" s="1"/>
  <c r="AK5" i="20" s="1"/>
  <c r="AM24" i="36"/>
  <c r="AM148" s="1"/>
  <c r="AM5" i="20" s="1"/>
  <c r="AO24" i="36"/>
  <c r="AO148" s="1"/>
  <c r="AO5" i="20" s="1"/>
  <c r="AS24" i="36"/>
  <c r="AS148" s="1"/>
  <c r="AS5" i="20" s="1"/>
  <c r="AU24" i="36"/>
  <c r="AU148" s="1"/>
  <c r="AU5" i="20" s="1"/>
  <c r="AW24" i="36"/>
  <c r="AW148" s="1"/>
  <c r="AW5" i="20" s="1"/>
  <c r="AY24" i="36"/>
  <c r="AY148" s="1"/>
  <c r="AY5" i="20" s="1"/>
  <c r="BA24" i="36"/>
  <c r="BA148" s="1"/>
  <c r="BA5" i="20" s="1"/>
  <c r="BE24" i="36"/>
  <c r="BE148" s="1"/>
  <c r="BE5" i="20" s="1"/>
  <c r="BG24" i="36"/>
  <c r="BG148" s="1"/>
  <c r="BG5" i="20" s="1"/>
  <c r="BI24" i="36"/>
  <c r="BI148" s="1"/>
  <c r="BI5" i="20" s="1"/>
  <c r="BK24" i="36"/>
  <c r="BK148" s="1"/>
  <c r="BK5" i="20" s="1"/>
  <c r="BM24" i="36"/>
  <c r="BM148" s="1"/>
  <c r="BM5" i="20" s="1"/>
  <c r="BP93"/>
  <c r="BP46"/>
  <c r="BP21"/>
  <c r="BP23"/>
  <c r="BP25"/>
  <c r="BP31"/>
  <c r="BP33"/>
  <c r="BP35"/>
  <c r="BP39"/>
  <c r="BP41"/>
  <c r="BP47"/>
  <c r="BP53"/>
  <c r="BP55"/>
  <c r="BQ69"/>
  <c r="BQ70"/>
  <c r="BQ73"/>
  <c r="BQ74"/>
  <c r="BQ75"/>
  <c r="BP77"/>
  <c r="BP79"/>
  <c r="BP83"/>
  <c r="BP85"/>
  <c r="E17" i="23"/>
  <c r="BO94" i="20"/>
  <c r="AE21"/>
  <c r="AF21" s="1"/>
  <c r="AG21" s="1"/>
  <c r="AH21" s="1"/>
  <c r="AI21" s="1"/>
  <c r="AJ21" s="1"/>
  <c r="AK21" s="1"/>
  <c r="AL21" s="1"/>
  <c r="AM21" s="1"/>
  <c r="AN21" s="1"/>
  <c r="AO21" s="1"/>
  <c r="AP21" s="1"/>
  <c r="AE23"/>
  <c r="AF23" s="1"/>
  <c r="AG23" s="1"/>
  <c r="AH23" s="1"/>
  <c r="AI23" s="1"/>
  <c r="AJ23" s="1"/>
  <c r="AK23" s="1"/>
  <c r="AL23" s="1"/>
  <c r="AM23" s="1"/>
  <c r="AN23" s="1"/>
  <c r="AO23" s="1"/>
  <c r="AP23" s="1"/>
  <c r="AE25"/>
  <c r="AF25" s="1"/>
  <c r="AG25" s="1"/>
  <c r="AH25" s="1"/>
  <c r="AI25" s="1"/>
  <c r="AJ25" s="1"/>
  <c r="AK25" s="1"/>
  <c r="AL25" s="1"/>
  <c r="AM25" s="1"/>
  <c r="AN25" s="1"/>
  <c r="AO25" s="1"/>
  <c r="AP25" s="1"/>
  <c r="AE31"/>
  <c r="AF31" s="1"/>
  <c r="AG31" s="1"/>
  <c r="AH31" s="1"/>
  <c r="AI31" s="1"/>
  <c r="AJ31" s="1"/>
  <c r="AK31" s="1"/>
  <c r="AL31" s="1"/>
  <c r="AM31" s="1"/>
  <c r="AN31" s="1"/>
  <c r="AO31" s="1"/>
  <c r="AP31" s="1"/>
  <c r="AE33"/>
  <c r="AF33" s="1"/>
  <c r="AG33" s="1"/>
  <c r="AH33" s="1"/>
  <c r="AI33" s="1"/>
  <c r="AJ33" s="1"/>
  <c r="AK33" s="1"/>
  <c r="AL33" s="1"/>
  <c r="AM33" s="1"/>
  <c r="AN33" s="1"/>
  <c r="AO33" s="1"/>
  <c r="AP33" s="1"/>
  <c r="AE35"/>
  <c r="AF35" s="1"/>
  <c r="AG35" s="1"/>
  <c r="AH35" s="1"/>
  <c r="AI35" s="1"/>
  <c r="AJ35" s="1"/>
  <c r="AK35" s="1"/>
  <c r="AL35" s="1"/>
  <c r="AM35" s="1"/>
  <c r="AN35" s="1"/>
  <c r="AO35" s="1"/>
  <c r="AP35" s="1"/>
  <c r="AE39"/>
  <c r="AF39" s="1"/>
  <c r="AG39" s="1"/>
  <c r="AH39" s="1"/>
  <c r="AI39" s="1"/>
  <c r="AJ39" s="1"/>
  <c r="AK39" s="1"/>
  <c r="AL39" s="1"/>
  <c r="AM39" s="1"/>
  <c r="AN39" s="1"/>
  <c r="AO39" s="1"/>
  <c r="AP39" s="1"/>
  <c r="AE41"/>
  <c r="AF41" s="1"/>
  <c r="AG41" s="1"/>
  <c r="AH41" s="1"/>
  <c r="AI41" s="1"/>
  <c r="AJ41" s="1"/>
  <c r="AK41" s="1"/>
  <c r="AL41" s="1"/>
  <c r="AM41" s="1"/>
  <c r="AN41" s="1"/>
  <c r="AO41" s="1"/>
  <c r="AP41" s="1"/>
  <c r="AE47"/>
  <c r="AF47" s="1"/>
  <c r="AG47" s="1"/>
  <c r="AH47" s="1"/>
  <c r="AI47" s="1"/>
  <c r="AJ47" s="1"/>
  <c r="AK47" s="1"/>
  <c r="AL47" s="1"/>
  <c r="AM47" s="1"/>
  <c r="AN47" s="1"/>
  <c r="AO47" s="1"/>
  <c r="AP47" s="1"/>
  <c r="AE53"/>
  <c r="AF53" s="1"/>
  <c r="AG53" s="1"/>
  <c r="AH53" s="1"/>
  <c r="AI53" s="1"/>
  <c r="AJ53" s="1"/>
  <c r="AK53" s="1"/>
  <c r="AL53" s="1"/>
  <c r="AM53" s="1"/>
  <c r="AN53" s="1"/>
  <c r="AO53" s="1"/>
  <c r="AP53" s="1"/>
  <c r="AE55"/>
  <c r="AF55" s="1"/>
  <c r="AG55" s="1"/>
  <c r="AH55" s="1"/>
  <c r="AI55" s="1"/>
  <c r="AJ55" s="1"/>
  <c r="AK55" s="1"/>
  <c r="AL55" s="1"/>
  <c r="AM55" s="1"/>
  <c r="AN55" s="1"/>
  <c r="AO55" s="1"/>
  <c r="AP55" s="1"/>
  <c r="AQ69"/>
  <c r="AR69" s="1"/>
  <c r="AS69" s="1"/>
  <c r="AT69" s="1"/>
  <c r="AU69" s="1"/>
  <c r="AV69" s="1"/>
  <c r="AW69" s="1"/>
  <c r="AX69" s="1"/>
  <c r="AY69" s="1"/>
  <c r="AZ69" s="1"/>
  <c r="BA69" s="1"/>
  <c r="BB69" s="1"/>
  <c r="AQ70"/>
  <c r="AR70" s="1"/>
  <c r="AS70" s="1"/>
  <c r="AT70" s="1"/>
  <c r="AU70" s="1"/>
  <c r="AV70" s="1"/>
  <c r="AW70" s="1"/>
  <c r="AX70" s="1"/>
  <c r="AY70" s="1"/>
  <c r="AZ70" s="1"/>
  <c r="BA70" s="1"/>
  <c r="BB70" s="1"/>
  <c r="AQ73"/>
  <c r="AR73" s="1"/>
  <c r="AS73" s="1"/>
  <c r="AT73" s="1"/>
  <c r="AU73" s="1"/>
  <c r="AV73" s="1"/>
  <c r="AW73" s="1"/>
  <c r="AX73" s="1"/>
  <c r="AY73" s="1"/>
  <c r="AZ73" s="1"/>
  <c r="BA73" s="1"/>
  <c r="BB73" s="1"/>
  <c r="AQ74"/>
  <c r="AR74" s="1"/>
  <c r="AS74" s="1"/>
  <c r="AT74" s="1"/>
  <c r="AU74" s="1"/>
  <c r="AV74" s="1"/>
  <c r="AW74" s="1"/>
  <c r="AX74" s="1"/>
  <c r="AY74" s="1"/>
  <c r="AZ74" s="1"/>
  <c r="BA74" s="1"/>
  <c r="BB74" s="1"/>
  <c r="AQ75"/>
  <c r="AR75" s="1"/>
  <c r="AS75" s="1"/>
  <c r="AT75" s="1"/>
  <c r="AU75" s="1"/>
  <c r="AV75" s="1"/>
  <c r="AW75" s="1"/>
  <c r="AX75" s="1"/>
  <c r="AY75" s="1"/>
  <c r="AZ75" s="1"/>
  <c r="BA75" s="1"/>
  <c r="BB75" s="1"/>
  <c r="AE77"/>
  <c r="AF77" s="1"/>
  <c r="AG77" s="1"/>
  <c r="AH77" s="1"/>
  <c r="AI77" s="1"/>
  <c r="AJ77" s="1"/>
  <c r="AK77" s="1"/>
  <c r="AL77" s="1"/>
  <c r="AM77" s="1"/>
  <c r="AN77" s="1"/>
  <c r="AO77" s="1"/>
  <c r="AP77" s="1"/>
  <c r="AE79"/>
  <c r="AF79" s="1"/>
  <c r="AG79" s="1"/>
  <c r="AH79" s="1"/>
  <c r="AI79" s="1"/>
  <c r="AJ79" s="1"/>
  <c r="AK79" s="1"/>
  <c r="AL79" s="1"/>
  <c r="AM79" s="1"/>
  <c r="AN79" s="1"/>
  <c r="AO79" s="1"/>
  <c r="AP79" s="1"/>
  <c r="AE83"/>
  <c r="AF83" s="1"/>
  <c r="AG83" s="1"/>
  <c r="AH83" s="1"/>
  <c r="AI83" s="1"/>
  <c r="AJ83" s="1"/>
  <c r="AK83" s="1"/>
  <c r="AL83" s="1"/>
  <c r="AM83" s="1"/>
  <c r="AN83" s="1"/>
  <c r="AO83" s="1"/>
  <c r="AP83" s="1"/>
  <c r="AE85"/>
  <c r="AF85" s="1"/>
  <c r="AG85" s="1"/>
  <c r="AH85" s="1"/>
  <c r="AI85" s="1"/>
  <c r="AJ85" s="1"/>
  <c r="AK85" s="1"/>
  <c r="AL85" s="1"/>
  <c r="AM85" s="1"/>
  <c r="AN85" s="1"/>
  <c r="AO85" s="1"/>
  <c r="AP85" s="1"/>
  <c r="AE93"/>
  <c r="AF93" s="1"/>
  <c r="AG93" s="1"/>
  <c r="AH93" s="1"/>
  <c r="AI93" s="1"/>
  <c r="AJ93" s="1"/>
  <c r="AK93" s="1"/>
  <c r="AL93" s="1"/>
  <c r="AM93" s="1"/>
  <c r="AN93" s="1"/>
  <c r="AO93" s="1"/>
  <c r="AP93" s="1"/>
  <c r="AE46"/>
  <c r="AF46" s="1"/>
  <c r="AG46" s="1"/>
  <c r="AH46" s="1"/>
  <c r="AI46" s="1"/>
  <c r="AJ46" s="1"/>
  <c r="AK46" s="1"/>
  <c r="AL46" s="1"/>
  <c r="AM46" s="1"/>
  <c r="AN46" s="1"/>
  <c r="AO46" s="1"/>
  <c r="AP46" s="1"/>
  <c r="BP22"/>
  <c r="BP24"/>
  <c r="BP26"/>
  <c r="BP30"/>
  <c r="BP32"/>
  <c r="BP34"/>
  <c r="BP40"/>
  <c r="BP48"/>
  <c r="BP52"/>
  <c r="BP54"/>
  <c r="BQ62"/>
  <c r="BQ68"/>
  <c r="BP76"/>
  <c r="BP78"/>
  <c r="BP82"/>
  <c r="BP84"/>
  <c r="BP88"/>
  <c r="BP92"/>
  <c r="BP89"/>
  <c r="AE22"/>
  <c r="AF22" s="1"/>
  <c r="AG22" s="1"/>
  <c r="AH22" s="1"/>
  <c r="AI22" s="1"/>
  <c r="AJ22" s="1"/>
  <c r="AK22" s="1"/>
  <c r="AL22" s="1"/>
  <c r="AM22" s="1"/>
  <c r="AN22" s="1"/>
  <c r="AO22" s="1"/>
  <c r="AP22" s="1"/>
  <c r="AE24"/>
  <c r="AF24" s="1"/>
  <c r="AG24" s="1"/>
  <c r="AH24" s="1"/>
  <c r="AI24" s="1"/>
  <c r="AJ24" s="1"/>
  <c r="AK24" s="1"/>
  <c r="AL24" s="1"/>
  <c r="AM24" s="1"/>
  <c r="AN24" s="1"/>
  <c r="AO24" s="1"/>
  <c r="AP24" s="1"/>
  <c r="AE26"/>
  <c r="AF26" s="1"/>
  <c r="AG26" s="1"/>
  <c r="AH26" s="1"/>
  <c r="AI26" s="1"/>
  <c r="AJ26" s="1"/>
  <c r="AK26" s="1"/>
  <c r="AL26" s="1"/>
  <c r="AM26" s="1"/>
  <c r="AN26" s="1"/>
  <c r="AO26" s="1"/>
  <c r="AP26" s="1"/>
  <c r="AE30"/>
  <c r="AF30" s="1"/>
  <c r="AG30" s="1"/>
  <c r="AH30" s="1"/>
  <c r="AI30" s="1"/>
  <c r="AJ30" s="1"/>
  <c r="AK30" s="1"/>
  <c r="AL30" s="1"/>
  <c r="AM30" s="1"/>
  <c r="AN30" s="1"/>
  <c r="AO30" s="1"/>
  <c r="AP30" s="1"/>
  <c r="AE32"/>
  <c r="AF32" s="1"/>
  <c r="AG32" s="1"/>
  <c r="AH32" s="1"/>
  <c r="AI32" s="1"/>
  <c r="AJ32" s="1"/>
  <c r="AK32" s="1"/>
  <c r="AL32" s="1"/>
  <c r="AM32" s="1"/>
  <c r="AN32" s="1"/>
  <c r="AO32" s="1"/>
  <c r="AP32" s="1"/>
  <c r="AE34"/>
  <c r="AF34" s="1"/>
  <c r="AG34" s="1"/>
  <c r="AH34" s="1"/>
  <c r="AI34" s="1"/>
  <c r="AJ34" s="1"/>
  <c r="AK34" s="1"/>
  <c r="AL34" s="1"/>
  <c r="AM34" s="1"/>
  <c r="AN34" s="1"/>
  <c r="AO34" s="1"/>
  <c r="AP34" s="1"/>
  <c r="AE40"/>
  <c r="AF40" s="1"/>
  <c r="AG40" s="1"/>
  <c r="AH40" s="1"/>
  <c r="AI40" s="1"/>
  <c r="AJ40" s="1"/>
  <c r="AK40" s="1"/>
  <c r="AL40" s="1"/>
  <c r="AM40" s="1"/>
  <c r="AN40" s="1"/>
  <c r="AO40" s="1"/>
  <c r="AP40" s="1"/>
  <c r="AE48"/>
  <c r="AF48" s="1"/>
  <c r="AG48" s="1"/>
  <c r="AH48" s="1"/>
  <c r="AI48" s="1"/>
  <c r="AJ48" s="1"/>
  <c r="AK48" s="1"/>
  <c r="AL48" s="1"/>
  <c r="AM48" s="1"/>
  <c r="AN48" s="1"/>
  <c r="AO48" s="1"/>
  <c r="AP48" s="1"/>
  <c r="AE52"/>
  <c r="AF52" s="1"/>
  <c r="AG52" s="1"/>
  <c r="AH52" s="1"/>
  <c r="AI52" s="1"/>
  <c r="AJ52" s="1"/>
  <c r="AK52" s="1"/>
  <c r="AL52" s="1"/>
  <c r="AM52" s="1"/>
  <c r="AN52" s="1"/>
  <c r="AO52" s="1"/>
  <c r="AP52" s="1"/>
  <c r="AE54"/>
  <c r="AF54" s="1"/>
  <c r="AG54" s="1"/>
  <c r="AH54" s="1"/>
  <c r="AI54" s="1"/>
  <c r="AJ54" s="1"/>
  <c r="AK54" s="1"/>
  <c r="AL54" s="1"/>
  <c r="AM54" s="1"/>
  <c r="AN54" s="1"/>
  <c r="AO54" s="1"/>
  <c r="AP54" s="1"/>
  <c r="AQ62"/>
  <c r="AR62" s="1"/>
  <c r="AS62" s="1"/>
  <c r="AT62" s="1"/>
  <c r="AU62" s="1"/>
  <c r="AV62" s="1"/>
  <c r="AW62" s="1"/>
  <c r="AX62" s="1"/>
  <c r="AY62" s="1"/>
  <c r="AZ62" s="1"/>
  <c r="BA62" s="1"/>
  <c r="BB62" s="1"/>
  <c r="AQ68"/>
  <c r="AR68" s="1"/>
  <c r="AS68" s="1"/>
  <c r="AT68" s="1"/>
  <c r="AU68" s="1"/>
  <c r="AV68" s="1"/>
  <c r="AW68" s="1"/>
  <c r="AX68" s="1"/>
  <c r="AY68" s="1"/>
  <c r="AZ68" s="1"/>
  <c r="BA68" s="1"/>
  <c r="BB68" s="1"/>
  <c r="AE76"/>
  <c r="AF76" s="1"/>
  <c r="AG76" s="1"/>
  <c r="AH76" s="1"/>
  <c r="AI76" s="1"/>
  <c r="AJ76" s="1"/>
  <c r="AK76" s="1"/>
  <c r="AL76" s="1"/>
  <c r="AM76" s="1"/>
  <c r="AN76" s="1"/>
  <c r="AO76" s="1"/>
  <c r="AP76" s="1"/>
  <c r="AE78"/>
  <c r="AF78" s="1"/>
  <c r="AG78" s="1"/>
  <c r="AH78" s="1"/>
  <c r="AI78" s="1"/>
  <c r="AJ78" s="1"/>
  <c r="AK78" s="1"/>
  <c r="AL78" s="1"/>
  <c r="AM78" s="1"/>
  <c r="AN78" s="1"/>
  <c r="AO78" s="1"/>
  <c r="AP78" s="1"/>
  <c r="AE82"/>
  <c r="AF82" s="1"/>
  <c r="AG82" s="1"/>
  <c r="AH82" s="1"/>
  <c r="AI82" s="1"/>
  <c r="AJ82" s="1"/>
  <c r="AK82" s="1"/>
  <c r="AL82" s="1"/>
  <c r="AM82" s="1"/>
  <c r="AN82" s="1"/>
  <c r="AO82" s="1"/>
  <c r="AP82" s="1"/>
  <c r="AE84"/>
  <c r="AF84" s="1"/>
  <c r="AG84" s="1"/>
  <c r="AH84" s="1"/>
  <c r="AI84" s="1"/>
  <c r="AJ84" s="1"/>
  <c r="AK84" s="1"/>
  <c r="AL84" s="1"/>
  <c r="AM84" s="1"/>
  <c r="AN84" s="1"/>
  <c r="AO84" s="1"/>
  <c r="AP84" s="1"/>
  <c r="AE88"/>
  <c r="AF88" s="1"/>
  <c r="AG88" s="1"/>
  <c r="AH88" s="1"/>
  <c r="AI88" s="1"/>
  <c r="AJ88" s="1"/>
  <c r="AK88" s="1"/>
  <c r="AL88" s="1"/>
  <c r="AM88" s="1"/>
  <c r="AN88" s="1"/>
  <c r="AO88" s="1"/>
  <c r="AP88" s="1"/>
  <c r="AE92"/>
  <c r="AF92" s="1"/>
  <c r="AG92" s="1"/>
  <c r="AH92" s="1"/>
  <c r="AI92" s="1"/>
  <c r="AJ92" s="1"/>
  <c r="AK92" s="1"/>
  <c r="AL92" s="1"/>
  <c r="AM92" s="1"/>
  <c r="AN92" s="1"/>
  <c r="AO92" s="1"/>
  <c r="AP92" s="1"/>
  <c r="AE89"/>
  <c r="AF89" s="1"/>
  <c r="AG89" s="1"/>
  <c r="AH89" s="1"/>
  <c r="AI89" s="1"/>
  <c r="AJ89" s="1"/>
  <c r="AK89" s="1"/>
  <c r="AL89" s="1"/>
  <c r="AM89" s="1"/>
  <c r="AN89" s="1"/>
  <c r="AO89" s="1"/>
  <c r="AP89" s="1"/>
  <c r="F17" i="23"/>
  <c r="I95" i="20"/>
  <c r="I63"/>
  <c r="BO5" i="36"/>
  <c r="I57" i="20"/>
  <c r="S44"/>
  <c r="G17" i="23"/>
  <c r="K80" i="20"/>
  <c r="K71"/>
  <c r="K29"/>
  <c r="J36"/>
  <c r="K20"/>
  <c r="J27"/>
  <c r="J86"/>
  <c r="K51"/>
  <c r="J56"/>
  <c r="J90"/>
  <c r="K45"/>
  <c r="J49"/>
  <c r="J94"/>
  <c r="K38"/>
  <c r="J42"/>
  <c r="BQ5" i="36"/>
  <c r="BR5"/>
  <c r="BS5"/>
  <c r="BO6"/>
  <c r="BP6"/>
  <c r="BQ6"/>
  <c r="BR6"/>
  <c r="BO7"/>
  <c r="BQ7"/>
  <c r="BR7"/>
  <c r="BS7"/>
  <c r="BO8"/>
  <c r="BP8"/>
  <c r="BQ8"/>
  <c r="BR8"/>
  <c r="BO28"/>
  <c r="BQ28"/>
  <c r="BR28"/>
  <c r="BS28"/>
  <c r="BP23"/>
  <c r="BP5"/>
  <c r="V7" i="20"/>
  <c r="V6"/>
  <c r="Z7"/>
  <c r="Z6"/>
  <c r="AH7"/>
  <c r="AH6"/>
  <c r="AL7"/>
  <c r="AL6"/>
  <c r="BR23" i="36"/>
  <c r="BS22"/>
  <c r="BO22"/>
  <c r="BP21"/>
  <c r="BQ20"/>
  <c r="BR19"/>
  <c r="BS18"/>
  <c r="BO18"/>
  <c r="BP17"/>
  <c r="BQ16"/>
  <c r="BR15"/>
  <c r="BS14"/>
  <c r="BO14"/>
  <c r="BP13"/>
  <c r="BQ12"/>
  <c r="BR11"/>
  <c r="G5" i="20"/>
  <c r="BC5"/>
  <c r="AQ5"/>
  <c r="BS23" i="36"/>
  <c r="BQ23"/>
  <c r="BO23"/>
  <c r="BR22"/>
  <c r="BP22"/>
  <c r="BS21"/>
  <c r="BQ21"/>
  <c r="BO21"/>
  <c r="BR20"/>
  <c r="BP20"/>
  <c r="BS19"/>
  <c r="BQ19"/>
  <c r="BO19"/>
  <c r="BR18"/>
  <c r="BP18"/>
  <c r="BS17"/>
  <c r="BQ17"/>
  <c r="BO17"/>
  <c r="BU17" s="1"/>
  <c r="BR16"/>
  <c r="BP16"/>
  <c r="BU16" s="1"/>
  <c r="BS15"/>
  <c r="BQ15"/>
  <c r="BU15" s="1"/>
  <c r="BO15"/>
  <c r="BR14"/>
  <c r="BP14"/>
  <c r="BS13"/>
  <c r="BQ13"/>
  <c r="BO13"/>
  <c r="BU13" s="1"/>
  <c r="BR12"/>
  <c r="BP12"/>
  <c r="BU12" s="1"/>
  <c r="BS11"/>
  <c r="BQ11"/>
  <c r="BU11" s="1"/>
  <c r="BO11"/>
  <c r="BR10"/>
  <c r="BP10"/>
  <c r="BS9"/>
  <c r="BQ9"/>
  <c r="BO9"/>
  <c r="BU9" s="1"/>
  <c r="X5" i="20"/>
  <c r="F5"/>
  <c r="H5"/>
  <c r="J5"/>
  <c r="L5"/>
  <c r="N5"/>
  <c r="P5"/>
  <c r="AE5"/>
  <c r="BF5"/>
  <c r="BD5"/>
  <c r="BB5"/>
  <c r="AZ5"/>
  <c r="AX5"/>
  <c r="AV5"/>
  <c r="AT5"/>
  <c r="AR5"/>
  <c r="AP5"/>
  <c r="BL5"/>
  <c r="BJ5"/>
  <c r="BH5"/>
  <c r="BO27" i="36"/>
  <c r="BS27"/>
  <c r="BU141"/>
  <c r="BU143"/>
  <c r="BU145"/>
  <c r="BP27"/>
  <c r="BR27"/>
  <c r="BU140"/>
  <c r="BU142"/>
  <c r="BU144"/>
  <c r="BU7"/>
  <c r="BU5"/>
  <c r="R5" i="20"/>
  <c r="V24" i="38" l="1"/>
  <c r="V31" i="23" s="1"/>
  <c r="V32" s="1"/>
  <c r="R19" i="40"/>
  <c r="T8" i="38"/>
  <c r="T9" i="40" s="1"/>
  <c r="T18"/>
  <c r="S25" i="38"/>
  <c r="V18"/>
  <c r="V16" i="40" s="1"/>
  <c r="U8"/>
  <c r="Y46" i="38"/>
  <c r="Y24" i="40" s="1"/>
  <c r="Y28" s="1"/>
  <c r="BP94" i="20"/>
  <c r="BK7"/>
  <c r="BK6"/>
  <c r="BG7"/>
  <c r="BG6"/>
  <c r="BA7"/>
  <c r="BA6"/>
  <c r="AW6"/>
  <c r="AW7"/>
  <c r="AS6"/>
  <c r="AS7"/>
  <c r="AM6"/>
  <c r="AM7"/>
  <c r="AI6"/>
  <c r="AI7"/>
  <c r="AC6"/>
  <c r="AC7"/>
  <c r="Y7"/>
  <c r="Y6"/>
  <c r="U7"/>
  <c r="U6"/>
  <c r="Q7"/>
  <c r="Q6"/>
  <c r="M6"/>
  <c r="M7"/>
  <c r="I7"/>
  <c r="I6"/>
  <c r="AJ6"/>
  <c r="AJ7"/>
  <c r="AB7"/>
  <c r="AB6"/>
  <c r="BM6"/>
  <c r="BM7"/>
  <c r="BI6"/>
  <c r="BI7"/>
  <c r="BE6"/>
  <c r="BE7"/>
  <c r="AY6"/>
  <c r="AY7"/>
  <c r="AU7"/>
  <c r="AU6"/>
  <c r="AO7"/>
  <c r="AO6"/>
  <c r="AK7"/>
  <c r="AK6"/>
  <c r="AG7"/>
  <c r="AG6"/>
  <c r="AA6"/>
  <c r="AA7"/>
  <c r="W6"/>
  <c r="W7"/>
  <c r="S6"/>
  <c r="S7"/>
  <c r="O6"/>
  <c r="O7"/>
  <c r="K7"/>
  <c r="K6"/>
  <c r="AF6"/>
  <c r="AF7"/>
  <c r="T6"/>
  <c r="T7"/>
  <c r="AN7"/>
  <c r="AN6"/>
  <c r="BR24" i="36"/>
  <c r="BQ24"/>
  <c r="BP24"/>
  <c r="BO24"/>
  <c r="BS24"/>
  <c r="BQ148"/>
  <c r="AD5" i="20"/>
  <c r="BU8" i="36"/>
  <c r="BU6"/>
  <c r="BR148"/>
  <c r="BP148"/>
  <c r="BO148"/>
  <c r="BS148"/>
  <c r="BQ21" i="20"/>
  <c r="AQ89"/>
  <c r="AR89" s="1"/>
  <c r="AS89" s="1"/>
  <c r="AT89" s="1"/>
  <c r="AU89" s="1"/>
  <c r="AV89" s="1"/>
  <c r="AW89" s="1"/>
  <c r="AX89" s="1"/>
  <c r="AY89" s="1"/>
  <c r="AZ89" s="1"/>
  <c r="BA89" s="1"/>
  <c r="BB89" s="1"/>
  <c r="AQ88"/>
  <c r="AR88" s="1"/>
  <c r="AS88" s="1"/>
  <c r="AT88" s="1"/>
  <c r="AU88" s="1"/>
  <c r="AV88" s="1"/>
  <c r="AW88" s="1"/>
  <c r="AX88" s="1"/>
  <c r="AY88" s="1"/>
  <c r="AZ88" s="1"/>
  <c r="BA88" s="1"/>
  <c r="BB88" s="1"/>
  <c r="AQ82"/>
  <c r="AR82" s="1"/>
  <c r="AS82" s="1"/>
  <c r="AT82" s="1"/>
  <c r="AU82" s="1"/>
  <c r="AV82" s="1"/>
  <c r="AW82" s="1"/>
  <c r="AX82" s="1"/>
  <c r="AY82" s="1"/>
  <c r="AZ82" s="1"/>
  <c r="BA82" s="1"/>
  <c r="BB82" s="1"/>
  <c r="AQ76"/>
  <c r="AR76" s="1"/>
  <c r="AS76" s="1"/>
  <c r="AT76" s="1"/>
  <c r="AU76" s="1"/>
  <c r="AV76" s="1"/>
  <c r="AW76" s="1"/>
  <c r="AX76" s="1"/>
  <c r="AY76" s="1"/>
  <c r="AZ76" s="1"/>
  <c r="BA76" s="1"/>
  <c r="BB76" s="1"/>
  <c r="BC62"/>
  <c r="BD62" s="1"/>
  <c r="BE62" s="1"/>
  <c r="BF62" s="1"/>
  <c r="BG62" s="1"/>
  <c r="BH62" s="1"/>
  <c r="BI62" s="1"/>
  <c r="BJ62" s="1"/>
  <c r="BK62" s="1"/>
  <c r="BL62" s="1"/>
  <c r="BM62" s="1"/>
  <c r="AQ52"/>
  <c r="AR52" s="1"/>
  <c r="AS52" s="1"/>
  <c r="AT52" s="1"/>
  <c r="AU52" s="1"/>
  <c r="AV52" s="1"/>
  <c r="AW52" s="1"/>
  <c r="AX52" s="1"/>
  <c r="AY52" s="1"/>
  <c r="AZ52" s="1"/>
  <c r="BA52" s="1"/>
  <c r="BB52" s="1"/>
  <c r="AQ40"/>
  <c r="AR40" s="1"/>
  <c r="AS40" s="1"/>
  <c r="AT40" s="1"/>
  <c r="AU40" s="1"/>
  <c r="AV40" s="1"/>
  <c r="AW40" s="1"/>
  <c r="AX40" s="1"/>
  <c r="AY40" s="1"/>
  <c r="AZ40" s="1"/>
  <c r="BA40" s="1"/>
  <c r="BB40" s="1"/>
  <c r="AQ32"/>
  <c r="AR32" s="1"/>
  <c r="AS32" s="1"/>
  <c r="AT32" s="1"/>
  <c r="AU32" s="1"/>
  <c r="AV32" s="1"/>
  <c r="AW32" s="1"/>
  <c r="AX32" s="1"/>
  <c r="AY32" s="1"/>
  <c r="AZ32" s="1"/>
  <c r="BA32" s="1"/>
  <c r="BB32" s="1"/>
  <c r="AQ26"/>
  <c r="AR26" s="1"/>
  <c r="AS26" s="1"/>
  <c r="AT26" s="1"/>
  <c r="AU26" s="1"/>
  <c r="AV26" s="1"/>
  <c r="AW26" s="1"/>
  <c r="AX26" s="1"/>
  <c r="AY26" s="1"/>
  <c r="AZ26" s="1"/>
  <c r="BA26" s="1"/>
  <c r="BB26" s="1"/>
  <c r="AQ24"/>
  <c r="AR24" s="1"/>
  <c r="AS24" s="1"/>
  <c r="AT24" s="1"/>
  <c r="AU24" s="1"/>
  <c r="AV24" s="1"/>
  <c r="AW24" s="1"/>
  <c r="AX24" s="1"/>
  <c r="AY24" s="1"/>
  <c r="AZ24" s="1"/>
  <c r="BA24" s="1"/>
  <c r="BB24" s="1"/>
  <c r="AQ46"/>
  <c r="AR46" s="1"/>
  <c r="AS46" s="1"/>
  <c r="AT46" s="1"/>
  <c r="AU46" s="1"/>
  <c r="AV46" s="1"/>
  <c r="AW46" s="1"/>
  <c r="AX46" s="1"/>
  <c r="AY46" s="1"/>
  <c r="AZ46" s="1"/>
  <c r="BA46" s="1"/>
  <c r="BB46" s="1"/>
  <c r="AQ85"/>
  <c r="AR85" s="1"/>
  <c r="AS85" s="1"/>
  <c r="AT85" s="1"/>
  <c r="AU85" s="1"/>
  <c r="AV85" s="1"/>
  <c r="AW85" s="1"/>
  <c r="AX85" s="1"/>
  <c r="AY85" s="1"/>
  <c r="AZ85" s="1"/>
  <c r="BA85" s="1"/>
  <c r="BB85" s="1"/>
  <c r="AQ79"/>
  <c r="AR79" s="1"/>
  <c r="AS79" s="1"/>
  <c r="AT79" s="1"/>
  <c r="AU79" s="1"/>
  <c r="AV79" s="1"/>
  <c r="AW79" s="1"/>
  <c r="AX79" s="1"/>
  <c r="AY79" s="1"/>
  <c r="AZ79" s="1"/>
  <c r="BA79" s="1"/>
  <c r="BB79" s="1"/>
  <c r="BC75"/>
  <c r="BD75" s="1"/>
  <c r="BE75" s="1"/>
  <c r="BF75" s="1"/>
  <c r="BG75" s="1"/>
  <c r="BH75" s="1"/>
  <c r="BI75" s="1"/>
  <c r="BJ75" s="1"/>
  <c r="BK75" s="1"/>
  <c r="BL75" s="1"/>
  <c r="BM75" s="1"/>
  <c r="BC73"/>
  <c r="BD73" s="1"/>
  <c r="BE73" s="1"/>
  <c r="BF73" s="1"/>
  <c r="BG73" s="1"/>
  <c r="BH73" s="1"/>
  <c r="BI73" s="1"/>
  <c r="BJ73" s="1"/>
  <c r="BK73" s="1"/>
  <c r="BL73" s="1"/>
  <c r="BM73" s="1"/>
  <c r="BC70"/>
  <c r="BD70" s="1"/>
  <c r="BE70" s="1"/>
  <c r="BF70" s="1"/>
  <c r="BG70" s="1"/>
  <c r="BH70" s="1"/>
  <c r="BI70" s="1"/>
  <c r="BJ70" s="1"/>
  <c r="BK70" s="1"/>
  <c r="BL70" s="1"/>
  <c r="BM70" s="1"/>
  <c r="AQ55"/>
  <c r="AR55" s="1"/>
  <c r="AS55" s="1"/>
  <c r="AT55" s="1"/>
  <c r="AU55" s="1"/>
  <c r="AV55" s="1"/>
  <c r="AW55" s="1"/>
  <c r="AX55" s="1"/>
  <c r="AY55" s="1"/>
  <c r="AZ55" s="1"/>
  <c r="BA55" s="1"/>
  <c r="BB55" s="1"/>
  <c r="AQ53"/>
  <c r="AR53" s="1"/>
  <c r="AS53" s="1"/>
  <c r="AT53" s="1"/>
  <c r="AU53" s="1"/>
  <c r="AV53" s="1"/>
  <c r="AW53" s="1"/>
  <c r="AX53" s="1"/>
  <c r="AY53" s="1"/>
  <c r="AZ53" s="1"/>
  <c r="BA53" s="1"/>
  <c r="BB53" s="1"/>
  <c r="AQ47"/>
  <c r="AR47" s="1"/>
  <c r="AS47" s="1"/>
  <c r="AT47" s="1"/>
  <c r="AU47" s="1"/>
  <c r="AV47" s="1"/>
  <c r="AW47" s="1"/>
  <c r="AX47" s="1"/>
  <c r="AY47" s="1"/>
  <c r="AZ47" s="1"/>
  <c r="BA47" s="1"/>
  <c r="BB47" s="1"/>
  <c r="AQ41"/>
  <c r="AR41" s="1"/>
  <c r="AS41" s="1"/>
  <c r="AT41" s="1"/>
  <c r="AU41" s="1"/>
  <c r="AV41" s="1"/>
  <c r="AW41" s="1"/>
  <c r="AX41" s="1"/>
  <c r="AY41" s="1"/>
  <c r="AZ41" s="1"/>
  <c r="BA41" s="1"/>
  <c r="BB41" s="1"/>
  <c r="AQ39"/>
  <c r="AR39" s="1"/>
  <c r="AS39" s="1"/>
  <c r="AT39" s="1"/>
  <c r="AU39" s="1"/>
  <c r="AV39" s="1"/>
  <c r="AW39" s="1"/>
  <c r="AX39" s="1"/>
  <c r="AY39" s="1"/>
  <c r="AZ39" s="1"/>
  <c r="BA39" s="1"/>
  <c r="BB39" s="1"/>
  <c r="AQ35"/>
  <c r="AR35" s="1"/>
  <c r="AS35" s="1"/>
  <c r="AT35" s="1"/>
  <c r="AU35" s="1"/>
  <c r="AV35" s="1"/>
  <c r="AW35" s="1"/>
  <c r="AX35" s="1"/>
  <c r="AY35" s="1"/>
  <c r="AZ35" s="1"/>
  <c r="BA35" s="1"/>
  <c r="BB35" s="1"/>
  <c r="AQ33"/>
  <c r="AR33" s="1"/>
  <c r="AS33" s="1"/>
  <c r="AT33" s="1"/>
  <c r="AU33" s="1"/>
  <c r="AV33" s="1"/>
  <c r="AW33" s="1"/>
  <c r="AX33" s="1"/>
  <c r="AY33" s="1"/>
  <c r="AZ33" s="1"/>
  <c r="BA33" s="1"/>
  <c r="BB33" s="1"/>
  <c r="AQ31"/>
  <c r="AR31" s="1"/>
  <c r="AS31" s="1"/>
  <c r="AT31" s="1"/>
  <c r="AU31" s="1"/>
  <c r="AV31" s="1"/>
  <c r="AW31" s="1"/>
  <c r="AX31" s="1"/>
  <c r="AY31" s="1"/>
  <c r="AZ31" s="1"/>
  <c r="BA31" s="1"/>
  <c r="BB31" s="1"/>
  <c r="AQ25"/>
  <c r="AR25" s="1"/>
  <c r="AS25" s="1"/>
  <c r="AT25" s="1"/>
  <c r="AU25" s="1"/>
  <c r="AV25" s="1"/>
  <c r="AW25" s="1"/>
  <c r="AX25" s="1"/>
  <c r="AY25" s="1"/>
  <c r="AZ25" s="1"/>
  <c r="BA25" s="1"/>
  <c r="BB25" s="1"/>
  <c r="AQ23"/>
  <c r="AR23" s="1"/>
  <c r="AS23" s="1"/>
  <c r="AT23" s="1"/>
  <c r="AU23" s="1"/>
  <c r="AV23" s="1"/>
  <c r="AW23" s="1"/>
  <c r="AX23" s="1"/>
  <c r="AY23" s="1"/>
  <c r="AZ23" s="1"/>
  <c r="BA23" s="1"/>
  <c r="BB23" s="1"/>
  <c r="AQ21"/>
  <c r="AR21" s="1"/>
  <c r="AS21" s="1"/>
  <c r="AT21" s="1"/>
  <c r="AU21" s="1"/>
  <c r="AV21" s="1"/>
  <c r="AW21" s="1"/>
  <c r="AX21" s="1"/>
  <c r="AY21" s="1"/>
  <c r="AZ21" s="1"/>
  <c r="BA21" s="1"/>
  <c r="BB21" s="1"/>
  <c r="AQ92"/>
  <c r="AR92" s="1"/>
  <c r="AS92" s="1"/>
  <c r="AT92" s="1"/>
  <c r="AU92" s="1"/>
  <c r="AV92" s="1"/>
  <c r="AW92" s="1"/>
  <c r="AX92" s="1"/>
  <c r="AY92" s="1"/>
  <c r="AZ92" s="1"/>
  <c r="BA92" s="1"/>
  <c r="BB92" s="1"/>
  <c r="AQ84"/>
  <c r="AR84" s="1"/>
  <c r="AS84" s="1"/>
  <c r="AT84" s="1"/>
  <c r="AU84" s="1"/>
  <c r="AV84" s="1"/>
  <c r="AW84" s="1"/>
  <c r="AX84" s="1"/>
  <c r="AY84" s="1"/>
  <c r="AZ84" s="1"/>
  <c r="BA84" s="1"/>
  <c r="BB84" s="1"/>
  <c r="AQ78"/>
  <c r="AR78" s="1"/>
  <c r="AS78" s="1"/>
  <c r="AT78" s="1"/>
  <c r="AU78" s="1"/>
  <c r="AV78" s="1"/>
  <c r="AW78" s="1"/>
  <c r="AX78" s="1"/>
  <c r="AY78" s="1"/>
  <c r="AZ78" s="1"/>
  <c r="BA78" s="1"/>
  <c r="BB78" s="1"/>
  <c r="BC68"/>
  <c r="BD68" s="1"/>
  <c r="BE68" s="1"/>
  <c r="BF68" s="1"/>
  <c r="BG68" s="1"/>
  <c r="BH68" s="1"/>
  <c r="BI68" s="1"/>
  <c r="BJ68" s="1"/>
  <c r="BK68" s="1"/>
  <c r="BL68" s="1"/>
  <c r="BM68" s="1"/>
  <c r="AQ54"/>
  <c r="AR54" s="1"/>
  <c r="AS54" s="1"/>
  <c r="AT54" s="1"/>
  <c r="AU54" s="1"/>
  <c r="AV54" s="1"/>
  <c r="AW54" s="1"/>
  <c r="AX54" s="1"/>
  <c r="AY54" s="1"/>
  <c r="AZ54" s="1"/>
  <c r="BA54" s="1"/>
  <c r="BB54" s="1"/>
  <c r="AQ48"/>
  <c r="AR48" s="1"/>
  <c r="AS48" s="1"/>
  <c r="AT48" s="1"/>
  <c r="AU48" s="1"/>
  <c r="AV48" s="1"/>
  <c r="AW48" s="1"/>
  <c r="AX48" s="1"/>
  <c r="AY48" s="1"/>
  <c r="AZ48" s="1"/>
  <c r="BA48" s="1"/>
  <c r="BB48" s="1"/>
  <c r="AQ34"/>
  <c r="AR34" s="1"/>
  <c r="AS34" s="1"/>
  <c r="AT34" s="1"/>
  <c r="AU34" s="1"/>
  <c r="AV34" s="1"/>
  <c r="AW34" s="1"/>
  <c r="AX34" s="1"/>
  <c r="AY34" s="1"/>
  <c r="AZ34" s="1"/>
  <c r="BA34" s="1"/>
  <c r="BB34" s="1"/>
  <c r="AQ30"/>
  <c r="AR30" s="1"/>
  <c r="AS30" s="1"/>
  <c r="AT30" s="1"/>
  <c r="AU30" s="1"/>
  <c r="AV30" s="1"/>
  <c r="AW30" s="1"/>
  <c r="AX30" s="1"/>
  <c r="AY30" s="1"/>
  <c r="AZ30" s="1"/>
  <c r="BA30" s="1"/>
  <c r="BB30" s="1"/>
  <c r="AQ22"/>
  <c r="AR22" s="1"/>
  <c r="AS22" s="1"/>
  <c r="AT22" s="1"/>
  <c r="AU22" s="1"/>
  <c r="AV22" s="1"/>
  <c r="AW22" s="1"/>
  <c r="AX22" s="1"/>
  <c r="AY22" s="1"/>
  <c r="AZ22" s="1"/>
  <c r="BA22" s="1"/>
  <c r="BB22" s="1"/>
  <c r="AQ93"/>
  <c r="AR93" s="1"/>
  <c r="AS93" s="1"/>
  <c r="AT93" s="1"/>
  <c r="AU93" s="1"/>
  <c r="AV93" s="1"/>
  <c r="AW93" s="1"/>
  <c r="AX93" s="1"/>
  <c r="AY93" s="1"/>
  <c r="AZ93" s="1"/>
  <c r="BA93" s="1"/>
  <c r="BB93" s="1"/>
  <c r="AQ83"/>
  <c r="AR83" s="1"/>
  <c r="AS83" s="1"/>
  <c r="AT83" s="1"/>
  <c r="AU83" s="1"/>
  <c r="AV83" s="1"/>
  <c r="AW83" s="1"/>
  <c r="AX83" s="1"/>
  <c r="AY83" s="1"/>
  <c r="AZ83" s="1"/>
  <c r="BA83" s="1"/>
  <c r="BB83" s="1"/>
  <c r="AQ77"/>
  <c r="AR77" s="1"/>
  <c r="AS77" s="1"/>
  <c r="AT77" s="1"/>
  <c r="AU77" s="1"/>
  <c r="AV77" s="1"/>
  <c r="AW77" s="1"/>
  <c r="AX77" s="1"/>
  <c r="AY77" s="1"/>
  <c r="AZ77" s="1"/>
  <c r="BA77" s="1"/>
  <c r="BB77" s="1"/>
  <c r="BC74"/>
  <c r="BD74" s="1"/>
  <c r="BE74" s="1"/>
  <c r="BF74" s="1"/>
  <c r="BG74" s="1"/>
  <c r="BH74" s="1"/>
  <c r="BI74" s="1"/>
  <c r="BJ74" s="1"/>
  <c r="BK74" s="1"/>
  <c r="BL74" s="1"/>
  <c r="BM74" s="1"/>
  <c r="BC69"/>
  <c r="BD69" s="1"/>
  <c r="BE69" s="1"/>
  <c r="BF69" s="1"/>
  <c r="BG69" s="1"/>
  <c r="BH69" s="1"/>
  <c r="BI69" s="1"/>
  <c r="BJ69" s="1"/>
  <c r="BK69" s="1"/>
  <c r="BL69" s="1"/>
  <c r="BM69" s="1"/>
  <c r="BQ89"/>
  <c r="BQ92"/>
  <c r="BQ88"/>
  <c r="BQ84"/>
  <c r="BQ82"/>
  <c r="BQ78"/>
  <c r="BQ76"/>
  <c r="BR68"/>
  <c r="BR62"/>
  <c r="BQ54"/>
  <c r="BQ52"/>
  <c r="BQ48"/>
  <c r="BQ40"/>
  <c r="BQ34"/>
  <c r="BQ32"/>
  <c r="BQ30"/>
  <c r="BQ26"/>
  <c r="BQ24"/>
  <c r="BQ22"/>
  <c r="BQ46"/>
  <c r="BQ93"/>
  <c r="BQ85"/>
  <c r="BQ83"/>
  <c r="BQ79"/>
  <c r="BQ77"/>
  <c r="BR75"/>
  <c r="BR74"/>
  <c r="BR73"/>
  <c r="BR70"/>
  <c r="BR69"/>
  <c r="BQ55"/>
  <c r="BQ53"/>
  <c r="BQ47"/>
  <c r="BQ41"/>
  <c r="BQ39"/>
  <c r="BQ35"/>
  <c r="BQ33"/>
  <c r="BQ31"/>
  <c r="BQ25"/>
  <c r="BQ23"/>
  <c r="H17" i="23"/>
  <c r="H18"/>
  <c r="J95" i="20"/>
  <c r="J63"/>
  <c r="BU28" i="36"/>
  <c r="BU20"/>
  <c r="BU21"/>
  <c r="J57" i="20"/>
  <c r="T44"/>
  <c r="K42"/>
  <c r="L38"/>
  <c r="K94"/>
  <c r="K49"/>
  <c r="L45"/>
  <c r="L51"/>
  <c r="K56"/>
  <c r="K86"/>
  <c r="L20"/>
  <c r="K27"/>
  <c r="L29"/>
  <c r="K36"/>
  <c r="L71"/>
  <c r="L80"/>
  <c r="K90"/>
  <c r="BU18" i="36"/>
  <c r="BU19"/>
  <c r="BU23"/>
  <c r="BA8" i="20"/>
  <c r="AS8"/>
  <c r="AM8"/>
  <c r="AC8"/>
  <c r="M8"/>
  <c r="AL8"/>
  <c r="AH8"/>
  <c r="Z8"/>
  <c r="V8"/>
  <c r="BK8"/>
  <c r="BU14" i="36"/>
  <c r="BU22"/>
  <c r="R7" i="20"/>
  <c r="R6"/>
  <c r="BH6"/>
  <c r="BH7"/>
  <c r="BL7"/>
  <c r="BL6"/>
  <c r="AR6"/>
  <c r="AR7"/>
  <c r="AV6"/>
  <c r="AV7"/>
  <c r="AZ6"/>
  <c r="AZ7"/>
  <c r="BD7"/>
  <c r="BD6"/>
  <c r="AE7"/>
  <c r="AE6"/>
  <c r="N7"/>
  <c r="N6"/>
  <c r="J7"/>
  <c r="J6"/>
  <c r="AQ7"/>
  <c r="AQ6"/>
  <c r="G7"/>
  <c r="G6"/>
  <c r="BJ7"/>
  <c r="BJ6"/>
  <c r="AP7"/>
  <c r="AP6"/>
  <c r="AT7"/>
  <c r="AT6"/>
  <c r="AX7"/>
  <c r="AX6"/>
  <c r="BB7"/>
  <c r="BB6"/>
  <c r="BF7"/>
  <c r="BF6"/>
  <c r="P6"/>
  <c r="P7"/>
  <c r="L6"/>
  <c r="L7"/>
  <c r="H6"/>
  <c r="H7"/>
  <c r="X6"/>
  <c r="X7"/>
  <c r="BC7"/>
  <c r="BC6"/>
  <c r="BU10" i="36"/>
  <c r="AB8" i="20"/>
  <c r="BU27" i="36"/>
  <c r="W24" i="38" l="1"/>
  <c r="W31" i="23" s="1"/>
  <c r="W32" s="1"/>
  <c r="U18" i="40"/>
  <c r="U19" s="1"/>
  <c r="U37" s="1"/>
  <c r="T25" i="38"/>
  <c r="R37" i="40"/>
  <c r="T19"/>
  <c r="T37" s="1"/>
  <c r="W18" i="38"/>
  <c r="W16" i="40" s="1"/>
  <c r="U8" i="38"/>
  <c r="U9" i="40" s="1"/>
  <c r="V8"/>
  <c r="Z46" i="38"/>
  <c r="Z24" i="40" s="1"/>
  <c r="Z28" s="1"/>
  <c r="AF8" i="20"/>
  <c r="S8"/>
  <c r="W8"/>
  <c r="Q8"/>
  <c r="AI8"/>
  <c r="AW8"/>
  <c r="BG8"/>
  <c r="AN8"/>
  <c r="T8"/>
  <c r="K8"/>
  <c r="O8"/>
  <c r="AA8"/>
  <c r="AG8"/>
  <c r="AK8"/>
  <c r="AO8"/>
  <c r="AU8"/>
  <c r="AY8"/>
  <c r="BE8"/>
  <c r="BI8"/>
  <c r="BM8"/>
  <c r="AJ8"/>
  <c r="I8"/>
  <c r="I97" s="1"/>
  <c r="H19" i="23" s="1"/>
  <c r="U8" i="20"/>
  <c r="Y8"/>
  <c r="AD7"/>
  <c r="AD6"/>
  <c r="BU148" i="36"/>
  <c r="BU24"/>
  <c r="BR89" i="20"/>
  <c r="BC83"/>
  <c r="BD83" s="1"/>
  <c r="BE83" s="1"/>
  <c r="BF83" s="1"/>
  <c r="BG83" s="1"/>
  <c r="BH83" s="1"/>
  <c r="BI83" s="1"/>
  <c r="BJ83" s="1"/>
  <c r="BK83" s="1"/>
  <c r="BL83" s="1"/>
  <c r="BM83" s="1"/>
  <c r="BC22"/>
  <c r="BD22" s="1"/>
  <c r="BE22" s="1"/>
  <c r="BF22" s="1"/>
  <c r="BG22" s="1"/>
  <c r="BH22" s="1"/>
  <c r="BI22" s="1"/>
  <c r="BJ22" s="1"/>
  <c r="BK22" s="1"/>
  <c r="BL22" s="1"/>
  <c r="BM22" s="1"/>
  <c r="BC34"/>
  <c r="BD34" s="1"/>
  <c r="BE34" s="1"/>
  <c r="BF34" s="1"/>
  <c r="BG34" s="1"/>
  <c r="BH34" s="1"/>
  <c r="BI34" s="1"/>
  <c r="BJ34" s="1"/>
  <c r="BK34" s="1"/>
  <c r="BL34" s="1"/>
  <c r="BM34" s="1"/>
  <c r="BC54"/>
  <c r="BD54" s="1"/>
  <c r="BE54" s="1"/>
  <c r="BF54" s="1"/>
  <c r="BG54" s="1"/>
  <c r="BH54" s="1"/>
  <c r="BI54" s="1"/>
  <c r="BJ54" s="1"/>
  <c r="BK54" s="1"/>
  <c r="BL54" s="1"/>
  <c r="BM54" s="1"/>
  <c r="BC78"/>
  <c r="BD78" s="1"/>
  <c r="BE78" s="1"/>
  <c r="BF78" s="1"/>
  <c r="BG78" s="1"/>
  <c r="BH78" s="1"/>
  <c r="BI78" s="1"/>
  <c r="BJ78" s="1"/>
  <c r="BK78" s="1"/>
  <c r="BL78" s="1"/>
  <c r="BM78" s="1"/>
  <c r="BC84"/>
  <c r="BD84" s="1"/>
  <c r="BE84" s="1"/>
  <c r="BF84" s="1"/>
  <c r="BG84" s="1"/>
  <c r="BH84" s="1"/>
  <c r="BI84" s="1"/>
  <c r="BJ84" s="1"/>
  <c r="BK84" s="1"/>
  <c r="BL84" s="1"/>
  <c r="BM84" s="1"/>
  <c r="BC21"/>
  <c r="BD21" s="1"/>
  <c r="BE21" s="1"/>
  <c r="BF21" s="1"/>
  <c r="BG21" s="1"/>
  <c r="BH21" s="1"/>
  <c r="BI21" s="1"/>
  <c r="BJ21" s="1"/>
  <c r="BK21" s="1"/>
  <c r="BL21" s="1"/>
  <c r="BM21" s="1"/>
  <c r="BC25"/>
  <c r="BD25" s="1"/>
  <c r="BE25" s="1"/>
  <c r="BF25" s="1"/>
  <c r="BG25" s="1"/>
  <c r="BH25" s="1"/>
  <c r="BI25" s="1"/>
  <c r="BJ25" s="1"/>
  <c r="BK25" s="1"/>
  <c r="BL25" s="1"/>
  <c r="BM25" s="1"/>
  <c r="BC33"/>
  <c r="BD33" s="1"/>
  <c r="BE33" s="1"/>
  <c r="BF33" s="1"/>
  <c r="BG33" s="1"/>
  <c r="BH33" s="1"/>
  <c r="BI33" s="1"/>
  <c r="BJ33" s="1"/>
  <c r="BK33" s="1"/>
  <c r="BL33" s="1"/>
  <c r="BM33" s="1"/>
  <c r="BC39"/>
  <c r="BD39" s="1"/>
  <c r="BE39" s="1"/>
  <c r="BF39" s="1"/>
  <c r="BG39" s="1"/>
  <c r="BH39" s="1"/>
  <c r="BI39" s="1"/>
  <c r="BJ39" s="1"/>
  <c r="BK39" s="1"/>
  <c r="BL39" s="1"/>
  <c r="BM39" s="1"/>
  <c r="BC47"/>
  <c r="BD47" s="1"/>
  <c r="BE47" s="1"/>
  <c r="BF47" s="1"/>
  <c r="BG47" s="1"/>
  <c r="BH47" s="1"/>
  <c r="BI47" s="1"/>
  <c r="BJ47" s="1"/>
  <c r="BK47" s="1"/>
  <c r="BL47" s="1"/>
  <c r="BM47" s="1"/>
  <c r="BC55"/>
  <c r="BD55" s="1"/>
  <c r="BE55" s="1"/>
  <c r="BF55" s="1"/>
  <c r="BG55" s="1"/>
  <c r="BH55" s="1"/>
  <c r="BI55" s="1"/>
  <c r="BJ55" s="1"/>
  <c r="BK55" s="1"/>
  <c r="BL55" s="1"/>
  <c r="BM55" s="1"/>
  <c r="BC85"/>
  <c r="BD85" s="1"/>
  <c r="BE85" s="1"/>
  <c r="BF85" s="1"/>
  <c r="BG85" s="1"/>
  <c r="BH85" s="1"/>
  <c r="BI85" s="1"/>
  <c r="BJ85" s="1"/>
  <c r="BK85" s="1"/>
  <c r="BL85" s="1"/>
  <c r="BM85" s="1"/>
  <c r="BC46"/>
  <c r="BD46" s="1"/>
  <c r="BE46" s="1"/>
  <c r="BF46" s="1"/>
  <c r="BG46" s="1"/>
  <c r="BH46" s="1"/>
  <c r="BI46" s="1"/>
  <c r="BJ46" s="1"/>
  <c r="BK46" s="1"/>
  <c r="BL46" s="1"/>
  <c r="BM46" s="1"/>
  <c r="BC24"/>
  <c r="BD24" s="1"/>
  <c r="BE24" s="1"/>
  <c r="BF24" s="1"/>
  <c r="BG24" s="1"/>
  <c r="BH24" s="1"/>
  <c r="BI24" s="1"/>
  <c r="BJ24" s="1"/>
  <c r="BK24" s="1"/>
  <c r="BL24" s="1"/>
  <c r="BM24" s="1"/>
  <c r="BC26"/>
  <c r="BD26" s="1"/>
  <c r="BE26" s="1"/>
  <c r="BF26" s="1"/>
  <c r="BG26" s="1"/>
  <c r="BH26" s="1"/>
  <c r="BI26" s="1"/>
  <c r="BJ26" s="1"/>
  <c r="BK26" s="1"/>
  <c r="BL26" s="1"/>
  <c r="BM26" s="1"/>
  <c r="BC32"/>
  <c r="BD32" s="1"/>
  <c r="BE32" s="1"/>
  <c r="BF32" s="1"/>
  <c r="BG32" s="1"/>
  <c r="BH32" s="1"/>
  <c r="BI32" s="1"/>
  <c r="BJ32" s="1"/>
  <c r="BK32" s="1"/>
  <c r="BL32" s="1"/>
  <c r="BM32" s="1"/>
  <c r="BC40"/>
  <c r="BD40" s="1"/>
  <c r="BE40" s="1"/>
  <c r="BF40" s="1"/>
  <c r="BG40" s="1"/>
  <c r="BH40" s="1"/>
  <c r="BI40" s="1"/>
  <c r="BJ40" s="1"/>
  <c r="BK40" s="1"/>
  <c r="BL40" s="1"/>
  <c r="BM40" s="1"/>
  <c r="BC52"/>
  <c r="BD52" s="1"/>
  <c r="BE52" s="1"/>
  <c r="BF52" s="1"/>
  <c r="BG52" s="1"/>
  <c r="BH52" s="1"/>
  <c r="BI52" s="1"/>
  <c r="BJ52" s="1"/>
  <c r="BK52" s="1"/>
  <c r="BL52" s="1"/>
  <c r="BM52" s="1"/>
  <c r="BC76"/>
  <c r="BD76" s="1"/>
  <c r="BE76" s="1"/>
  <c r="BF76" s="1"/>
  <c r="BG76" s="1"/>
  <c r="BH76" s="1"/>
  <c r="BI76" s="1"/>
  <c r="BJ76" s="1"/>
  <c r="BK76" s="1"/>
  <c r="BL76" s="1"/>
  <c r="BM76" s="1"/>
  <c r="BC82"/>
  <c r="BD82" s="1"/>
  <c r="BE82" s="1"/>
  <c r="BF82" s="1"/>
  <c r="BG82" s="1"/>
  <c r="BH82" s="1"/>
  <c r="BI82" s="1"/>
  <c r="BJ82" s="1"/>
  <c r="BK82" s="1"/>
  <c r="BL82" s="1"/>
  <c r="BM82" s="1"/>
  <c r="BC88"/>
  <c r="BD88" s="1"/>
  <c r="BE88" s="1"/>
  <c r="BF88" s="1"/>
  <c r="BG88" s="1"/>
  <c r="BH88" s="1"/>
  <c r="BI88" s="1"/>
  <c r="BJ88" s="1"/>
  <c r="BK88" s="1"/>
  <c r="BL88" s="1"/>
  <c r="BM88" s="1"/>
  <c r="BC89"/>
  <c r="BD89" s="1"/>
  <c r="BE89" s="1"/>
  <c r="BF89" s="1"/>
  <c r="BG89" s="1"/>
  <c r="BH89" s="1"/>
  <c r="BI89" s="1"/>
  <c r="BJ89" s="1"/>
  <c r="BK89" s="1"/>
  <c r="BL89" s="1"/>
  <c r="BM89" s="1"/>
  <c r="BC77"/>
  <c r="BD77" s="1"/>
  <c r="BE77" s="1"/>
  <c r="BF77" s="1"/>
  <c r="BG77" s="1"/>
  <c r="BH77" s="1"/>
  <c r="BI77" s="1"/>
  <c r="BJ77" s="1"/>
  <c r="BK77" s="1"/>
  <c r="BL77" s="1"/>
  <c r="BM77" s="1"/>
  <c r="BC93"/>
  <c r="BD93" s="1"/>
  <c r="BE93" s="1"/>
  <c r="BF93" s="1"/>
  <c r="BG93" s="1"/>
  <c r="BH93" s="1"/>
  <c r="BI93" s="1"/>
  <c r="BJ93" s="1"/>
  <c r="BK93" s="1"/>
  <c r="BL93" s="1"/>
  <c r="BM93" s="1"/>
  <c r="BC30"/>
  <c r="BD30" s="1"/>
  <c r="BE30" s="1"/>
  <c r="BF30" s="1"/>
  <c r="BG30" s="1"/>
  <c r="BH30" s="1"/>
  <c r="BI30" s="1"/>
  <c r="BJ30" s="1"/>
  <c r="BK30" s="1"/>
  <c r="BL30" s="1"/>
  <c r="BM30" s="1"/>
  <c r="BC48"/>
  <c r="BD48" s="1"/>
  <c r="BE48" s="1"/>
  <c r="BF48" s="1"/>
  <c r="BG48" s="1"/>
  <c r="BH48" s="1"/>
  <c r="BI48" s="1"/>
  <c r="BJ48" s="1"/>
  <c r="BK48" s="1"/>
  <c r="BL48" s="1"/>
  <c r="BM48" s="1"/>
  <c r="BC92"/>
  <c r="BD92" s="1"/>
  <c r="BE92" s="1"/>
  <c r="BF92" s="1"/>
  <c r="BG92" s="1"/>
  <c r="BH92" s="1"/>
  <c r="BI92" s="1"/>
  <c r="BJ92" s="1"/>
  <c r="BK92" s="1"/>
  <c r="BL92" s="1"/>
  <c r="BM92" s="1"/>
  <c r="BC23"/>
  <c r="BD23" s="1"/>
  <c r="BE23" s="1"/>
  <c r="BF23" s="1"/>
  <c r="BG23" s="1"/>
  <c r="BH23" s="1"/>
  <c r="BI23" s="1"/>
  <c r="BJ23" s="1"/>
  <c r="BK23" s="1"/>
  <c r="BL23" s="1"/>
  <c r="BM23" s="1"/>
  <c r="BC31"/>
  <c r="BD31" s="1"/>
  <c r="BE31" s="1"/>
  <c r="BF31" s="1"/>
  <c r="BG31" s="1"/>
  <c r="BH31" s="1"/>
  <c r="BI31" s="1"/>
  <c r="BJ31" s="1"/>
  <c r="BK31" s="1"/>
  <c r="BL31" s="1"/>
  <c r="BM31" s="1"/>
  <c r="BC35"/>
  <c r="BD35" s="1"/>
  <c r="BE35" s="1"/>
  <c r="BF35" s="1"/>
  <c r="BG35" s="1"/>
  <c r="BH35" s="1"/>
  <c r="BI35" s="1"/>
  <c r="BJ35" s="1"/>
  <c r="BK35" s="1"/>
  <c r="BL35" s="1"/>
  <c r="BM35" s="1"/>
  <c r="BC41"/>
  <c r="BD41" s="1"/>
  <c r="BE41" s="1"/>
  <c r="BF41" s="1"/>
  <c r="BG41" s="1"/>
  <c r="BH41" s="1"/>
  <c r="BI41" s="1"/>
  <c r="BJ41" s="1"/>
  <c r="BK41" s="1"/>
  <c r="BL41" s="1"/>
  <c r="BM41" s="1"/>
  <c r="BC53"/>
  <c r="BD53" s="1"/>
  <c r="BE53" s="1"/>
  <c r="BF53" s="1"/>
  <c r="BG53" s="1"/>
  <c r="BH53" s="1"/>
  <c r="BI53" s="1"/>
  <c r="BJ53" s="1"/>
  <c r="BK53" s="1"/>
  <c r="BL53" s="1"/>
  <c r="BM53" s="1"/>
  <c r="BC79"/>
  <c r="BD79" s="1"/>
  <c r="BE79" s="1"/>
  <c r="BF79" s="1"/>
  <c r="BG79" s="1"/>
  <c r="BH79" s="1"/>
  <c r="BI79" s="1"/>
  <c r="BJ79" s="1"/>
  <c r="BK79" s="1"/>
  <c r="BL79" s="1"/>
  <c r="BM79" s="1"/>
  <c r="I18" i="23"/>
  <c r="BQ94" i="20"/>
  <c r="BS69"/>
  <c r="BU69" s="1"/>
  <c r="BS74"/>
  <c r="BU74" s="1"/>
  <c r="BR77"/>
  <c r="BR83"/>
  <c r="BR93"/>
  <c r="BR22"/>
  <c r="BR30"/>
  <c r="BR34"/>
  <c r="BR48"/>
  <c r="BR54"/>
  <c r="BS68"/>
  <c r="BU68" s="1"/>
  <c r="BR78"/>
  <c r="BR84"/>
  <c r="BR92"/>
  <c r="BR21"/>
  <c r="BR23"/>
  <c r="BR25"/>
  <c r="BR31"/>
  <c r="BR33"/>
  <c r="BR35"/>
  <c r="BR39"/>
  <c r="BR41"/>
  <c r="BR47"/>
  <c r="BR53"/>
  <c r="BR55"/>
  <c r="BS70"/>
  <c r="BU70" s="1"/>
  <c r="BS73"/>
  <c r="BU73" s="1"/>
  <c r="BS75"/>
  <c r="BU75" s="1"/>
  <c r="BR79"/>
  <c r="BR85"/>
  <c r="BR46"/>
  <c r="BR24"/>
  <c r="BR26"/>
  <c r="BR32"/>
  <c r="BR40"/>
  <c r="BR52"/>
  <c r="BS62"/>
  <c r="BU62" s="1"/>
  <c r="BR76"/>
  <c r="BR82"/>
  <c r="BR88"/>
  <c r="I17" i="23"/>
  <c r="K95" i="20"/>
  <c r="K63"/>
  <c r="K57"/>
  <c r="M80"/>
  <c r="M71"/>
  <c r="U44"/>
  <c r="L90"/>
  <c r="M29"/>
  <c r="L36"/>
  <c r="M20"/>
  <c r="L27"/>
  <c r="L86"/>
  <c r="M51"/>
  <c r="L56"/>
  <c r="M45"/>
  <c r="L49"/>
  <c r="L94"/>
  <c r="M38"/>
  <c r="L42"/>
  <c r="AA16" i="23"/>
  <c r="P16"/>
  <c r="BF16"/>
  <c r="BJ16"/>
  <c r="AM16"/>
  <c r="Y16"/>
  <c r="AG16"/>
  <c r="H16"/>
  <c r="N16"/>
  <c r="T16"/>
  <c r="AF16"/>
  <c r="AJ16"/>
  <c r="AN16"/>
  <c r="Z16"/>
  <c r="AT16"/>
  <c r="AX16"/>
  <c r="J16"/>
  <c r="S16"/>
  <c r="AI16"/>
  <c r="X16"/>
  <c r="BD16"/>
  <c r="BH16"/>
  <c r="BL16"/>
  <c r="AE16"/>
  <c r="U16"/>
  <c r="AK16"/>
  <c r="L16"/>
  <c r="R16"/>
  <c r="AB16"/>
  <c r="AH16"/>
  <c r="AL16"/>
  <c r="V16"/>
  <c r="AR16"/>
  <c r="AV16"/>
  <c r="AZ16"/>
  <c r="BC8" i="20"/>
  <c r="G8"/>
  <c r="G97" s="1"/>
  <c r="AE8"/>
  <c r="BD8"/>
  <c r="BL8"/>
  <c r="R8"/>
  <c r="X8"/>
  <c r="H8"/>
  <c r="H97" s="1"/>
  <c r="L8"/>
  <c r="P8"/>
  <c r="AQ8"/>
  <c r="BF8"/>
  <c r="BB8"/>
  <c r="AX8"/>
  <c r="AT8"/>
  <c r="AP8"/>
  <c r="BJ8"/>
  <c r="J8"/>
  <c r="J97" s="1"/>
  <c r="N8"/>
  <c r="AZ8"/>
  <c r="AV8"/>
  <c r="AR8"/>
  <c r="BH8"/>
  <c r="B7" i="23"/>
  <c r="B8"/>
  <c r="B6"/>
  <c r="C26" i="35"/>
  <c r="C27"/>
  <c r="C30"/>
  <c r="C31"/>
  <c r="E31"/>
  <c r="F31"/>
  <c r="G31"/>
  <c r="H31"/>
  <c r="I31"/>
  <c r="C17"/>
  <c r="C16"/>
  <c r="C20"/>
  <c r="C21"/>
  <c r="C12"/>
  <c r="C11"/>
  <c r="C7"/>
  <c r="M7" s="1"/>
  <c r="M9" s="1"/>
  <c r="C8"/>
  <c r="W8" i="40" l="1"/>
  <c r="X24" i="38"/>
  <c r="X31" i="23" s="1"/>
  <c r="X32" s="1"/>
  <c r="V8" i="38"/>
  <c r="X18"/>
  <c r="X16" i="40" s="1"/>
  <c r="V18"/>
  <c r="V19" s="1"/>
  <c r="U25" i="38"/>
  <c r="M11" i="35"/>
  <c r="AA46" i="38"/>
  <c r="AA24" i="40" s="1"/>
  <c r="AA28" s="1"/>
  <c r="AD8" i="20"/>
  <c r="BQ8" s="1"/>
  <c r="K97"/>
  <c r="BS22"/>
  <c r="BU22" s="1"/>
  <c r="BS83"/>
  <c r="BU83" s="1"/>
  <c r="BR8"/>
  <c r="BP8"/>
  <c r="BS8"/>
  <c r="BR94"/>
  <c r="BS79"/>
  <c r="BU79" s="1"/>
  <c r="BS53"/>
  <c r="BU53" s="1"/>
  <c r="BS41"/>
  <c r="BU41" s="1"/>
  <c r="BS35"/>
  <c r="BU35" s="1"/>
  <c r="BS31"/>
  <c r="BU31" s="1"/>
  <c r="BS23"/>
  <c r="BU23" s="1"/>
  <c r="BS92"/>
  <c r="BS48"/>
  <c r="BU48" s="1"/>
  <c r="BS30"/>
  <c r="BU30" s="1"/>
  <c r="BS93"/>
  <c r="BU93" s="1"/>
  <c r="BS77"/>
  <c r="BU77" s="1"/>
  <c r="BS89"/>
  <c r="BU89" s="1"/>
  <c r="BS88"/>
  <c r="BU88" s="1"/>
  <c r="BS82"/>
  <c r="BU82" s="1"/>
  <c r="BS76"/>
  <c r="BU76" s="1"/>
  <c r="BS52"/>
  <c r="BU52" s="1"/>
  <c r="BS40"/>
  <c r="BU40" s="1"/>
  <c r="BS32"/>
  <c r="BU32" s="1"/>
  <c r="BS26"/>
  <c r="BU26" s="1"/>
  <c r="BS24"/>
  <c r="BU24" s="1"/>
  <c r="BS46"/>
  <c r="BU46" s="1"/>
  <c r="BS85"/>
  <c r="BU85" s="1"/>
  <c r="BS55"/>
  <c r="BU55" s="1"/>
  <c r="BS47"/>
  <c r="BU47" s="1"/>
  <c r="BS39"/>
  <c r="BU39" s="1"/>
  <c r="BS33"/>
  <c r="BU33" s="1"/>
  <c r="BS25"/>
  <c r="BU25" s="1"/>
  <c r="BS21"/>
  <c r="BU21" s="1"/>
  <c r="BS84"/>
  <c r="BU84" s="1"/>
  <c r="BS78"/>
  <c r="BU78" s="1"/>
  <c r="BS54"/>
  <c r="BU54" s="1"/>
  <c r="BS34"/>
  <c r="BU34" s="1"/>
  <c r="J17" i="23"/>
  <c r="L95" i="20"/>
  <c r="N7" i="35"/>
  <c r="N8"/>
  <c r="BT27"/>
  <c r="BS27"/>
  <c r="BQ27"/>
  <c r="BO27"/>
  <c r="BM27"/>
  <c r="BK27"/>
  <c r="BI27"/>
  <c r="BG27"/>
  <c r="BE27"/>
  <c r="BC27"/>
  <c r="BA27"/>
  <c r="AY27"/>
  <c r="AW27"/>
  <c r="AU27"/>
  <c r="AS27"/>
  <c r="AQ27"/>
  <c r="AO27"/>
  <c r="AM27"/>
  <c r="AM31" s="1"/>
  <c r="AK27"/>
  <c r="AI27"/>
  <c r="AI31" s="1"/>
  <c r="AG27"/>
  <c r="AE27"/>
  <c r="AE31" s="1"/>
  <c r="AC27"/>
  <c r="AA27"/>
  <c r="AA31" s="1"/>
  <c r="Y27"/>
  <c r="W27"/>
  <c r="U27"/>
  <c r="U31" s="1"/>
  <c r="S27"/>
  <c r="S31" s="1"/>
  <c r="Q27"/>
  <c r="Q31" s="1"/>
  <c r="O27"/>
  <c r="M27"/>
  <c r="M31" s="1"/>
  <c r="BR27"/>
  <c r="BR31" s="1"/>
  <c r="BP27"/>
  <c r="BP31" s="1"/>
  <c r="BN27"/>
  <c r="BN31" s="1"/>
  <c r="BL27"/>
  <c r="BJ27"/>
  <c r="BH27"/>
  <c r="BH31" s="1"/>
  <c r="BF27"/>
  <c r="BF31" s="1"/>
  <c r="BD27"/>
  <c r="BD31" s="1"/>
  <c r="BB27"/>
  <c r="AZ27"/>
  <c r="AZ31" s="1"/>
  <c r="AX27"/>
  <c r="AX31" s="1"/>
  <c r="AV27"/>
  <c r="AT27"/>
  <c r="AR27"/>
  <c r="AP27"/>
  <c r="AN27"/>
  <c r="AL27"/>
  <c r="AJ27"/>
  <c r="AJ31" s="1"/>
  <c r="AH27"/>
  <c r="AF27"/>
  <c r="AF31" s="1"/>
  <c r="AD27"/>
  <c r="AD31" s="1"/>
  <c r="AB27"/>
  <c r="AB31" s="1"/>
  <c r="Z27"/>
  <c r="Z31" s="1"/>
  <c r="X27"/>
  <c r="X31" s="1"/>
  <c r="V27"/>
  <c r="V31" s="1"/>
  <c r="T27"/>
  <c r="R27"/>
  <c r="R31" s="1"/>
  <c r="P27"/>
  <c r="P31" s="1"/>
  <c r="N27"/>
  <c r="N31" s="1"/>
  <c r="BT17"/>
  <c r="BT7" i="37" s="1"/>
  <c r="BR17" i="35"/>
  <c r="BR7" i="37" s="1"/>
  <c r="BP17" i="35"/>
  <c r="BP7" i="37" s="1"/>
  <c r="BN17" i="35"/>
  <c r="BN7" i="37" s="1"/>
  <c r="BL17" i="35"/>
  <c r="BL7" i="37" s="1"/>
  <c r="BJ17" i="35"/>
  <c r="BJ7" i="37" s="1"/>
  <c r="BH17" i="35"/>
  <c r="BH7" i="37" s="1"/>
  <c r="BF17" i="35"/>
  <c r="BF7" i="37" s="1"/>
  <c r="BD17" i="35"/>
  <c r="BD7" i="37" s="1"/>
  <c r="BB17" i="35"/>
  <c r="BB7" i="37" s="1"/>
  <c r="AZ17" i="35"/>
  <c r="AZ7" i="37" s="1"/>
  <c r="AX17" i="35"/>
  <c r="AX7" i="37" s="1"/>
  <c r="AV17" i="35"/>
  <c r="AV7" i="37" s="1"/>
  <c r="AT17" i="35"/>
  <c r="AT7" i="37" s="1"/>
  <c r="AR17" i="35"/>
  <c r="AR7" i="37" s="1"/>
  <c r="AP17" i="35"/>
  <c r="AP7" i="37" s="1"/>
  <c r="AN17" i="35"/>
  <c r="AN7" i="37" s="1"/>
  <c r="AL17" i="35"/>
  <c r="AL7" i="37" s="1"/>
  <c r="AJ17" i="35"/>
  <c r="AJ7" i="37" s="1"/>
  <c r="AH17" i="35"/>
  <c r="AH7" i="37" s="1"/>
  <c r="AF17" i="35"/>
  <c r="AF7" i="37" s="1"/>
  <c r="AD17" i="35"/>
  <c r="AD7" i="37" s="1"/>
  <c r="AB17" i="35"/>
  <c r="AB7" i="37" s="1"/>
  <c r="Z17" i="35"/>
  <c r="Z7" i="37" s="1"/>
  <c r="X17" i="35"/>
  <c r="X7" i="37" s="1"/>
  <c r="V17" i="35"/>
  <c r="V7" i="37" s="1"/>
  <c r="T17" i="35"/>
  <c r="T7" i="37" s="1"/>
  <c r="R17" i="35"/>
  <c r="R7" i="37" s="1"/>
  <c r="P17" i="35"/>
  <c r="P7" i="37" s="1"/>
  <c r="N17" i="35"/>
  <c r="N7" i="37" s="1"/>
  <c r="BS17" i="35"/>
  <c r="BS7" i="37" s="1"/>
  <c r="BQ17" i="35"/>
  <c r="BQ7" i="37" s="1"/>
  <c r="BO17" i="35"/>
  <c r="BO7" i="37" s="1"/>
  <c r="BM17" i="35"/>
  <c r="BM7" i="37" s="1"/>
  <c r="BK17" i="35"/>
  <c r="BK7" i="37" s="1"/>
  <c r="BI17" i="35"/>
  <c r="BG17"/>
  <c r="BG7" i="37" s="1"/>
  <c r="BE17" i="35"/>
  <c r="BE7" i="37" s="1"/>
  <c r="BC17" i="35"/>
  <c r="BC7" i="37" s="1"/>
  <c r="BA17" i="35"/>
  <c r="BA7" i="37" s="1"/>
  <c r="AY17" i="35"/>
  <c r="AY7" i="37" s="1"/>
  <c r="AW17" i="35"/>
  <c r="AU17"/>
  <c r="AU7" i="37" s="1"/>
  <c r="AS17" i="35"/>
  <c r="AS7" i="37" s="1"/>
  <c r="AQ17" i="35"/>
  <c r="AQ7" i="37" s="1"/>
  <c r="AO17" i="35"/>
  <c r="AO7" i="37" s="1"/>
  <c r="AM17" i="35"/>
  <c r="AM7" i="37" s="1"/>
  <c r="AK17" i="35"/>
  <c r="AI17"/>
  <c r="AI7" i="37" s="1"/>
  <c r="AG17" i="35"/>
  <c r="AG7" i="37" s="1"/>
  <c r="AE17" i="35"/>
  <c r="AE7" i="37" s="1"/>
  <c r="AC17" i="35"/>
  <c r="AC7" i="37" s="1"/>
  <c r="AA17" i="35"/>
  <c r="AA7" i="37" s="1"/>
  <c r="Y17" i="35"/>
  <c r="W17"/>
  <c r="W7" i="37" s="1"/>
  <c r="U17" i="35"/>
  <c r="U7" i="37" s="1"/>
  <c r="S17" i="35"/>
  <c r="S7" i="37" s="1"/>
  <c r="Q17" i="35"/>
  <c r="Q7" i="37" s="1"/>
  <c r="O17" i="35"/>
  <c r="O7" i="37" s="1"/>
  <c r="M17" i="35"/>
  <c r="BS26"/>
  <c r="BQ26"/>
  <c r="BO26"/>
  <c r="BM26"/>
  <c r="BK26"/>
  <c r="BI26"/>
  <c r="BG26"/>
  <c r="BE26"/>
  <c r="BC26"/>
  <c r="BA26"/>
  <c r="AY26"/>
  <c r="AW26"/>
  <c r="AU26"/>
  <c r="AS26"/>
  <c r="AQ26"/>
  <c r="AO26"/>
  <c r="AM26"/>
  <c r="AK26"/>
  <c r="AI26"/>
  <c r="AG26"/>
  <c r="AE26"/>
  <c r="AC26"/>
  <c r="AA26"/>
  <c r="Y26"/>
  <c r="W26"/>
  <c r="U26"/>
  <c r="S26"/>
  <c r="Q26"/>
  <c r="O26"/>
  <c r="BT26"/>
  <c r="BR26"/>
  <c r="BP26"/>
  <c r="BN26"/>
  <c r="BL26"/>
  <c r="BJ26"/>
  <c r="BH26"/>
  <c r="BF26"/>
  <c r="BD26"/>
  <c r="BB26"/>
  <c r="AZ26"/>
  <c r="AX26"/>
  <c r="AV26"/>
  <c r="AT26"/>
  <c r="AR26"/>
  <c r="AP26"/>
  <c r="AN26"/>
  <c r="AL26"/>
  <c r="AJ26"/>
  <c r="AH26"/>
  <c r="AF26"/>
  <c r="AD26"/>
  <c r="AB26"/>
  <c r="Z26"/>
  <c r="X26"/>
  <c r="V26"/>
  <c r="T26"/>
  <c r="R26"/>
  <c r="P26"/>
  <c r="N26"/>
  <c r="M26"/>
  <c r="M30" s="1"/>
  <c r="J18" i="23"/>
  <c r="J19"/>
  <c r="L63" i="20"/>
  <c r="K18" i="23" s="1"/>
  <c r="M42" i="20"/>
  <c r="N38"/>
  <c r="M94"/>
  <c r="M49"/>
  <c r="N45"/>
  <c r="M56"/>
  <c r="N51"/>
  <c r="M86"/>
  <c r="M27"/>
  <c r="N20"/>
  <c r="M36"/>
  <c r="N29"/>
  <c r="M90"/>
  <c r="N71"/>
  <c r="N80"/>
  <c r="L57"/>
  <c r="L97" s="1"/>
  <c r="V44"/>
  <c r="BG16" i="23"/>
  <c r="M16"/>
  <c r="AS16"/>
  <c r="K16"/>
  <c r="BK16"/>
  <c r="BB16"/>
  <c r="AU16"/>
  <c r="BI16"/>
  <c r="BA16"/>
  <c r="AP16"/>
  <c r="W16"/>
  <c r="AD16"/>
  <c r="AQ16"/>
  <c r="AY16"/>
  <c r="I19"/>
  <c r="I16"/>
  <c r="AO16"/>
  <c r="AW16"/>
  <c r="BE16"/>
  <c r="O16"/>
  <c r="G19"/>
  <c r="G16"/>
  <c r="Q16"/>
  <c r="BO16" s="1"/>
  <c r="BC16"/>
  <c r="F19"/>
  <c r="F16"/>
  <c r="Y30" i="35"/>
  <c r="BJ31"/>
  <c r="AL31"/>
  <c r="W31"/>
  <c r="O31"/>
  <c r="BS31"/>
  <c r="BQ31"/>
  <c r="BO31"/>
  <c r="BM31"/>
  <c r="BK31"/>
  <c r="BI31"/>
  <c r="BG31"/>
  <c r="BE31"/>
  <c r="BC31"/>
  <c r="BA31"/>
  <c r="AY31"/>
  <c r="AW31"/>
  <c r="AU31"/>
  <c r="AS31"/>
  <c r="AQ31"/>
  <c r="AO31"/>
  <c r="AK31"/>
  <c r="AG31"/>
  <c r="AC31"/>
  <c r="Y31"/>
  <c r="T31"/>
  <c r="BT31"/>
  <c r="BL31"/>
  <c r="BB31"/>
  <c r="AV31"/>
  <c r="AT31"/>
  <c r="AR31"/>
  <c r="AP31"/>
  <c r="AN31"/>
  <c r="AH31"/>
  <c r="M28"/>
  <c r="BP21"/>
  <c r="BH21"/>
  <c r="AZ21"/>
  <c r="AR21"/>
  <c r="AJ21"/>
  <c r="AB21"/>
  <c r="T21"/>
  <c r="BS21"/>
  <c r="BK21"/>
  <c r="BC21"/>
  <c r="AU21"/>
  <c r="AM21"/>
  <c r="AE21"/>
  <c r="W21"/>
  <c r="Y24" i="38" l="1"/>
  <c r="Y31" i="23" s="1"/>
  <c r="Y32" s="1"/>
  <c r="V37" i="40"/>
  <c r="W8" i="38"/>
  <c r="W9" i="40" s="1"/>
  <c r="W18"/>
  <c r="W19" s="1"/>
  <c r="W37" s="1"/>
  <c r="V25" i="38"/>
  <c r="Y18"/>
  <c r="Y16" i="40" s="1"/>
  <c r="X8"/>
  <c r="V9"/>
  <c r="S21" i="35"/>
  <c r="AA21"/>
  <c r="AI21"/>
  <c r="AQ21"/>
  <c r="AY21"/>
  <c r="BG21"/>
  <c r="BO21"/>
  <c r="P21"/>
  <c r="X21"/>
  <c r="AF21"/>
  <c r="AN21"/>
  <c r="AV21"/>
  <c r="BD21"/>
  <c r="BL21"/>
  <c r="BT21"/>
  <c r="AB46" i="38"/>
  <c r="AC16" i="23"/>
  <c r="BP16" s="1"/>
  <c r="BS94" i="20"/>
  <c r="BU92"/>
  <c r="BU94" s="1"/>
  <c r="K17" i="23"/>
  <c r="M95" i="20"/>
  <c r="M7" i="37"/>
  <c r="BV7" s="1"/>
  <c r="Y7"/>
  <c r="BW7" s="1"/>
  <c r="AK7"/>
  <c r="BX7" s="1"/>
  <c r="AW7"/>
  <c r="BY7" s="1"/>
  <c r="BI7"/>
  <c r="BZ7" s="1"/>
  <c r="M21" i="35"/>
  <c r="Q21"/>
  <c r="U21"/>
  <c r="Y21"/>
  <c r="AC21"/>
  <c r="AG21"/>
  <c r="AK21"/>
  <c r="AO21"/>
  <c r="AS21"/>
  <c r="AW21"/>
  <c r="BA21"/>
  <c r="BE21"/>
  <c r="BI21"/>
  <c r="BM21"/>
  <c r="BQ21"/>
  <c r="N21"/>
  <c r="R21"/>
  <c r="V21"/>
  <c r="Z21"/>
  <c r="AD21"/>
  <c r="AH21"/>
  <c r="AL21"/>
  <c r="AP21"/>
  <c r="AT21"/>
  <c r="AX21"/>
  <c r="BB21"/>
  <c r="BF21"/>
  <c r="BJ21"/>
  <c r="BN21"/>
  <c r="BR21"/>
  <c r="O21"/>
  <c r="N9"/>
  <c r="K19" i="23"/>
  <c r="M63" i="20"/>
  <c r="O80"/>
  <c r="O71"/>
  <c r="O29"/>
  <c r="N36"/>
  <c r="O20"/>
  <c r="N27"/>
  <c r="N86"/>
  <c r="O51"/>
  <c r="N56"/>
  <c r="O45"/>
  <c r="N49"/>
  <c r="N94"/>
  <c r="O38"/>
  <c r="N42"/>
  <c r="N90"/>
  <c r="M57"/>
  <c r="W44"/>
  <c r="BQ16" i="23"/>
  <c r="BR16"/>
  <c r="AA28" i="35"/>
  <c r="AA30"/>
  <c r="AA32" s="1"/>
  <c r="AA36" s="1"/>
  <c r="S8" i="23" s="1"/>
  <c r="AE28" i="35"/>
  <c r="AE30"/>
  <c r="AE32" s="1"/>
  <c r="AE36" s="1"/>
  <c r="W8" i="23" s="1"/>
  <c r="AI28" i="35"/>
  <c r="AI30"/>
  <c r="AI32" s="1"/>
  <c r="AI36" s="1"/>
  <c r="AA8" i="23" s="1"/>
  <c r="AM28" i="35"/>
  <c r="AM30"/>
  <c r="AM32" s="1"/>
  <c r="AM36" s="1"/>
  <c r="AE8" i="23" s="1"/>
  <c r="AQ28" i="35"/>
  <c r="AQ30"/>
  <c r="AQ32" s="1"/>
  <c r="AQ36" s="1"/>
  <c r="AI8" i="23" s="1"/>
  <c r="AU28" i="35"/>
  <c r="AU30"/>
  <c r="AY28"/>
  <c r="AY30"/>
  <c r="AY32" s="1"/>
  <c r="AY36" s="1"/>
  <c r="AQ8" i="23" s="1"/>
  <c r="BC28" i="35"/>
  <c r="BC30"/>
  <c r="BC32" s="1"/>
  <c r="BC36" s="1"/>
  <c r="AU8" i="23" s="1"/>
  <c r="BG28" i="35"/>
  <c r="BG30"/>
  <c r="BG32" s="1"/>
  <c r="BG36" s="1"/>
  <c r="AY8" i="23" s="1"/>
  <c r="BK28" i="35"/>
  <c r="BK30"/>
  <c r="BK32" s="1"/>
  <c r="BK36" s="1"/>
  <c r="BC8" i="23" s="1"/>
  <c r="BO28" i="35"/>
  <c r="BO30"/>
  <c r="BO32" s="1"/>
  <c r="BO36" s="1"/>
  <c r="BG8" i="23" s="1"/>
  <c r="BS28" i="35"/>
  <c r="BS30"/>
  <c r="BS32" s="1"/>
  <c r="BS36" s="1"/>
  <c r="BK8" i="23" s="1"/>
  <c r="Q28" i="35"/>
  <c r="Q30"/>
  <c r="Q32" s="1"/>
  <c r="Q36" s="1"/>
  <c r="I8" i="23" s="1"/>
  <c r="U28" i="35"/>
  <c r="U30"/>
  <c r="Z30"/>
  <c r="Z32" s="1"/>
  <c r="Z36" s="1"/>
  <c r="R8" i="23" s="1"/>
  <c r="Z28" i="35"/>
  <c r="AD30"/>
  <c r="AD28"/>
  <c r="AH30"/>
  <c r="AH32" s="1"/>
  <c r="AH36" s="1"/>
  <c r="Z8" i="23" s="1"/>
  <c r="AH28" i="35"/>
  <c r="AL30"/>
  <c r="AL32" s="1"/>
  <c r="AL36" s="1"/>
  <c r="AD8" i="23" s="1"/>
  <c r="AL28" i="35"/>
  <c r="AP30"/>
  <c r="AP32" s="1"/>
  <c r="AP36" s="1"/>
  <c r="AH8" i="23" s="1"/>
  <c r="AP28" i="35"/>
  <c r="AT30"/>
  <c r="AT32" s="1"/>
  <c r="AT36" s="1"/>
  <c r="AL8" i="23" s="1"/>
  <c r="AT28" i="35"/>
  <c r="AX30"/>
  <c r="AX32" s="1"/>
  <c r="AX36" s="1"/>
  <c r="AP8" i="23" s="1"/>
  <c r="AX28" i="35"/>
  <c r="BB30"/>
  <c r="BB32" s="1"/>
  <c r="BB36" s="1"/>
  <c r="AT8" i="23" s="1"/>
  <c r="BB28" i="35"/>
  <c r="BF30"/>
  <c r="BF32" s="1"/>
  <c r="BF36" s="1"/>
  <c r="AX8" i="23" s="1"/>
  <c r="BF28" i="35"/>
  <c r="BJ30"/>
  <c r="BJ32" s="1"/>
  <c r="BJ36" s="1"/>
  <c r="BB8" i="23" s="1"/>
  <c r="BJ28" i="35"/>
  <c r="BN30"/>
  <c r="BN32" s="1"/>
  <c r="BN36" s="1"/>
  <c r="BF8" i="23" s="1"/>
  <c r="BN28" i="35"/>
  <c r="BR30"/>
  <c r="BR32" s="1"/>
  <c r="BR36" s="1"/>
  <c r="BJ8" i="23" s="1"/>
  <c r="BR28" i="35"/>
  <c r="N28"/>
  <c r="N30"/>
  <c r="R28"/>
  <c r="R30"/>
  <c r="R32" s="1"/>
  <c r="R36" s="1"/>
  <c r="J8" i="23" s="1"/>
  <c r="V28" i="35"/>
  <c r="V30"/>
  <c r="V32" s="1"/>
  <c r="V36" s="1"/>
  <c r="N8" i="23" s="1"/>
  <c r="AD32" i="35"/>
  <c r="AD36" s="1"/>
  <c r="V8" i="23" s="1"/>
  <c r="BW27" i="35"/>
  <c r="BX27"/>
  <c r="BY27"/>
  <c r="BZ27"/>
  <c r="Y28"/>
  <c r="AC28"/>
  <c r="AC30"/>
  <c r="AC32" s="1"/>
  <c r="AC36" s="1"/>
  <c r="U8" i="23" s="1"/>
  <c r="AG28" i="35"/>
  <c r="AG30"/>
  <c r="AG32" s="1"/>
  <c r="AG36" s="1"/>
  <c r="Y8" i="23" s="1"/>
  <c r="AK28" i="35"/>
  <c r="AK30"/>
  <c r="AK32" s="1"/>
  <c r="AO28"/>
  <c r="AO30"/>
  <c r="AO32" s="1"/>
  <c r="AO36" s="1"/>
  <c r="AG8" i="23" s="1"/>
  <c r="AS28" i="35"/>
  <c r="AS30"/>
  <c r="AS32" s="1"/>
  <c r="AS36" s="1"/>
  <c r="AK8" i="23" s="1"/>
  <c r="AW28" i="35"/>
  <c r="AW30"/>
  <c r="AW32" s="1"/>
  <c r="BA28"/>
  <c r="BA30"/>
  <c r="BA32" s="1"/>
  <c r="BA36" s="1"/>
  <c r="AS8" i="23" s="1"/>
  <c r="BE28" i="35"/>
  <c r="BE30"/>
  <c r="BE32" s="1"/>
  <c r="BE36" s="1"/>
  <c r="AW8" i="23" s="1"/>
  <c r="BI28" i="35"/>
  <c r="BI30"/>
  <c r="BI32" s="1"/>
  <c r="BM28"/>
  <c r="BM30"/>
  <c r="BM32" s="1"/>
  <c r="BM36" s="1"/>
  <c r="BE8" i="23" s="1"/>
  <c r="BQ28" i="35"/>
  <c r="BQ30"/>
  <c r="BQ32" s="1"/>
  <c r="BQ36" s="1"/>
  <c r="BI8" i="23" s="1"/>
  <c r="O28" i="35"/>
  <c r="O30"/>
  <c r="O32" s="1"/>
  <c r="O36" s="1"/>
  <c r="G8" i="23" s="1"/>
  <c r="S28" i="35"/>
  <c r="S30"/>
  <c r="S32" s="1"/>
  <c r="S36" s="1"/>
  <c r="K8" i="23" s="1"/>
  <c r="W28" i="35"/>
  <c r="W30"/>
  <c r="W32" s="1"/>
  <c r="W36" s="1"/>
  <c r="O8" i="23" s="1"/>
  <c r="X30" i="35"/>
  <c r="X32" s="1"/>
  <c r="X36" s="1"/>
  <c r="P8" i="23" s="1"/>
  <c r="X28" i="35"/>
  <c r="AB30"/>
  <c r="AB28"/>
  <c r="AF30"/>
  <c r="AF32" s="1"/>
  <c r="AF36" s="1"/>
  <c r="X8" i="23" s="1"/>
  <c r="AF28" i="35"/>
  <c r="AJ30"/>
  <c r="AJ32" s="1"/>
  <c r="AJ36" s="1"/>
  <c r="AB8" i="23" s="1"/>
  <c r="AJ28" i="35"/>
  <c r="AN30"/>
  <c r="AN32" s="1"/>
  <c r="AN36" s="1"/>
  <c r="AF8" i="23" s="1"/>
  <c r="AN28" i="35"/>
  <c r="AR30"/>
  <c r="AR32" s="1"/>
  <c r="AR36" s="1"/>
  <c r="AJ8" i="23" s="1"/>
  <c r="AR28" i="35"/>
  <c r="AV30"/>
  <c r="AV32" s="1"/>
  <c r="AV36" s="1"/>
  <c r="AN8" i="23" s="1"/>
  <c r="AV28" i="35"/>
  <c r="AZ30"/>
  <c r="AZ28"/>
  <c r="BD30"/>
  <c r="BD32" s="1"/>
  <c r="BD36" s="1"/>
  <c r="AV8" i="23" s="1"/>
  <c r="BD28" i="35"/>
  <c r="BH30"/>
  <c r="BH32" s="1"/>
  <c r="BH36" s="1"/>
  <c r="AZ8" i="23" s="1"/>
  <c r="BH28" i="35"/>
  <c r="BL30"/>
  <c r="BL32" s="1"/>
  <c r="BL36" s="1"/>
  <c r="BD8" i="23" s="1"/>
  <c r="BL28" i="35"/>
  <c r="BP30"/>
  <c r="BP32" s="1"/>
  <c r="BP36" s="1"/>
  <c r="BH8" i="23" s="1"/>
  <c r="BP28" i="35"/>
  <c r="BT30"/>
  <c r="BT32" s="1"/>
  <c r="BT36" s="1"/>
  <c r="BL8" i="23" s="1"/>
  <c r="BT28" i="35"/>
  <c r="P28"/>
  <c r="P30"/>
  <c r="P32" s="1"/>
  <c r="P36" s="1"/>
  <c r="H8" i="23" s="1"/>
  <c r="T28" i="35"/>
  <c r="T30"/>
  <c r="T32" s="1"/>
  <c r="T36" s="1"/>
  <c r="L8" i="23" s="1"/>
  <c r="AB32" i="35"/>
  <c r="AB36" s="1"/>
  <c r="T8" i="23" s="1"/>
  <c r="AZ32" i="35"/>
  <c r="AZ36" s="1"/>
  <c r="AR8" i="23" s="1"/>
  <c r="N32" i="35"/>
  <c r="N36" s="1"/>
  <c r="F8" i="23" s="1"/>
  <c r="AU32" i="35"/>
  <c r="AU36" s="1"/>
  <c r="AM8" i="23" s="1"/>
  <c r="U32" i="35"/>
  <c r="U36" s="1"/>
  <c r="M8" i="23" s="1"/>
  <c r="BV27" i="35"/>
  <c r="BV31"/>
  <c r="Y32"/>
  <c r="BW31"/>
  <c r="BX31"/>
  <c r="BY31"/>
  <c r="BZ31"/>
  <c r="M32"/>
  <c r="M12"/>
  <c r="M13" s="1"/>
  <c r="BV17"/>
  <c r="BZ17"/>
  <c r="BY17"/>
  <c r="BX17"/>
  <c r="BW17"/>
  <c r="Y8" i="40" l="1"/>
  <c r="Z24" i="38"/>
  <c r="Z31" i="23" s="1"/>
  <c r="Z32" s="1"/>
  <c r="BO46" i="38"/>
  <c r="AB24" i="40"/>
  <c r="X18"/>
  <c r="X19" s="1"/>
  <c r="X37" s="1"/>
  <c r="W25" i="38"/>
  <c r="Z18"/>
  <c r="Z16" i="40" s="1"/>
  <c r="X8" i="38"/>
  <c r="X9" i="40" s="1"/>
  <c r="M97" i="20"/>
  <c r="BV28" i="35"/>
  <c r="M36"/>
  <c r="E8" i="23" s="1"/>
  <c r="BV32" i="35"/>
  <c r="M34"/>
  <c r="E6" i="23" s="1"/>
  <c r="Y36" i="35"/>
  <c r="Q8" i="23" s="1"/>
  <c r="BW32" i="35"/>
  <c r="BZ28"/>
  <c r="BY28"/>
  <c r="BX28"/>
  <c r="BI36"/>
  <c r="BA8" i="23" s="1"/>
  <c r="BZ32" i="35"/>
  <c r="AW36"/>
  <c r="AO8" i="23" s="1"/>
  <c r="BY32" i="35"/>
  <c r="AK36"/>
  <c r="AC8" i="23" s="1"/>
  <c r="BX32" i="35"/>
  <c r="BW28"/>
  <c r="AC46" i="38"/>
  <c r="AC24" i="40" s="1"/>
  <c r="L18" i="23"/>
  <c r="N95" i="20"/>
  <c r="CB7" i="37"/>
  <c r="O8" i="35"/>
  <c r="O7"/>
  <c r="N63" i="20"/>
  <c r="N57"/>
  <c r="L17" i="23"/>
  <c r="L19"/>
  <c r="P38" i="20"/>
  <c r="O42"/>
  <c r="O94"/>
  <c r="P45"/>
  <c r="O49"/>
  <c r="P51"/>
  <c r="O56"/>
  <c r="O86"/>
  <c r="P20"/>
  <c r="O27"/>
  <c r="P29"/>
  <c r="O36"/>
  <c r="P71"/>
  <c r="P80"/>
  <c r="O90"/>
  <c r="X44"/>
  <c r="CB27" i="35"/>
  <c r="BW36"/>
  <c r="CB31"/>
  <c r="CB17"/>
  <c r="N11"/>
  <c r="M18" i="23" l="1"/>
  <c r="Z8" i="40"/>
  <c r="AA24" i="38"/>
  <c r="AA31" i="23" s="1"/>
  <c r="AA32" s="1"/>
  <c r="AB28" i="40"/>
  <c r="BO28" s="1"/>
  <c r="BO24"/>
  <c r="AC28"/>
  <c r="Y8" i="38"/>
  <c r="Y9" i="40" s="1"/>
  <c r="AA18" i="38"/>
  <c r="AA16" i="40" s="1"/>
  <c r="Y18"/>
  <c r="Y19" s="1"/>
  <c r="Y37" s="1"/>
  <c r="X25" i="38"/>
  <c r="BX36" i="35"/>
  <c r="BZ36"/>
  <c r="BY36"/>
  <c r="BV36"/>
  <c r="CB28"/>
  <c r="CB32"/>
  <c r="AD46" i="38"/>
  <c r="AD24" i="40" s="1"/>
  <c r="AD28" s="1"/>
  <c r="N97" i="20"/>
  <c r="O95"/>
  <c r="M17" i="23"/>
  <c r="O9" i="35"/>
  <c r="O63" i="20"/>
  <c r="O57"/>
  <c r="Q71"/>
  <c r="BO71" s="1"/>
  <c r="P36"/>
  <c r="Q29"/>
  <c r="BO29" s="1"/>
  <c r="P27"/>
  <c r="Q20"/>
  <c r="BO20" s="1"/>
  <c r="P86"/>
  <c r="Q51"/>
  <c r="BO51" s="1"/>
  <c r="P56"/>
  <c r="Q45"/>
  <c r="BO45" s="1"/>
  <c r="P49"/>
  <c r="P42"/>
  <c r="Q38"/>
  <c r="BO38" s="1"/>
  <c r="P90"/>
  <c r="Q80"/>
  <c r="BO80" s="1"/>
  <c r="P94"/>
  <c r="BO18"/>
  <c r="Y44"/>
  <c r="N12" i="35"/>
  <c r="AA8" i="40" l="1"/>
  <c r="AB24" i="38"/>
  <c r="AB31" i="23" s="1"/>
  <c r="AB32" s="1"/>
  <c r="Z18" i="40"/>
  <c r="Z19" s="1"/>
  <c r="Z37" s="1"/>
  <c r="Y25" i="38"/>
  <c r="AB18"/>
  <c r="AB16" i="40" s="1"/>
  <c r="BO16" s="1"/>
  <c r="Z8" i="38"/>
  <c r="Z9" i="40" s="1"/>
  <c r="CB36" i="35"/>
  <c r="P8"/>
  <c r="AE46" i="38"/>
  <c r="AE24" i="40" s="1"/>
  <c r="AE28" s="1"/>
  <c r="O97" i="20"/>
  <c r="M19" i="23"/>
  <c r="N18"/>
  <c r="P95" i="20"/>
  <c r="P7" i="35"/>
  <c r="P9" s="1"/>
  <c r="Q8" s="1"/>
  <c r="N17" i="23"/>
  <c r="P63" i="20"/>
  <c r="P57"/>
  <c r="Q94"/>
  <c r="R80"/>
  <c r="Q90"/>
  <c r="BO90" s="1"/>
  <c r="R45"/>
  <c r="Q49"/>
  <c r="BO49" s="1"/>
  <c r="Q56"/>
  <c r="BO56" s="1"/>
  <c r="R51"/>
  <c r="Q86"/>
  <c r="BO86" s="1"/>
  <c r="Q42"/>
  <c r="BO42" s="1"/>
  <c r="R38"/>
  <c r="R20"/>
  <c r="Q27"/>
  <c r="BO27" s="1"/>
  <c r="Q36"/>
  <c r="BO36" s="1"/>
  <c r="R29"/>
  <c r="R71"/>
  <c r="Z44"/>
  <c r="O11" i="35"/>
  <c r="N13"/>
  <c r="AC24" i="38" l="1"/>
  <c r="AC31" i="23" s="1"/>
  <c r="AC32" s="1"/>
  <c r="BO24" i="38"/>
  <c r="AA8"/>
  <c r="AA9" i="40" s="1"/>
  <c r="AC18" i="38"/>
  <c r="AC16" i="40" s="1"/>
  <c r="BO18" i="38"/>
  <c r="AA18" i="40"/>
  <c r="AA19" s="1"/>
  <c r="AA37" s="1"/>
  <c r="Z25" i="38"/>
  <c r="AB8" i="40"/>
  <c r="BO8" s="1"/>
  <c r="N34" i="35"/>
  <c r="F6" i="23" s="1"/>
  <c r="AF46" i="38"/>
  <c r="AF24" i="40" s="1"/>
  <c r="AF28" s="1"/>
  <c r="P97" i="20"/>
  <c r="N19" i="23"/>
  <c r="Q95" i="20"/>
  <c r="O17" i="23"/>
  <c r="Q7" i="35"/>
  <c r="Q9" s="1"/>
  <c r="R8" s="1"/>
  <c r="O18" i="23"/>
  <c r="Q63" i="20"/>
  <c r="BO63" s="1"/>
  <c r="S71"/>
  <c r="S29"/>
  <c r="R36"/>
  <c r="R42"/>
  <c r="S38"/>
  <c r="R56"/>
  <c r="S51"/>
  <c r="R90"/>
  <c r="Q57"/>
  <c r="R27"/>
  <c r="S20"/>
  <c r="R86"/>
  <c r="S45"/>
  <c r="R49"/>
  <c r="S80"/>
  <c r="R94"/>
  <c r="AA44"/>
  <c r="O12" i="35"/>
  <c r="O13" s="1"/>
  <c r="O34" s="1"/>
  <c r="AC8" i="40" l="1"/>
  <c r="AD24" i="38"/>
  <c r="AD31" i="23" s="1"/>
  <c r="AD32" s="1"/>
  <c r="AD18" i="38"/>
  <c r="AD16" i="40" s="1"/>
  <c r="AD8"/>
  <c r="AB18"/>
  <c r="AA25" i="38"/>
  <c r="AB8"/>
  <c r="AB9" i="40" s="1"/>
  <c r="BO9" s="1"/>
  <c r="AG46" i="38"/>
  <c r="AG24" i="40" s="1"/>
  <c r="AG28" s="1"/>
  <c r="BO57" i="20"/>
  <c r="Q97"/>
  <c r="BO95"/>
  <c r="O19" i="23"/>
  <c r="R95" i="20"/>
  <c r="R57"/>
  <c r="R7" i="35"/>
  <c r="R9" s="1"/>
  <c r="S8" s="1"/>
  <c r="P18" i="23"/>
  <c r="BN18" s="1"/>
  <c r="R63" i="20"/>
  <c r="S94"/>
  <c r="T80"/>
  <c r="T45"/>
  <c r="S49"/>
  <c r="S86"/>
  <c r="P17" i="23"/>
  <c r="BN17" s="1"/>
  <c r="T51" i="20"/>
  <c r="S56"/>
  <c r="T38"/>
  <c r="S42"/>
  <c r="T20"/>
  <c r="S27"/>
  <c r="S90"/>
  <c r="T29"/>
  <c r="S36"/>
  <c r="T71"/>
  <c r="AB44"/>
  <c r="G6" i="23"/>
  <c r="P11" i="35"/>
  <c r="Q11"/>
  <c r="P12"/>
  <c r="AE24" i="38" l="1"/>
  <c r="AE31" i="23" s="1"/>
  <c r="AE32" s="1"/>
  <c r="AB19" i="40"/>
  <c r="BO18"/>
  <c r="AE18" i="38"/>
  <c r="AE16" i="40" s="1"/>
  <c r="BO8" i="38"/>
  <c r="AC8"/>
  <c r="AC9" i="40" s="1"/>
  <c r="AC18"/>
  <c r="AB25" i="38"/>
  <c r="BO25" s="1"/>
  <c r="AE8" i="40"/>
  <c r="AH46" i="38"/>
  <c r="AH24" i="40" s="1"/>
  <c r="R97" i="20"/>
  <c r="S95"/>
  <c r="Q17" i="23"/>
  <c r="S57" i="20"/>
  <c r="P19" i="23"/>
  <c r="S7" i="35"/>
  <c r="S9" s="1"/>
  <c r="T8" s="1"/>
  <c r="Q18" i="23"/>
  <c r="S63" i="20"/>
  <c r="U38"/>
  <c r="T42"/>
  <c r="U51"/>
  <c r="T56"/>
  <c r="T86"/>
  <c r="U45"/>
  <c r="T49"/>
  <c r="U80"/>
  <c r="T94"/>
  <c r="R17" i="23"/>
  <c r="U71" i="20"/>
  <c r="U29"/>
  <c r="T36"/>
  <c r="T90"/>
  <c r="U20"/>
  <c r="T27"/>
  <c r="AC44"/>
  <c r="BP44" s="1"/>
  <c r="P13" i="35"/>
  <c r="AF24" i="38" l="1"/>
  <c r="AF31" i="23" s="1"/>
  <c r="AF32" s="1"/>
  <c r="AH28" i="40"/>
  <c r="AC19"/>
  <c r="AF18" i="38"/>
  <c r="AB37" i="40"/>
  <c r="BO19"/>
  <c r="AC25" i="38"/>
  <c r="AD8"/>
  <c r="AD9" i="40" s="1"/>
  <c r="P34" i="35"/>
  <c r="H6" i="23" s="1"/>
  <c r="AI46" i="38"/>
  <c r="AI24" i="40" s="1"/>
  <c r="AI28" s="1"/>
  <c r="S97" i="20"/>
  <c r="Q19" i="23"/>
  <c r="T95" i="20"/>
  <c r="T57"/>
  <c r="T7" i="35"/>
  <c r="T9" s="1"/>
  <c r="R18" i="23"/>
  <c r="T63" i="20"/>
  <c r="V20"/>
  <c r="U27"/>
  <c r="U36"/>
  <c r="V29"/>
  <c r="U94"/>
  <c r="V80"/>
  <c r="U90"/>
  <c r="V71"/>
  <c r="V45"/>
  <c r="U49"/>
  <c r="U86"/>
  <c r="U95" s="1"/>
  <c r="U56"/>
  <c r="V51"/>
  <c r="U42"/>
  <c r="V38"/>
  <c r="AD44"/>
  <c r="R11" i="35"/>
  <c r="Q12"/>
  <c r="Q13" s="1"/>
  <c r="Q34" s="1"/>
  <c r="I6" i="23" s="1"/>
  <c r="AG24" i="38" l="1"/>
  <c r="AG31" i="23" s="1"/>
  <c r="AG32" s="1"/>
  <c r="AE18" i="40"/>
  <c r="AE19" s="1"/>
  <c r="AE37" s="1"/>
  <c r="AD25" i="38"/>
  <c r="AG18"/>
  <c r="AE8"/>
  <c r="AE9" i="40" s="1"/>
  <c r="AC37"/>
  <c r="AD18"/>
  <c r="AF16"/>
  <c r="AF8"/>
  <c r="AJ46" i="38"/>
  <c r="AJ24" i="40" s="1"/>
  <c r="T97" i="20"/>
  <c r="R19" i="23"/>
  <c r="S17"/>
  <c r="U8" i="35"/>
  <c r="U7"/>
  <c r="S18" i="23"/>
  <c r="U57" i="20"/>
  <c r="U63"/>
  <c r="T18" i="23"/>
  <c r="V86" i="20"/>
  <c r="W45"/>
  <c r="V49"/>
  <c r="W71"/>
  <c r="V90"/>
  <c r="W18"/>
  <c r="V94"/>
  <c r="V27"/>
  <c r="W20"/>
  <c r="W38"/>
  <c r="V42"/>
  <c r="W51"/>
  <c r="V56"/>
  <c r="W80"/>
  <c r="W29"/>
  <c r="V36"/>
  <c r="AE44"/>
  <c r="AG8" i="40" l="1"/>
  <c r="AH24" i="38"/>
  <c r="AH31" i="23" s="1"/>
  <c r="AH32" s="1"/>
  <c r="AJ28" i="40"/>
  <c r="AF8" i="38"/>
  <c r="AF9" i="40" s="1"/>
  <c r="AH18" i="38"/>
  <c r="AH16" i="40" s="1"/>
  <c r="AD19"/>
  <c r="AF18"/>
  <c r="AE25" i="38"/>
  <c r="AG16" i="40"/>
  <c r="AK46" i="38"/>
  <c r="AK24" i="40" s="1"/>
  <c r="AK28" s="1"/>
  <c r="T17" i="23"/>
  <c r="U97" i="20"/>
  <c r="S19" i="23"/>
  <c r="V95" i="20"/>
  <c r="V57"/>
  <c r="U9" i="35"/>
  <c r="V8" s="1"/>
  <c r="V63" i="20"/>
  <c r="X29"/>
  <c r="W36"/>
  <c r="X80"/>
  <c r="X51"/>
  <c r="W56"/>
  <c r="X38"/>
  <c r="W42"/>
  <c r="W94"/>
  <c r="W90"/>
  <c r="X71"/>
  <c r="X45"/>
  <c r="W49"/>
  <c r="W86"/>
  <c r="W27"/>
  <c r="X20"/>
  <c r="AF44"/>
  <c r="S11" i="35"/>
  <c r="R12"/>
  <c r="R13" s="1"/>
  <c r="R34" s="1"/>
  <c r="J6" i="23" s="1"/>
  <c r="AH8" i="40" l="1"/>
  <c r="AI24" i="38"/>
  <c r="AI31" i="23" s="1"/>
  <c r="AI32" s="1"/>
  <c r="AF19" i="40"/>
  <c r="AF37" s="1"/>
  <c r="AG8" i="38"/>
  <c r="AG9" i="40" s="1"/>
  <c r="AG18"/>
  <c r="AG19" s="1"/>
  <c r="AG37" s="1"/>
  <c r="AF25" i="38"/>
  <c r="AI8" i="40"/>
  <c r="AD37"/>
  <c r="AI18" i="38"/>
  <c r="AI16" i="40" s="1"/>
  <c r="U18" i="23"/>
  <c r="V7" i="35"/>
  <c r="V9" s="1"/>
  <c r="AL46" i="38"/>
  <c r="AL24" i="40" s="1"/>
  <c r="AL28" s="1"/>
  <c r="V97" i="20"/>
  <c r="U17" i="23"/>
  <c r="T19"/>
  <c r="W95" i="20"/>
  <c r="W63"/>
  <c r="W57"/>
  <c r="X86"/>
  <c r="Y45"/>
  <c r="X49"/>
  <c r="Y71"/>
  <c r="X90"/>
  <c r="X42"/>
  <c r="Y38"/>
  <c r="Y51"/>
  <c r="X56"/>
  <c r="Y29"/>
  <c r="X36"/>
  <c r="Y20"/>
  <c r="X27"/>
  <c r="X94"/>
  <c r="Y80"/>
  <c r="AG44"/>
  <c r="AJ24" i="38" l="1"/>
  <c r="AJ31" i="23" s="1"/>
  <c r="AJ32" s="1"/>
  <c r="AJ18" i="38"/>
  <c r="AJ16" i="40" s="1"/>
  <c r="AJ8"/>
  <c r="AH18"/>
  <c r="AG25" i="38"/>
  <c r="AH8"/>
  <c r="AH9" i="40" s="1"/>
  <c r="AM46" i="38"/>
  <c r="AM24" i="40" s="1"/>
  <c r="AM28" s="1"/>
  <c r="V17" i="23"/>
  <c r="W97" i="20"/>
  <c r="U19" i="23"/>
  <c r="X95" i="20"/>
  <c r="W7" i="35"/>
  <c r="W8"/>
  <c r="V18" i="23"/>
  <c r="X63" i="20"/>
  <c r="Z80"/>
  <c r="Y36"/>
  <c r="Z29"/>
  <c r="Y56"/>
  <c r="Z51"/>
  <c r="Y90"/>
  <c r="Z71"/>
  <c r="Z45"/>
  <c r="Y49"/>
  <c r="Y86"/>
  <c r="Y94"/>
  <c r="Y27"/>
  <c r="Z20"/>
  <c r="Y42"/>
  <c r="Z38"/>
  <c r="X57"/>
  <c r="X97" s="1"/>
  <c r="AH44"/>
  <c r="S12" i="35"/>
  <c r="S13" s="1"/>
  <c r="S34" s="1"/>
  <c r="K6" i="23" s="1"/>
  <c r="T11" i="35"/>
  <c r="AK24" i="38" l="1"/>
  <c r="AK31" i="23" s="1"/>
  <c r="AK32" s="1"/>
  <c r="AH19" i="40"/>
  <c r="AK18" i="38"/>
  <c r="AK16" i="40" s="1"/>
  <c r="AI8" i="38"/>
  <c r="AI9" i="40" s="1"/>
  <c r="AH25" i="38"/>
  <c r="AK8" i="40"/>
  <c r="AN46" i="38"/>
  <c r="W18" i="23"/>
  <c r="V19"/>
  <c r="Y95" i="20"/>
  <c r="Y57"/>
  <c r="W9" i="35"/>
  <c r="X8" s="1"/>
  <c r="Y63" i="20"/>
  <c r="W17" i="23"/>
  <c r="W19"/>
  <c r="Z94" i="20"/>
  <c r="Z86"/>
  <c r="AA45"/>
  <c r="Z49"/>
  <c r="AA71"/>
  <c r="Z90"/>
  <c r="AA80"/>
  <c r="AA38"/>
  <c r="Z42"/>
  <c r="Z27"/>
  <c r="AA20"/>
  <c r="AA51"/>
  <c r="Z56"/>
  <c r="Z36"/>
  <c r="AA29"/>
  <c r="AI44"/>
  <c r="AL24" i="38" l="1"/>
  <c r="AL31" i="23" s="1"/>
  <c r="AL32" s="1"/>
  <c r="BP46" i="38"/>
  <c r="AN24" i="40"/>
  <c r="AJ8" i="38"/>
  <c r="AJ9" i="40" s="1"/>
  <c r="AL18" i="38"/>
  <c r="AL16" i="40" s="1"/>
  <c r="AH37"/>
  <c r="AI18"/>
  <c r="AI19" s="1"/>
  <c r="AI37" s="1"/>
  <c r="AJ18"/>
  <c r="AJ19" s="1"/>
  <c r="AJ37" s="1"/>
  <c r="AI25" i="38"/>
  <c r="AO46"/>
  <c r="AO24" i="40" s="1"/>
  <c r="Y97" i="20"/>
  <c r="Z95"/>
  <c r="X17" i="23"/>
  <c r="X7" i="35"/>
  <c r="X9" s="1"/>
  <c r="X18" i="23"/>
  <c r="Z63" i="20"/>
  <c r="AA36"/>
  <c r="AB29"/>
  <c r="AA27"/>
  <c r="AB20"/>
  <c r="AA90"/>
  <c r="AA94"/>
  <c r="Z57"/>
  <c r="AA56"/>
  <c r="AB51"/>
  <c r="AA42"/>
  <c r="AB38"/>
  <c r="AB80"/>
  <c r="AB71"/>
  <c r="AB45"/>
  <c r="AA49"/>
  <c r="AA86"/>
  <c r="AJ44"/>
  <c r="U11" i="35"/>
  <c r="T12"/>
  <c r="T13" s="1"/>
  <c r="T34" s="1"/>
  <c r="L6" i="23" s="1"/>
  <c r="AL8" i="40" l="1"/>
  <c r="AM24" i="38"/>
  <c r="AM31" i="23" s="1"/>
  <c r="AM32" s="1"/>
  <c r="AO28" i="40"/>
  <c r="AN28"/>
  <c r="BP28" s="1"/>
  <c r="BP24"/>
  <c r="AM18" i="38"/>
  <c r="AM16" i="40" s="1"/>
  <c r="AK18"/>
  <c r="AK19" s="1"/>
  <c r="AK37" s="1"/>
  <c r="AJ25" i="38"/>
  <c r="AK8"/>
  <c r="AK9" i="40" s="1"/>
  <c r="M16" i="35"/>
  <c r="N16"/>
  <c r="O16"/>
  <c r="P16"/>
  <c r="Q16"/>
  <c r="R16"/>
  <c r="S16"/>
  <c r="T16"/>
  <c r="AP46" i="38"/>
  <c r="AP24" i="40" s="1"/>
  <c r="AP28" s="1"/>
  <c r="Z97" i="20"/>
  <c r="X19" i="23"/>
  <c r="AA95" i="20"/>
  <c r="Y18" i="23"/>
  <c r="Y7" i="35"/>
  <c r="Y8"/>
  <c r="AA63" i="20"/>
  <c r="AA57"/>
  <c r="AB86"/>
  <c r="AC45"/>
  <c r="BP45" s="1"/>
  <c r="AB49"/>
  <c r="AC71"/>
  <c r="BP71" s="1"/>
  <c r="AC80"/>
  <c r="BP80" s="1"/>
  <c r="AB42"/>
  <c r="AC38"/>
  <c r="BP38" s="1"/>
  <c r="AC51"/>
  <c r="BP51" s="1"/>
  <c r="AB56"/>
  <c r="Y17" i="23"/>
  <c r="AB94" i="20"/>
  <c r="AB90"/>
  <c r="AB27"/>
  <c r="AC20"/>
  <c r="BP20" s="1"/>
  <c r="AB36"/>
  <c r="AC29"/>
  <c r="BP29" s="1"/>
  <c r="AK44"/>
  <c r="AM8" i="40" l="1"/>
  <c r="AN24" i="38"/>
  <c r="AN31" i="23" s="1"/>
  <c r="AN32" s="1"/>
  <c r="AL8" i="38"/>
  <c r="AL9" i="40" s="1"/>
  <c r="AL18"/>
  <c r="AL19" s="1"/>
  <c r="AL37" s="1"/>
  <c r="AK25" i="38"/>
  <c r="AN18"/>
  <c r="AN16" i="40" s="1"/>
  <c r="S6" i="37"/>
  <c r="S8" s="1"/>
  <c r="S20" i="35"/>
  <c r="S22" s="1"/>
  <c r="S35" s="1"/>
  <c r="S18"/>
  <c r="Q6" i="37"/>
  <c r="Q8" s="1"/>
  <c r="Q20" i="35"/>
  <c r="Q22" s="1"/>
  <c r="Q35" s="1"/>
  <c r="Q18"/>
  <c r="O6" i="37"/>
  <c r="O8" s="1"/>
  <c r="O20" i="35"/>
  <c r="O22" s="1"/>
  <c r="O35" s="1"/>
  <c r="O18"/>
  <c r="M6" i="37"/>
  <c r="M8" s="1"/>
  <c r="M18" i="35"/>
  <c r="M20"/>
  <c r="M22" s="1"/>
  <c r="M35" s="1"/>
  <c r="T6" i="37"/>
  <c r="T8" s="1"/>
  <c r="T20" i="35"/>
  <c r="T22" s="1"/>
  <c r="T35" s="1"/>
  <c r="T18"/>
  <c r="R6" i="37"/>
  <c r="R8" s="1"/>
  <c r="R20" i="35"/>
  <c r="R22" s="1"/>
  <c r="R35" s="1"/>
  <c r="R18"/>
  <c r="P6" i="37"/>
  <c r="P8" s="1"/>
  <c r="P20" i="35"/>
  <c r="P22" s="1"/>
  <c r="P35" s="1"/>
  <c r="P18"/>
  <c r="N6" i="37"/>
  <c r="N8" s="1"/>
  <c r="N20" i="35"/>
  <c r="N22" s="1"/>
  <c r="N35" s="1"/>
  <c r="N18"/>
  <c r="AQ46" i="38"/>
  <c r="AQ24" i="40" s="1"/>
  <c r="AQ28" s="1"/>
  <c r="AA97" i="20"/>
  <c r="Z18" i="23"/>
  <c r="Y19"/>
  <c r="AB95" i="20"/>
  <c r="Z17" i="23"/>
  <c r="Y9" i="35"/>
  <c r="AB63" i="20"/>
  <c r="AC36"/>
  <c r="BP36" s="1"/>
  <c r="AD29"/>
  <c r="AC27"/>
  <c r="BP27" s="1"/>
  <c r="AD20"/>
  <c r="AC90"/>
  <c r="BP90" s="1"/>
  <c r="AC94"/>
  <c r="AC42"/>
  <c r="BP42" s="1"/>
  <c r="AD38"/>
  <c r="AD71"/>
  <c r="BP18"/>
  <c r="AD45"/>
  <c r="AC49"/>
  <c r="BP49" s="1"/>
  <c r="AC86"/>
  <c r="BP86" s="1"/>
  <c r="AC56"/>
  <c r="BP56" s="1"/>
  <c r="AD51"/>
  <c r="AD80"/>
  <c r="AD18"/>
  <c r="AB57"/>
  <c r="AL44"/>
  <c r="U16" i="35"/>
  <c r="U12"/>
  <c r="U13" s="1"/>
  <c r="U34" s="1"/>
  <c r="M6" i="23" s="1"/>
  <c r="AO24" i="38" l="1"/>
  <c r="AO31" i="23" s="1"/>
  <c r="AO32" s="1"/>
  <c r="BP24" i="38"/>
  <c r="BP16" i="40"/>
  <c r="AO18" i="38"/>
  <c r="AO16" i="40" s="1"/>
  <c r="BP18" i="38"/>
  <c r="AM18" i="40"/>
  <c r="AM19" s="1"/>
  <c r="AM37" s="1"/>
  <c r="AL25" i="38"/>
  <c r="AM8"/>
  <c r="AM9" i="40" s="1"/>
  <c r="AN8"/>
  <c r="BP8" s="1"/>
  <c r="Z8" i="35"/>
  <c r="N12" i="37"/>
  <c r="F11" i="23"/>
  <c r="F26" s="1"/>
  <c r="F32" i="38"/>
  <c r="F7" i="23"/>
  <c r="N37" i="35"/>
  <c r="H32" i="38"/>
  <c r="P12" i="37"/>
  <c r="H11" i="23"/>
  <c r="H26" s="1"/>
  <c r="J7"/>
  <c r="R37" i="35"/>
  <c r="L32" i="38"/>
  <c r="T12" i="37"/>
  <c r="L11" i="23"/>
  <c r="L26" s="1"/>
  <c r="G32" i="38"/>
  <c r="O12" i="37"/>
  <c r="G11" i="23"/>
  <c r="G26" s="1"/>
  <c r="Q37" i="35"/>
  <c r="I7" i="23"/>
  <c r="K32" i="38"/>
  <c r="K11" i="23"/>
  <c r="K26" s="1"/>
  <c r="S12" i="37"/>
  <c r="H7" i="23"/>
  <c r="P37" i="35"/>
  <c r="J32" i="38"/>
  <c r="R12" i="37"/>
  <c r="J11" i="23"/>
  <c r="J26" s="1"/>
  <c r="T37" i="35"/>
  <c r="L7" i="23"/>
  <c r="E7"/>
  <c r="M37" i="35"/>
  <c r="M12" i="37"/>
  <c r="E32" i="38"/>
  <c r="E11" i="23"/>
  <c r="G7"/>
  <c r="O37" i="35"/>
  <c r="I32" i="38"/>
  <c r="Q12" i="37"/>
  <c r="I11" i="23"/>
  <c r="I26" s="1"/>
  <c r="S37" i="35"/>
  <c r="K7" i="23"/>
  <c r="AR46" i="38"/>
  <c r="AR24" i="40" s="1"/>
  <c r="AR28" s="1"/>
  <c r="AB97" i="20"/>
  <c r="AA18" i="23"/>
  <c r="Z19"/>
  <c r="AC95" i="20"/>
  <c r="U6" i="37"/>
  <c r="U8" s="1"/>
  <c r="Z7" i="35"/>
  <c r="AC63" i="20"/>
  <c r="BP63" s="1"/>
  <c r="AA17" i="23"/>
  <c r="AE80" i="20"/>
  <c r="AD86"/>
  <c r="AE45"/>
  <c r="AD49"/>
  <c r="AD94"/>
  <c r="AD90"/>
  <c r="AC57"/>
  <c r="AE18"/>
  <c r="AD56"/>
  <c r="AE51"/>
  <c r="AE71"/>
  <c r="AE38"/>
  <c r="AD42"/>
  <c r="AE20"/>
  <c r="AD27"/>
  <c r="AE29"/>
  <c r="AD36"/>
  <c r="AM44"/>
  <c r="V11" i="35"/>
  <c r="U20"/>
  <c r="U22" s="1"/>
  <c r="U35" s="1"/>
  <c r="M7" i="23" s="1"/>
  <c r="U18" i="35"/>
  <c r="AP24" i="38" l="1"/>
  <c r="AP31" i="23" s="1"/>
  <c r="AP32" s="1"/>
  <c r="AN8" i="38"/>
  <c r="AN18" i="40"/>
  <c r="AM25" i="38"/>
  <c r="AP18"/>
  <c r="AO8" i="40"/>
  <c r="Z9" i="35"/>
  <c r="AA8" s="1"/>
  <c r="K9" i="38"/>
  <c r="K9" i="23"/>
  <c r="K13" s="1"/>
  <c r="K28" s="1"/>
  <c r="G9" i="38"/>
  <c r="G9" i="23"/>
  <c r="G13" s="1"/>
  <c r="G28" s="1"/>
  <c r="L9" i="38"/>
  <c r="L9" i="23"/>
  <c r="L13" s="1"/>
  <c r="L28" s="1"/>
  <c r="H9"/>
  <c r="H13" s="1"/>
  <c r="H28" s="1"/>
  <c r="H9" i="38"/>
  <c r="K39"/>
  <c r="K43" s="1"/>
  <c r="K11" i="40"/>
  <c r="I9" i="38"/>
  <c r="I9" i="23"/>
  <c r="I13" s="1"/>
  <c r="I28" s="1"/>
  <c r="L39" i="38"/>
  <c r="L43" s="1"/>
  <c r="L11" i="40"/>
  <c r="F9" i="23"/>
  <c r="F13" s="1"/>
  <c r="F28" s="1"/>
  <c r="F9" i="38"/>
  <c r="F11" i="40"/>
  <c r="F39" i="38"/>
  <c r="F43" s="1"/>
  <c r="I11" i="40"/>
  <c r="I39" i="38"/>
  <c r="I43" s="1"/>
  <c r="E39"/>
  <c r="E43" s="1"/>
  <c r="E11" i="40"/>
  <c r="E9" i="38"/>
  <c r="E9" i="23"/>
  <c r="E13" s="1"/>
  <c r="J11" i="40"/>
  <c r="J39" i="38"/>
  <c r="J43" s="1"/>
  <c r="G39"/>
  <c r="G43" s="1"/>
  <c r="G11" i="40"/>
  <c r="J9" i="38"/>
  <c r="J9" i="23"/>
  <c r="J13" s="1"/>
  <c r="J28" s="1"/>
  <c r="H11" i="40"/>
  <c r="H39" i="38"/>
  <c r="H43" s="1"/>
  <c r="U12" i="37"/>
  <c r="M32" i="38"/>
  <c r="AS46"/>
  <c r="AS24" i="40" s="1"/>
  <c r="AS28" s="1"/>
  <c r="BP95" i="20"/>
  <c r="AC97"/>
  <c r="BP97" s="1"/>
  <c r="BP57"/>
  <c r="M11" i="23"/>
  <c r="M26" s="1"/>
  <c r="AA19"/>
  <c r="AD95" i="20"/>
  <c r="AC18" i="23" s="1"/>
  <c r="AB18"/>
  <c r="BO18" s="1"/>
  <c r="AD63" i="20"/>
  <c r="AD57"/>
  <c r="AE36"/>
  <c r="AF29"/>
  <c r="AF20"/>
  <c r="AE27"/>
  <c r="AE42"/>
  <c r="AF38"/>
  <c r="AB17" i="23"/>
  <c r="BO17" s="1"/>
  <c r="AF45" i="20"/>
  <c r="AE49"/>
  <c r="AE86"/>
  <c r="AF71"/>
  <c r="AE56"/>
  <c r="AF51"/>
  <c r="AF18"/>
  <c r="AE90"/>
  <c r="AE94"/>
  <c r="AF80"/>
  <c r="AN44"/>
  <c r="U37" i="35"/>
  <c r="V12"/>
  <c r="V13" s="1"/>
  <c r="V34" s="1"/>
  <c r="N6" i="23" s="1"/>
  <c r="V16" i="35"/>
  <c r="AQ24" i="38" l="1"/>
  <c r="AQ31" i="23" s="1"/>
  <c r="AQ32" s="1"/>
  <c r="AA7" i="35"/>
  <c r="AA9" s="1"/>
  <c r="AQ18" i="38"/>
  <c r="BP18" i="40"/>
  <c r="AN19"/>
  <c r="BP8" i="38"/>
  <c r="AO8"/>
  <c r="AO9" i="40" s="1"/>
  <c r="AO18"/>
  <c r="AN25" i="38"/>
  <c r="BP25" s="1"/>
  <c r="AP16" i="40"/>
  <c r="AN9"/>
  <c r="BP9" s="1"/>
  <c r="AP8"/>
  <c r="J10"/>
  <c r="G10"/>
  <c r="I10"/>
  <c r="E10"/>
  <c r="F10"/>
  <c r="K10"/>
  <c r="L10"/>
  <c r="H10"/>
  <c r="M9" i="23"/>
  <c r="M9" i="38"/>
  <c r="M11" i="40"/>
  <c r="M39" i="38"/>
  <c r="M43" s="1"/>
  <c r="AT46"/>
  <c r="AT24" i="40" s="1"/>
  <c r="AT28" s="1"/>
  <c r="AD97" i="20"/>
  <c r="AB19" i="23"/>
  <c r="BO19" s="1"/>
  <c r="AE95" i="20"/>
  <c r="AC17" i="23"/>
  <c r="V6" i="37"/>
  <c r="V8" s="1"/>
  <c r="AE63" i="20"/>
  <c r="AG51"/>
  <c r="AF56"/>
  <c r="AF86"/>
  <c r="AG45"/>
  <c r="AF49"/>
  <c r="AF27"/>
  <c r="AG20"/>
  <c r="AG80"/>
  <c r="AF94"/>
  <c r="AF90"/>
  <c r="AG18"/>
  <c r="AG71"/>
  <c r="AF42"/>
  <c r="AG38"/>
  <c r="AF36"/>
  <c r="AG29"/>
  <c r="AE57"/>
  <c r="AO44"/>
  <c r="BQ44" s="1"/>
  <c r="M13" i="23"/>
  <c r="M28" s="1"/>
  <c r="V18" i="35"/>
  <c r="V20"/>
  <c r="V22" s="1"/>
  <c r="V35" s="1"/>
  <c r="W11"/>
  <c r="AR24" i="38" l="1"/>
  <c r="AR31" i="23" s="1"/>
  <c r="AR32" s="1"/>
  <c r="AO19" i="40"/>
  <c r="AN37"/>
  <c r="BP19"/>
  <c r="AR18" i="38"/>
  <c r="AP18" i="40"/>
  <c r="AP19" s="1"/>
  <c r="AP37" s="1"/>
  <c r="AO25" i="38"/>
  <c r="AP8"/>
  <c r="AP9" i="40" s="1"/>
  <c r="AQ8"/>
  <c r="AQ16"/>
  <c r="AB8" i="35"/>
  <c r="V12" i="37"/>
  <c r="N32" i="38"/>
  <c r="M10" i="40"/>
  <c r="AU46" i="38"/>
  <c r="AU24" i="40" s="1"/>
  <c r="AU28" s="1"/>
  <c r="AE97" i="20"/>
  <c r="AD18" i="23"/>
  <c r="N11"/>
  <c r="N26" s="1"/>
  <c r="AC19"/>
  <c r="AF95" i="20"/>
  <c r="AB7" i="35"/>
  <c r="AF57" i="20"/>
  <c r="AF63"/>
  <c r="AD17" i="23"/>
  <c r="AG94" i="20"/>
  <c r="AH80"/>
  <c r="AH45"/>
  <c r="AG49"/>
  <c r="AG86"/>
  <c r="AH51"/>
  <c r="AG56"/>
  <c r="AH29"/>
  <c r="AG36"/>
  <c r="AH38"/>
  <c r="AG42"/>
  <c r="AH71"/>
  <c r="AH18"/>
  <c r="AG90"/>
  <c r="AG27"/>
  <c r="AH20"/>
  <c r="AP44"/>
  <c r="BV8" i="35"/>
  <c r="W12"/>
  <c r="W13" s="1"/>
  <c r="W34" s="1"/>
  <c r="O6" i="23" s="1"/>
  <c r="W16" i="35"/>
  <c r="N7" i="23"/>
  <c r="V37" i="35"/>
  <c r="AS24" i="38" l="1"/>
  <c r="AS31" i="23" s="1"/>
  <c r="AS32" s="1"/>
  <c r="AS18" i="38"/>
  <c r="AQ8"/>
  <c r="AP25"/>
  <c r="AO37" i="40"/>
  <c r="AR16"/>
  <c r="AR8"/>
  <c r="AB9" i="35"/>
  <c r="AC7" s="1"/>
  <c r="N9" i="23"/>
  <c r="N9" i="38"/>
  <c r="N11" i="40"/>
  <c r="N39" i="38"/>
  <c r="N43" s="1"/>
  <c r="AV46"/>
  <c r="AV24" i="40" s="1"/>
  <c r="AV28" s="1"/>
  <c r="AF97" i="20"/>
  <c r="AD19" i="23"/>
  <c r="AG95" i="20"/>
  <c r="AE17" i="23"/>
  <c r="W6" i="37"/>
  <c r="W8" s="1"/>
  <c r="AE18" i="23"/>
  <c r="AG63" i="20"/>
  <c r="AH27"/>
  <c r="AI20"/>
  <c r="AH90"/>
  <c r="AI18"/>
  <c r="AI71"/>
  <c r="AH42"/>
  <c r="AI38"/>
  <c r="AI29"/>
  <c r="AH36"/>
  <c r="AH56"/>
  <c r="AI51"/>
  <c r="AH86"/>
  <c r="AI45"/>
  <c r="AH49"/>
  <c r="AI80"/>
  <c r="AH94"/>
  <c r="AG57"/>
  <c r="AQ44"/>
  <c r="W20" i="35"/>
  <c r="W22" s="1"/>
  <c r="W35" s="1"/>
  <c r="W18"/>
  <c r="X11"/>
  <c r="BV11" s="1"/>
  <c r="BV7"/>
  <c r="N13" i="23"/>
  <c r="N28" s="1"/>
  <c r="BV26" i="35"/>
  <c r="AS8" i="40" l="1"/>
  <c r="AT24" i="38"/>
  <c r="AT31" i="23" s="1"/>
  <c r="AT32" s="1"/>
  <c r="AC8" i="35"/>
  <c r="AC9" s="1"/>
  <c r="AD8" s="1"/>
  <c r="AR18" i="40"/>
  <c r="AR19" s="1"/>
  <c r="AR37" s="1"/>
  <c r="AQ25" i="38"/>
  <c r="AR8"/>
  <c r="AR9" i="40" s="1"/>
  <c r="AT18" i="38"/>
  <c r="AT8" i="40"/>
  <c r="AQ18"/>
  <c r="AQ9"/>
  <c r="AS16"/>
  <c r="W12" i="37"/>
  <c r="O32" i="38"/>
  <c r="N10" i="40"/>
  <c r="AW46" i="38"/>
  <c r="AW24" i="40" s="1"/>
  <c r="AW28" s="1"/>
  <c r="AF18" i="23"/>
  <c r="AG97" i="20"/>
  <c r="O11" i="23"/>
  <c r="O26" s="1"/>
  <c r="AE19"/>
  <c r="AH95" i="20"/>
  <c r="AD7" i="35"/>
  <c r="AD9" s="1"/>
  <c r="AH63" i="20"/>
  <c r="AG18" i="23" s="1"/>
  <c r="AF17"/>
  <c r="AI56" i="20"/>
  <c r="AJ51"/>
  <c r="AI42"/>
  <c r="AJ38"/>
  <c r="AI90"/>
  <c r="AI27"/>
  <c r="AJ20"/>
  <c r="AH57"/>
  <c r="AI94"/>
  <c r="AJ80"/>
  <c r="AJ45"/>
  <c r="AI49"/>
  <c r="AI86"/>
  <c r="AI95" s="1"/>
  <c r="AJ29"/>
  <c r="AI36"/>
  <c r="AJ71"/>
  <c r="AJ18"/>
  <c r="AR44"/>
  <c r="BV9" i="35"/>
  <c r="Y11"/>
  <c r="X16"/>
  <c r="X12"/>
  <c r="W37"/>
  <c r="O7" i="23"/>
  <c r="BV30" i="35"/>
  <c r="BV21"/>
  <c r="BV16"/>
  <c r="BV18" s="1"/>
  <c r="AU24" i="38" l="1"/>
  <c r="AU31" i="23" s="1"/>
  <c r="AU32" s="1"/>
  <c r="AQ19" i="40"/>
  <c r="AU18" i="38"/>
  <c r="AS8"/>
  <c r="AS18" i="40"/>
  <c r="AR25" i="38"/>
  <c r="AS19" i="40"/>
  <c r="AS37" s="1"/>
  <c r="AT16"/>
  <c r="O9" i="23"/>
  <c r="O9" i="38"/>
  <c r="O11" i="40"/>
  <c r="O39" i="38"/>
  <c r="O43" s="1"/>
  <c r="AX46"/>
  <c r="AX24" i="40" s="1"/>
  <c r="AX28" s="1"/>
  <c r="AH97" i="20"/>
  <c r="AF19" i="23"/>
  <c r="X6" i="37"/>
  <c r="BV6" s="1"/>
  <c r="AE8" i="35"/>
  <c r="AE7"/>
  <c r="AI63" i="20"/>
  <c r="AH18" i="23"/>
  <c r="AI57" i="20"/>
  <c r="AK18"/>
  <c r="AK71"/>
  <c r="AG17" i="23"/>
  <c r="AJ27" i="20"/>
  <c r="AK20"/>
  <c r="AJ90"/>
  <c r="AJ42"/>
  <c r="AK38"/>
  <c r="AJ56"/>
  <c r="AK51"/>
  <c r="AK29"/>
  <c r="AJ36"/>
  <c r="AJ86"/>
  <c r="AK45"/>
  <c r="AJ49"/>
  <c r="AK80"/>
  <c r="AJ94"/>
  <c r="AS44"/>
  <c r="BV12" i="35"/>
  <c r="X13"/>
  <c r="X18"/>
  <c r="X20"/>
  <c r="X22" s="1"/>
  <c r="AU8" i="40" l="1"/>
  <c r="AV24" i="38"/>
  <c r="AV31" i="23" s="1"/>
  <c r="AV32" s="1"/>
  <c r="AT8" i="38"/>
  <c r="AV18"/>
  <c r="AV16" i="40" s="1"/>
  <c r="AQ37"/>
  <c r="AT18"/>
  <c r="AT19" s="1"/>
  <c r="AT37" s="1"/>
  <c r="AS25" i="38"/>
  <c r="AV8" i="40"/>
  <c r="AS9"/>
  <c r="AU16"/>
  <c r="O13" i="23"/>
  <c r="O28" s="1"/>
  <c r="X35" i="35"/>
  <c r="P7" i="23" s="1"/>
  <c r="BV22" i="35"/>
  <c r="X34"/>
  <c r="P6" i="23" s="1"/>
  <c r="BN6" s="1"/>
  <c r="BV13" i="35"/>
  <c r="O10" i="40"/>
  <c r="AY46" i="38"/>
  <c r="AY24" i="40" s="1"/>
  <c r="AY28" s="1"/>
  <c r="AI97" i="20"/>
  <c r="AG19" i="23"/>
  <c r="AJ95" i="20"/>
  <c r="X8" i="37"/>
  <c r="P11" i="23" s="1"/>
  <c r="AE9" i="35"/>
  <c r="AJ57" i="20"/>
  <c r="AH17" i="23"/>
  <c r="AJ63" i="20"/>
  <c r="AK94"/>
  <c r="AL80"/>
  <c r="AL71"/>
  <c r="AL45"/>
  <c r="AK49"/>
  <c r="AK86"/>
  <c r="AK36"/>
  <c r="AL29"/>
  <c r="AL51"/>
  <c r="AK56"/>
  <c r="AK42"/>
  <c r="AL38"/>
  <c r="AK90"/>
  <c r="AK27"/>
  <c r="AL20"/>
  <c r="AL18"/>
  <c r="AT44"/>
  <c r="Z11" i="35"/>
  <c r="Y12"/>
  <c r="Y13" s="1"/>
  <c r="BV20"/>
  <c r="BV34"/>
  <c r="AW24" i="38" l="1"/>
  <c r="AW31" i="23" s="1"/>
  <c r="AW32" s="1"/>
  <c r="BN11"/>
  <c r="P26"/>
  <c r="AU8" i="38"/>
  <c r="AU9" i="40" s="1"/>
  <c r="AU18"/>
  <c r="AU19" s="1"/>
  <c r="AU37" s="1"/>
  <c r="AT25" i="38"/>
  <c r="AW18"/>
  <c r="AW16" i="40" s="1"/>
  <c r="AT9"/>
  <c r="BV35" i="35"/>
  <c r="X37"/>
  <c r="P9" i="23" s="1"/>
  <c r="P13" s="1"/>
  <c r="P28" s="1"/>
  <c r="Y34" i="35"/>
  <c r="Q6" i="23" s="1"/>
  <c r="X12" i="37"/>
  <c r="BV12" s="1"/>
  <c r="P32" i="38"/>
  <c r="AZ46"/>
  <c r="BV8" i="37"/>
  <c r="AJ97" i="20"/>
  <c r="AH19" i="23"/>
  <c r="AI17"/>
  <c r="AK95" i="20"/>
  <c r="AK57"/>
  <c r="AF8" i="35"/>
  <c r="AF7"/>
  <c r="AI18" i="23"/>
  <c r="AK63" i="20"/>
  <c r="AM18"/>
  <c r="AL90"/>
  <c r="AM51"/>
  <c r="AL56"/>
  <c r="AL86"/>
  <c r="AM45"/>
  <c r="AL49"/>
  <c r="AL27"/>
  <c r="AM20"/>
  <c r="AL42"/>
  <c r="AM38"/>
  <c r="AL36"/>
  <c r="AM29"/>
  <c r="AM71"/>
  <c r="AM80"/>
  <c r="AL94"/>
  <c r="AU44"/>
  <c r="Z12" i="35"/>
  <c r="Z13" s="1"/>
  <c r="Z34" s="1"/>
  <c r="AA11"/>
  <c r="AX24" i="38" l="1"/>
  <c r="AX31" i="23" s="1"/>
  <c r="AX32" s="1"/>
  <c r="BQ46" i="38"/>
  <c r="AZ24" i="40"/>
  <c r="AX18" i="38"/>
  <c r="AV18" i="40"/>
  <c r="AV19" s="1"/>
  <c r="AU25" i="38"/>
  <c r="AV8"/>
  <c r="AV9" i="40" s="1"/>
  <c r="AW8"/>
  <c r="P9" i="38"/>
  <c r="BN9" s="1"/>
  <c r="BV37" i="35"/>
  <c r="BN32" i="38"/>
  <c r="P11" i="40"/>
  <c r="BN11" s="1"/>
  <c r="P39" i="38"/>
  <c r="BA46"/>
  <c r="BA24" i="40" s="1"/>
  <c r="BN13" i="23"/>
  <c r="AJ18"/>
  <c r="AK97" i="20"/>
  <c r="AI19" i="23"/>
  <c r="AJ17"/>
  <c r="AL95" i="20"/>
  <c r="AF9" i="35"/>
  <c r="AG7" s="1"/>
  <c r="AL63" i="20"/>
  <c r="AN80"/>
  <c r="AM90"/>
  <c r="AN18"/>
  <c r="AL57"/>
  <c r="AM94"/>
  <c r="AN71"/>
  <c r="AM36"/>
  <c r="AN29"/>
  <c r="AN38"/>
  <c r="AM42"/>
  <c r="AM27"/>
  <c r="AN20"/>
  <c r="AN45"/>
  <c r="AM49"/>
  <c r="AM86"/>
  <c r="AM56"/>
  <c r="AN51"/>
  <c r="AV44"/>
  <c r="AA12" i="35"/>
  <c r="AA13" s="1"/>
  <c r="AA34" s="1"/>
  <c r="R6" i="23"/>
  <c r="AY24" i="38" l="1"/>
  <c r="AY31" i="23" s="1"/>
  <c r="AY32" s="1"/>
  <c r="BA28" i="40"/>
  <c r="AZ28"/>
  <c r="BQ28" s="1"/>
  <c r="BQ24"/>
  <c r="AV37"/>
  <c r="AY18" i="38"/>
  <c r="AY8" i="40"/>
  <c r="AW8" i="38"/>
  <c r="AV25"/>
  <c r="AX16" i="40"/>
  <c r="AX8"/>
  <c r="P10"/>
  <c r="BN10" s="1"/>
  <c r="AG8" i="35"/>
  <c r="AG9" s="1"/>
  <c r="P43" i="38"/>
  <c r="BN39"/>
  <c r="BB46"/>
  <c r="BB24" i="40" s="1"/>
  <c r="BB28" s="1"/>
  <c r="AL97" i="20"/>
  <c r="AK18" i="23"/>
  <c r="AJ19"/>
  <c r="AM95" i="20"/>
  <c r="AM57"/>
  <c r="AM63"/>
  <c r="AN56"/>
  <c r="AO51"/>
  <c r="BQ51" s="1"/>
  <c r="AO20"/>
  <c r="BQ20" s="1"/>
  <c r="AN27"/>
  <c r="AN36"/>
  <c r="AO29"/>
  <c r="BQ29" s="1"/>
  <c r="AO71"/>
  <c r="BQ71" s="1"/>
  <c r="AK17" i="23"/>
  <c r="AN90" i="20"/>
  <c r="AN86"/>
  <c r="AO45"/>
  <c r="BQ45" s="1"/>
  <c r="AN49"/>
  <c r="AN42"/>
  <c r="AO38"/>
  <c r="BQ38" s="1"/>
  <c r="AN94"/>
  <c r="AO18"/>
  <c r="AO80"/>
  <c r="BQ80" s="1"/>
  <c r="AW44"/>
  <c r="AB11" i="35"/>
  <c r="S6" i="23"/>
  <c r="AZ24" i="38" l="1"/>
  <c r="AZ31" i="23" s="1"/>
  <c r="AZ32" s="1"/>
  <c r="AX18" i="40"/>
  <c r="AX19" s="1"/>
  <c r="AX37" s="1"/>
  <c r="AW25" i="38"/>
  <c r="AX8"/>
  <c r="AZ18"/>
  <c r="AZ16" i="40" s="1"/>
  <c r="AW18"/>
  <c r="AW19" s="1"/>
  <c r="AW9"/>
  <c r="AY16"/>
  <c r="AH7" i="35"/>
  <c r="AH8"/>
  <c r="BC46" i="38"/>
  <c r="BC24" i="40" s="1"/>
  <c r="BC28" s="1"/>
  <c r="AL17" i="23"/>
  <c r="AM97" i="20"/>
  <c r="AK19" i="23"/>
  <c r="AL18"/>
  <c r="AN95" i="20"/>
  <c r="AN63"/>
  <c r="AN57"/>
  <c r="AP80"/>
  <c r="AP18"/>
  <c r="AO94"/>
  <c r="AO42"/>
  <c r="BQ42" s="1"/>
  <c r="AP38"/>
  <c r="AP71"/>
  <c r="AO27"/>
  <c r="BQ27" s="1"/>
  <c r="AP20"/>
  <c r="BQ18"/>
  <c r="AP45"/>
  <c r="AO49"/>
  <c r="BQ49" s="1"/>
  <c r="AO86"/>
  <c r="BQ86" s="1"/>
  <c r="AO90"/>
  <c r="BQ90" s="1"/>
  <c r="AP29"/>
  <c r="AO36"/>
  <c r="BQ36" s="1"/>
  <c r="AO56"/>
  <c r="BQ56" s="1"/>
  <c r="AP51"/>
  <c r="AX44"/>
  <c r="AB12" i="35"/>
  <c r="AB13" s="1"/>
  <c r="AC11"/>
  <c r="BA24" i="38" l="1"/>
  <c r="BA31" i="23" s="1"/>
  <c r="BA32" s="1"/>
  <c r="AW37" i="40"/>
  <c r="BQ24" i="38"/>
  <c r="BQ16" i="40"/>
  <c r="AY8" i="38"/>
  <c r="BA18"/>
  <c r="BA16" i="40" s="1"/>
  <c r="BQ18" i="38"/>
  <c r="AY18" i="40"/>
  <c r="AY19" s="1"/>
  <c r="AY37" s="1"/>
  <c r="AX25" i="38"/>
  <c r="AZ8" i="40"/>
  <c r="BQ8" s="1"/>
  <c r="AX9"/>
  <c r="AH9" i="35"/>
  <c r="AI8" s="1"/>
  <c r="AB34"/>
  <c r="T6" i="23" s="1"/>
  <c r="BD46" i="38"/>
  <c r="BD24" i="40" s="1"/>
  <c r="BD28" s="1"/>
  <c r="AM18" i="23"/>
  <c r="AN97" i="20"/>
  <c r="AL19" i="23"/>
  <c r="AO95" i="20"/>
  <c r="AM17" i="23"/>
  <c r="AO63" i="20"/>
  <c r="BQ63" s="1"/>
  <c r="AP56"/>
  <c r="AQ51"/>
  <c r="AQ71"/>
  <c r="AQ18"/>
  <c r="AQ29"/>
  <c r="AP36"/>
  <c r="AP90"/>
  <c r="AP86"/>
  <c r="AQ45"/>
  <c r="AP49"/>
  <c r="AP27"/>
  <c r="AQ20"/>
  <c r="AQ38"/>
  <c r="AP42"/>
  <c r="AP94"/>
  <c r="AQ80"/>
  <c r="AO57"/>
  <c r="AY44"/>
  <c r="AD11" i="35"/>
  <c r="AC12"/>
  <c r="AC13" s="1"/>
  <c r="AC34" s="1"/>
  <c r="BB24" i="38" l="1"/>
  <c r="BB31" i="23" s="1"/>
  <c r="BB32" s="1"/>
  <c r="AZ8" i="38"/>
  <c r="AZ9" i="40" s="1"/>
  <c r="AZ18"/>
  <c r="AY25" i="38"/>
  <c r="BB18"/>
  <c r="BB16" i="40" s="1"/>
  <c r="AY9"/>
  <c r="BA8"/>
  <c r="AI7" i="35"/>
  <c r="AI9" s="1"/>
  <c r="AJ8" s="1"/>
  <c r="BE46" i="38"/>
  <c r="BE24" i="40" s="1"/>
  <c r="BE28" s="1"/>
  <c r="AO97" i="20"/>
  <c r="BQ97" s="1"/>
  <c r="BQ57"/>
  <c r="BQ95"/>
  <c r="AM19" i="23"/>
  <c r="AP95" i="20"/>
  <c r="AP57"/>
  <c r="AN18" i="23"/>
  <c r="BP18" s="1"/>
  <c r="AP63" i="20"/>
  <c r="AR80"/>
  <c r="AQ94"/>
  <c r="AR20"/>
  <c r="AQ27"/>
  <c r="AQ90"/>
  <c r="AN17" i="23"/>
  <c r="BP17" s="1"/>
  <c r="AQ42" i="20"/>
  <c r="AR38"/>
  <c r="AR45"/>
  <c r="AQ49"/>
  <c r="AQ86"/>
  <c r="AR29"/>
  <c r="AQ36"/>
  <c r="AR18"/>
  <c r="AR71"/>
  <c r="AR51"/>
  <c r="AQ56"/>
  <c r="AZ44"/>
  <c r="AD12" i="35"/>
  <c r="AD13" s="1"/>
  <c r="U6" i="23"/>
  <c r="BC24" i="38" l="1"/>
  <c r="BC31" i="23" s="1"/>
  <c r="BC32" s="1"/>
  <c r="BQ18" i="40"/>
  <c r="AZ19"/>
  <c r="BC8"/>
  <c r="BC18" i="38"/>
  <c r="BC16" i="40" s="1"/>
  <c r="AZ25" i="38"/>
  <c r="BQ25" s="1"/>
  <c r="BQ8"/>
  <c r="BA8"/>
  <c r="BQ9" i="40"/>
  <c r="BB8"/>
  <c r="AJ7" i="35"/>
  <c r="AJ9" s="1"/>
  <c r="AD34"/>
  <c r="BF46" i="38"/>
  <c r="BF24" i="40" s="1"/>
  <c r="BF28" s="1"/>
  <c r="AP97" i="20"/>
  <c r="AQ95"/>
  <c r="AO17" i="23"/>
  <c r="AN19"/>
  <c r="BP19" s="1"/>
  <c r="AO18"/>
  <c r="AQ63" i="20"/>
  <c r="AP18" i="23" s="1"/>
  <c r="AR56" i="20"/>
  <c r="AS51"/>
  <c r="AS71"/>
  <c r="AS18"/>
  <c r="AS29"/>
  <c r="AR36"/>
  <c r="AR86"/>
  <c r="AS45"/>
  <c r="AR49"/>
  <c r="AS20"/>
  <c r="AR27"/>
  <c r="AR94"/>
  <c r="AS38"/>
  <c r="AR42"/>
  <c r="AR90"/>
  <c r="AS80"/>
  <c r="AQ57"/>
  <c r="BA44"/>
  <c r="BR44" s="1"/>
  <c r="V6" i="23"/>
  <c r="AE11" i="35"/>
  <c r="AQ97" i="20" l="1"/>
  <c r="BD24" i="38"/>
  <c r="BD31" i="23" s="1"/>
  <c r="BD32" s="1"/>
  <c r="BB8" i="38"/>
  <c r="BB9" i="40" s="1"/>
  <c r="BA25" i="38"/>
  <c r="AZ37" i="40"/>
  <c r="BQ19"/>
  <c r="BD18" i="38"/>
  <c r="BD16" i="40" s="1"/>
  <c r="BA9"/>
  <c r="BA18"/>
  <c r="AK7" i="35"/>
  <c r="AK8"/>
  <c r="BG46" i="38"/>
  <c r="BG24" i="40" s="1"/>
  <c r="BG28" s="1"/>
  <c r="AO19" i="23"/>
  <c r="AR95" i="20"/>
  <c r="AR57"/>
  <c r="AR63"/>
  <c r="AT80"/>
  <c r="AS90"/>
  <c r="AT20"/>
  <c r="AS27"/>
  <c r="AT45"/>
  <c r="AS49"/>
  <c r="AS86"/>
  <c r="AT29"/>
  <c r="AS36"/>
  <c r="AP17" i="23"/>
  <c r="AT38" i="20"/>
  <c r="AS42"/>
  <c r="AS94"/>
  <c r="AT18"/>
  <c r="AT71"/>
  <c r="AS56"/>
  <c r="AT51"/>
  <c r="BB44"/>
  <c r="AE12" i="35"/>
  <c r="AE13" s="1"/>
  <c r="AE34" s="1"/>
  <c r="BE24" i="38" l="1"/>
  <c r="BE31" i="23" s="1"/>
  <c r="BE32" s="1"/>
  <c r="BB25" i="38"/>
  <c r="BA19" i="40"/>
  <c r="BE18" i="38"/>
  <c r="BC8"/>
  <c r="BD8" i="40"/>
  <c r="BB18"/>
  <c r="BB19" s="1"/>
  <c r="BB37" s="1"/>
  <c r="AK9" i="35"/>
  <c r="AL8" s="1"/>
  <c r="BH46" i="38"/>
  <c r="BH24" i="40" s="1"/>
  <c r="BH28" s="1"/>
  <c r="AQ18" i="23"/>
  <c r="AR97" i="20"/>
  <c r="AP19" i="23"/>
  <c r="AS95" i="20"/>
  <c r="AQ17" i="23"/>
  <c r="AS63" i="20"/>
  <c r="AR18" i="23" s="1"/>
  <c r="AS57" i="20"/>
  <c r="AT94"/>
  <c r="AT42"/>
  <c r="AU38"/>
  <c r="AT36"/>
  <c r="AU29"/>
  <c r="AT86"/>
  <c r="AU45"/>
  <c r="AT49"/>
  <c r="AT27"/>
  <c r="AU20"/>
  <c r="AU80"/>
  <c r="AU51"/>
  <c r="AT56"/>
  <c r="AU71"/>
  <c r="AU18"/>
  <c r="AT90"/>
  <c r="BC44"/>
  <c r="AF11" i="35"/>
  <c r="W6" i="23"/>
  <c r="BF24" i="38" l="1"/>
  <c r="BF31" i="23" s="1"/>
  <c r="BF32" s="1"/>
  <c r="BD8" i="38"/>
  <c r="BD9" i="40" s="1"/>
  <c r="BF18" i="38"/>
  <c r="BC18" i="40"/>
  <c r="BC25" i="38"/>
  <c r="BF8" i="40"/>
  <c r="BA37"/>
  <c r="BC9"/>
  <c r="BE16"/>
  <c r="BE8"/>
  <c r="AL7" i="35"/>
  <c r="AL9" s="1"/>
  <c r="AM7" s="1"/>
  <c r="BI46" i="38"/>
  <c r="BI24" i="40" s="1"/>
  <c r="BI28" s="1"/>
  <c r="AS97" i="20"/>
  <c r="AQ19" i="23"/>
  <c r="AT95" i="20"/>
  <c r="AR17" i="23"/>
  <c r="AT63" i="20"/>
  <c r="AT57"/>
  <c r="AU90"/>
  <c r="AV18"/>
  <c r="AV71"/>
  <c r="AV51"/>
  <c r="AU56"/>
  <c r="AV45"/>
  <c r="AU49"/>
  <c r="AU86"/>
  <c r="AU94"/>
  <c r="AV80"/>
  <c r="AV20"/>
  <c r="AU27"/>
  <c r="AV29"/>
  <c r="AU36"/>
  <c r="AV38"/>
  <c r="AU42"/>
  <c r="BD44"/>
  <c r="AF12" i="35"/>
  <c r="AF13" s="1"/>
  <c r="AF34" s="1"/>
  <c r="X6" i="23" s="1"/>
  <c r="BG24" i="38" l="1"/>
  <c r="BG31" i="23" s="1"/>
  <c r="BG32" s="1"/>
  <c r="BE18" i="40"/>
  <c r="BE19" s="1"/>
  <c r="BE37" s="1"/>
  <c r="BD25" i="38"/>
  <c r="BG18"/>
  <c r="BC19" i="40"/>
  <c r="BE8" i="38"/>
  <c r="BD18" i="40"/>
  <c r="BD19" s="1"/>
  <c r="BD37" s="1"/>
  <c r="BF16"/>
  <c r="AM8" i="35"/>
  <c r="AM9" s="1"/>
  <c r="AN7" s="1"/>
  <c r="BJ46" i="38"/>
  <c r="BJ24" i="40" s="1"/>
  <c r="BJ28" s="1"/>
  <c r="AS18" i="23"/>
  <c r="AT97" i="20"/>
  <c r="AR19" i="23"/>
  <c r="AU95" i="20"/>
  <c r="AS17" i="23"/>
  <c r="AU63" i="20"/>
  <c r="AV42"/>
  <c r="AW38"/>
  <c r="AV36"/>
  <c r="AW29"/>
  <c r="AV27"/>
  <c r="AW20"/>
  <c r="AW80"/>
  <c r="AV86"/>
  <c r="AW45"/>
  <c r="AV49"/>
  <c r="AW51"/>
  <c r="AV56"/>
  <c r="AV90"/>
  <c r="AV94"/>
  <c r="AW71"/>
  <c r="AW18"/>
  <c r="AU57"/>
  <c r="BE44"/>
  <c r="AG11" i="35"/>
  <c r="BG8" i="40" l="1"/>
  <c r="BH24" i="38"/>
  <c r="BH31" i="23" s="1"/>
  <c r="BH32" s="1"/>
  <c r="BF8" i="38"/>
  <c r="BF9" i="40" s="1"/>
  <c r="BH18" i="38"/>
  <c r="BC37" i="40"/>
  <c r="BE25" i="38"/>
  <c r="BE9" i="40"/>
  <c r="BG16"/>
  <c r="AN8" i="35"/>
  <c r="AN9" s="1"/>
  <c r="AO8" s="1"/>
  <c r="BK46" i="38"/>
  <c r="BK24" i="40" s="1"/>
  <c r="BK28" s="1"/>
  <c r="AS19" i="23"/>
  <c r="AU97" i="20"/>
  <c r="AT18" i="23"/>
  <c r="AV95" i="20"/>
  <c r="AV57"/>
  <c r="AV63"/>
  <c r="AT17" i="23"/>
  <c r="AW94" i="20"/>
  <c r="AX51"/>
  <c r="AW56"/>
  <c r="AX45"/>
  <c r="AW49"/>
  <c r="AW86"/>
  <c r="AX18"/>
  <c r="AX71"/>
  <c r="AW90"/>
  <c r="AX80"/>
  <c r="AW27"/>
  <c r="AX20"/>
  <c r="AW36"/>
  <c r="AX29"/>
  <c r="AW42"/>
  <c r="AX38"/>
  <c r="BF44"/>
  <c r="AG12" i="35"/>
  <c r="AG13" s="1"/>
  <c r="AG34" s="1"/>
  <c r="Y6" i="23" s="1"/>
  <c r="BH8" i="40" l="1"/>
  <c r="BI24" i="38"/>
  <c r="BI31" i="23" s="1"/>
  <c r="BI32" s="1"/>
  <c r="BF25" i="38"/>
  <c r="BI18"/>
  <c r="BI16" i="40" s="1"/>
  <c r="BG8" i="38"/>
  <c r="BG9" i="40" s="1"/>
  <c r="BF18"/>
  <c r="BH16"/>
  <c r="AO7" i="35"/>
  <c r="AO9" s="1"/>
  <c r="AP7" s="1"/>
  <c r="BL46" i="38"/>
  <c r="BL24" i="40" s="1"/>
  <c r="AV97" i="20"/>
  <c r="AU18" i="23"/>
  <c r="AT19"/>
  <c r="AU17"/>
  <c r="AW95" i="20"/>
  <c r="AW63"/>
  <c r="AY38"/>
  <c r="AX42"/>
  <c r="AY29"/>
  <c r="AX36"/>
  <c r="AY20"/>
  <c r="AX27"/>
  <c r="AY71"/>
  <c r="AY18"/>
  <c r="AX86"/>
  <c r="AY45"/>
  <c r="AX49"/>
  <c r="AY51"/>
  <c r="AX56"/>
  <c r="AY80"/>
  <c r="AX90"/>
  <c r="AX94"/>
  <c r="AW57"/>
  <c r="BG44"/>
  <c r="AH11" i="35"/>
  <c r="BW30"/>
  <c r="BW26"/>
  <c r="BJ24" i="38" l="1"/>
  <c r="BJ31" i="23" s="1"/>
  <c r="BJ32" s="1"/>
  <c r="BL28" i="40"/>
  <c r="BR28" s="1"/>
  <c r="BT28" s="1"/>
  <c r="BR24"/>
  <c r="BT24" s="1"/>
  <c r="BF19"/>
  <c r="BG25" i="38"/>
  <c r="BH8"/>
  <c r="BJ18"/>
  <c r="BJ16" i="40" s="1"/>
  <c r="BI8"/>
  <c r="BG18"/>
  <c r="BG19" s="1"/>
  <c r="BG37" s="1"/>
  <c r="AP8" i="35"/>
  <c r="AP9" s="1"/>
  <c r="AQ8" s="1"/>
  <c r="BR46" i="38"/>
  <c r="BT46"/>
  <c r="AV18" i="23"/>
  <c r="AW97" i="20"/>
  <c r="AU19" i="23"/>
  <c r="AX95" i="20"/>
  <c r="AX63"/>
  <c r="AX57"/>
  <c r="AY90"/>
  <c r="AZ51"/>
  <c r="AY56"/>
  <c r="AZ45"/>
  <c r="AY49"/>
  <c r="AY86"/>
  <c r="AY27"/>
  <c r="AZ20"/>
  <c r="AY36"/>
  <c r="AZ29"/>
  <c r="AZ38"/>
  <c r="AY42"/>
  <c r="AV17" i="23"/>
  <c r="AY94" i="20"/>
  <c r="AZ80"/>
  <c r="AZ18"/>
  <c r="AZ71"/>
  <c r="BH44"/>
  <c r="AH12" i="35"/>
  <c r="BK24" i="38" l="1"/>
  <c r="BK31" i="23" s="1"/>
  <c r="BK32" s="1"/>
  <c r="AQ7" i="35"/>
  <c r="AQ9" s="1"/>
  <c r="AR7" s="1"/>
  <c r="BI8" i="38"/>
  <c r="BI9" i="40" s="1"/>
  <c r="BH25" i="38"/>
  <c r="BF37" i="40"/>
  <c r="BK18" i="38"/>
  <c r="BK16" i="40" s="1"/>
  <c r="BH9"/>
  <c r="BH18"/>
  <c r="BH19" s="1"/>
  <c r="BH37" s="1"/>
  <c r="BJ8"/>
  <c r="AW18" i="23"/>
  <c r="AX97" i="20"/>
  <c r="AV19" i="23"/>
  <c r="AY95" i="20"/>
  <c r="AW17" i="23"/>
  <c r="AY57" i="20"/>
  <c r="AY63"/>
  <c r="BA18"/>
  <c r="BA80"/>
  <c r="BR80" s="1"/>
  <c r="BA38"/>
  <c r="BR38" s="1"/>
  <c r="AZ42"/>
  <c r="AZ86"/>
  <c r="BA45"/>
  <c r="BR45" s="1"/>
  <c r="AZ49"/>
  <c r="BA51"/>
  <c r="BR51" s="1"/>
  <c r="AZ56"/>
  <c r="AZ90"/>
  <c r="BA71"/>
  <c r="BR71" s="1"/>
  <c r="AZ94"/>
  <c r="AZ36"/>
  <c r="BA29"/>
  <c r="BR29" s="1"/>
  <c r="AZ27"/>
  <c r="BA20"/>
  <c r="BR20" s="1"/>
  <c r="BI44"/>
  <c r="BW7" i="35"/>
  <c r="AI12"/>
  <c r="AH13"/>
  <c r="AH34" s="1"/>
  <c r="AI11"/>
  <c r="AR8" l="1"/>
  <c r="AR9" s="1"/>
  <c r="AS8" s="1"/>
  <c r="BK8" i="40"/>
  <c r="BL24" i="38"/>
  <c r="BL31" i="23" s="1"/>
  <c r="BL32" s="1"/>
  <c r="BI25" i="38"/>
  <c r="BL18"/>
  <c r="BL16" i="40" s="1"/>
  <c r="BJ8" i="38"/>
  <c r="BJ9" i="40" s="1"/>
  <c r="BI18"/>
  <c r="BI19" s="1"/>
  <c r="AY97" i="20"/>
  <c r="AW19" i="23"/>
  <c r="AZ95" i="20"/>
  <c r="AX17" i="23"/>
  <c r="AX18"/>
  <c r="AX19"/>
  <c r="AZ63" i="20"/>
  <c r="AZ57"/>
  <c r="BA90"/>
  <c r="BR90" s="1"/>
  <c r="BB51"/>
  <c r="BA56"/>
  <c r="BR56" s="1"/>
  <c r="BB45"/>
  <c r="BA49"/>
  <c r="BR49" s="1"/>
  <c r="BA86"/>
  <c r="BR86" s="1"/>
  <c r="BA42"/>
  <c r="BR42" s="1"/>
  <c r="BB38"/>
  <c r="BB18"/>
  <c r="BA27"/>
  <c r="BR27" s="1"/>
  <c r="BB20"/>
  <c r="BA36"/>
  <c r="BR36" s="1"/>
  <c r="BB29"/>
  <c r="BA94"/>
  <c r="BB71"/>
  <c r="BB80"/>
  <c r="BR18"/>
  <c r="BJ44"/>
  <c r="BW8" i="35"/>
  <c r="AI13"/>
  <c r="AI34" s="1"/>
  <c r="AA6" i="23" s="1"/>
  <c r="Z6"/>
  <c r="AJ11" i="35"/>
  <c r="AS7" l="1"/>
  <c r="AS9" s="1"/>
  <c r="AT8" s="1"/>
  <c r="BI37" i="40"/>
  <c r="BR24" i="38"/>
  <c r="BT24"/>
  <c r="BR16" i="40"/>
  <c r="BT16" s="1"/>
  <c r="BJ25" i="38"/>
  <c r="BK8"/>
  <c r="BK9" i="40" s="1"/>
  <c r="BR18" i="38"/>
  <c r="BT18"/>
  <c r="BL8" i="40"/>
  <c r="BR8" s="1"/>
  <c r="BT8" s="1"/>
  <c r="BJ18"/>
  <c r="BJ19" s="1"/>
  <c r="BJ37" s="1"/>
  <c r="AY18" i="23"/>
  <c r="AZ97" i="20"/>
  <c r="AY17" i="23"/>
  <c r="BA95" i="20"/>
  <c r="AT7" i="35"/>
  <c r="BA63" i="20"/>
  <c r="BR63" s="1"/>
  <c r="BC80"/>
  <c r="BC18"/>
  <c r="BB86"/>
  <c r="BC45"/>
  <c r="BB49"/>
  <c r="BC51"/>
  <c r="BB56"/>
  <c r="BB90"/>
  <c r="BA57"/>
  <c r="BC71"/>
  <c r="BB94"/>
  <c r="BB36"/>
  <c r="BC29"/>
  <c r="BB27"/>
  <c r="BC20"/>
  <c r="BB42"/>
  <c r="BC38"/>
  <c r="BK44"/>
  <c r="AJ12" i="35"/>
  <c r="BW12" s="1"/>
  <c r="BW11"/>
  <c r="BK18" i="40" l="1"/>
  <c r="BK19" s="1"/>
  <c r="BK37" s="1"/>
  <c r="BK25" i="38"/>
  <c r="BL8"/>
  <c r="BL9" i="40" s="1"/>
  <c r="BR9" s="1"/>
  <c r="BT9" s="1"/>
  <c r="BR95" i="20"/>
  <c r="AZ18" i="23"/>
  <c r="BQ18" s="1"/>
  <c r="BA97" i="20"/>
  <c r="BR97" s="1"/>
  <c r="BR57"/>
  <c r="AY19" i="23"/>
  <c r="BB95" i="20"/>
  <c r="BB57"/>
  <c r="AT9" i="35"/>
  <c r="BB63" i="20"/>
  <c r="BD38"/>
  <c r="BC42"/>
  <c r="BC27"/>
  <c r="BD20"/>
  <c r="BD29"/>
  <c r="BC36"/>
  <c r="AZ17" i="23"/>
  <c r="BQ17" s="1"/>
  <c r="BC90" i="20"/>
  <c r="BC56"/>
  <c r="BD51"/>
  <c r="BD45"/>
  <c r="BC49"/>
  <c r="BC86"/>
  <c r="BD18"/>
  <c r="BD80"/>
  <c r="BC94"/>
  <c r="BD71"/>
  <c r="BL44"/>
  <c r="AK11" i="35"/>
  <c r="BW9"/>
  <c r="AJ13"/>
  <c r="BL25" i="38" l="1"/>
  <c r="BR8"/>
  <c r="BT8"/>
  <c r="BL18" i="40"/>
  <c r="AJ34" i="35"/>
  <c r="AB6" i="23" s="1"/>
  <c r="BO6" s="1"/>
  <c r="BW13" i="35"/>
  <c r="BA18" i="23"/>
  <c r="AZ19"/>
  <c r="BQ19" s="1"/>
  <c r="BB97" i="20"/>
  <c r="BC95"/>
  <c r="BA17" i="23"/>
  <c r="AU8" i="35"/>
  <c r="AU7"/>
  <c r="BC63" i="20"/>
  <c r="BC57"/>
  <c r="BD94"/>
  <c r="BD86"/>
  <c r="BE45"/>
  <c r="BD49"/>
  <c r="BD90"/>
  <c r="BE29"/>
  <c r="BD36"/>
  <c r="BE38"/>
  <c r="BD42"/>
  <c r="BE71"/>
  <c r="BE80"/>
  <c r="BE18"/>
  <c r="BE51"/>
  <c r="BD56"/>
  <c r="BD27"/>
  <c r="BE20"/>
  <c r="BM44"/>
  <c r="BS44" s="1"/>
  <c r="BU44" s="1"/>
  <c r="AL11" i="35"/>
  <c r="AK12"/>
  <c r="AK13" s="1"/>
  <c r="BW34"/>
  <c r="BT25" i="38" l="1"/>
  <c r="BR25"/>
  <c r="BR18" i="40"/>
  <c r="BT18" s="1"/>
  <c r="BL19"/>
  <c r="AK34" i="35"/>
  <c r="AC6" i="23" s="1"/>
  <c r="BC97" i="20"/>
  <c r="BB18" i="23"/>
  <c r="BA19"/>
  <c r="BD95" i="20"/>
  <c r="AU9" i="35"/>
  <c r="AV8" s="1"/>
  <c r="BD57" i="20"/>
  <c r="BB17" i="23"/>
  <c r="BD63" i="20"/>
  <c r="BF51"/>
  <c r="BE56"/>
  <c r="BF18"/>
  <c r="BF80"/>
  <c r="BE42"/>
  <c r="BF38"/>
  <c r="BE36"/>
  <c r="BF29"/>
  <c r="BF45"/>
  <c r="BE49"/>
  <c r="BE86"/>
  <c r="BE27"/>
  <c r="BF20"/>
  <c r="BF71"/>
  <c r="BE90"/>
  <c r="BE94"/>
  <c r="AM11" i="35"/>
  <c r="AL12"/>
  <c r="AL13" s="1"/>
  <c r="AL34" s="1"/>
  <c r="BW21"/>
  <c r="BL37" i="40" l="1"/>
  <c r="BR19"/>
  <c r="BT19" s="1"/>
  <c r="BC17" i="23"/>
  <c r="BD97" i="20"/>
  <c r="BC18" i="23"/>
  <c r="BB19"/>
  <c r="BE95" i="20"/>
  <c r="AV7" i="35"/>
  <c r="AV9" s="1"/>
  <c r="BE63" i="20"/>
  <c r="BG71"/>
  <c r="BF27"/>
  <c r="BG20"/>
  <c r="BF86"/>
  <c r="BG45"/>
  <c r="BF49"/>
  <c r="BG80"/>
  <c r="BF56"/>
  <c r="BG51"/>
  <c r="BF94"/>
  <c r="BF90"/>
  <c r="BF36"/>
  <c r="BG29"/>
  <c r="BF42"/>
  <c r="BG38"/>
  <c r="BG18"/>
  <c r="BE57"/>
  <c r="AN11" i="35"/>
  <c r="AM12"/>
  <c r="AM13" s="1"/>
  <c r="AM34" s="1"/>
  <c r="AD6" i="23"/>
  <c r="AW8" i="35" l="1"/>
  <c r="BE97" i="20"/>
  <c r="BD18" i="23"/>
  <c r="BC19"/>
  <c r="BF95" i="20"/>
  <c r="AW7" i="35"/>
  <c r="BF63" i="20"/>
  <c r="BG90"/>
  <c r="BD17" i="23"/>
  <c r="BH18" i="20"/>
  <c r="BH38"/>
  <c r="BG42"/>
  <c r="BH29"/>
  <c r="BG36"/>
  <c r="BH80"/>
  <c r="BH45"/>
  <c r="BG49"/>
  <c r="BG86"/>
  <c r="BH71"/>
  <c r="BF57"/>
  <c r="BG94"/>
  <c r="BG56"/>
  <c r="BH51"/>
  <c r="BG27"/>
  <c r="BH20"/>
  <c r="AE6" i="23"/>
  <c r="AW9" i="35" l="1"/>
  <c r="AK16"/>
  <c r="AL16"/>
  <c r="AM16"/>
  <c r="BG57" i="20"/>
  <c r="BE18" i="23"/>
  <c r="BF97" i="20"/>
  <c r="BD19" i="23"/>
  <c r="BG95" i="20"/>
  <c r="AX7" i="35"/>
  <c r="AX8"/>
  <c r="BG63" i="20"/>
  <c r="BH27"/>
  <c r="BI20"/>
  <c r="BH94"/>
  <c r="BE17" i="23"/>
  <c r="BH86" i="20"/>
  <c r="BI71"/>
  <c r="BI80"/>
  <c r="BH56"/>
  <c r="BI51"/>
  <c r="BI45"/>
  <c r="BH49"/>
  <c r="BI29"/>
  <c r="BH36"/>
  <c r="BI38"/>
  <c r="BH42"/>
  <c r="BI18"/>
  <c r="BH90"/>
  <c r="AN12" i="35"/>
  <c r="AN13" s="1"/>
  <c r="AN16"/>
  <c r="AO11"/>
  <c r="AM6" i="37" l="1"/>
  <c r="AM8" s="1"/>
  <c r="AM18" i="35"/>
  <c r="AM20"/>
  <c r="AM22" s="1"/>
  <c r="AM35" s="1"/>
  <c r="AK6" i="37"/>
  <c r="AK8" s="1"/>
  <c r="AK20" i="35"/>
  <c r="AK22" s="1"/>
  <c r="AK35" s="1"/>
  <c r="AK18"/>
  <c r="AL20"/>
  <c r="AL22" s="1"/>
  <c r="AL35" s="1"/>
  <c r="AL6" i="37"/>
  <c r="AL8" s="1"/>
  <c r="AL18" i="35"/>
  <c r="AN34"/>
  <c r="AF6" i="23" s="1"/>
  <c r="AX9" i="35"/>
  <c r="BF17" i="23"/>
  <c r="BF18"/>
  <c r="BG97" i="20"/>
  <c r="BE19" i="23"/>
  <c r="BH95" i="20"/>
  <c r="AN6" i="37"/>
  <c r="AN8" s="1"/>
  <c r="BH63" i="20"/>
  <c r="BI90"/>
  <c r="BJ18"/>
  <c r="BI56"/>
  <c r="BJ51"/>
  <c r="BJ80"/>
  <c r="BI42"/>
  <c r="BJ38"/>
  <c r="BJ29"/>
  <c r="BI36"/>
  <c r="BJ45"/>
  <c r="BI49"/>
  <c r="BI86"/>
  <c r="BH57"/>
  <c r="BJ71"/>
  <c r="BI94"/>
  <c r="BI27"/>
  <c r="BJ20"/>
  <c r="AO16" i="35"/>
  <c r="AO12"/>
  <c r="AO13" s="1"/>
  <c r="AO34" s="1"/>
  <c r="AN20"/>
  <c r="AN22" s="1"/>
  <c r="AN18"/>
  <c r="AY8" l="1"/>
  <c r="AD7" i="23"/>
  <c r="AL37" i="35"/>
  <c r="AC7" i="23"/>
  <c r="AK37" i="35"/>
  <c r="AE7" i="23"/>
  <c r="AM37" i="35"/>
  <c r="AE32" i="38"/>
  <c r="AM12" i="37"/>
  <c r="AE11" i="23"/>
  <c r="AE26" s="1"/>
  <c r="AD32" i="38"/>
  <c r="AD11" i="23"/>
  <c r="AD26" s="1"/>
  <c r="AL12" i="37"/>
  <c r="AK12"/>
  <c r="AC32" i="38"/>
  <c r="AC39" s="1"/>
  <c r="AC43" s="1"/>
  <c r="AC11" i="23"/>
  <c r="AC26" s="1"/>
  <c r="AN35" i="35"/>
  <c r="AF7" i="23" s="1"/>
  <c r="AN12" i="37"/>
  <c r="AF32" i="38"/>
  <c r="AY7" i="35"/>
  <c r="BG18" i="23"/>
  <c r="BH97" i="20"/>
  <c r="AF11" i="23"/>
  <c r="AF26" s="1"/>
  <c r="BF19"/>
  <c r="BI95" i="20"/>
  <c r="AO6" i="37"/>
  <c r="AO8" s="1"/>
  <c r="AG32" i="38" s="1"/>
  <c r="BI63" i="20"/>
  <c r="BJ27"/>
  <c r="BK20"/>
  <c r="BJ94"/>
  <c r="BK71"/>
  <c r="BJ86"/>
  <c r="BK45"/>
  <c r="BJ49"/>
  <c r="BK29"/>
  <c r="BJ36"/>
  <c r="BK18"/>
  <c r="BJ90"/>
  <c r="BI57"/>
  <c r="BG17" i="23"/>
  <c r="BJ42" i="20"/>
  <c r="BK38"/>
  <c r="BK80"/>
  <c r="BJ56"/>
  <c r="BK51"/>
  <c r="AP11" i="35"/>
  <c r="AG6" i="23"/>
  <c r="AO20" i="35"/>
  <c r="AO22" s="1"/>
  <c r="AO35" s="1"/>
  <c r="AG7" i="23" s="1"/>
  <c r="AO18" i="35"/>
  <c r="AN37" l="1"/>
  <c r="AF9" i="38" s="1"/>
  <c r="AY9" i="35"/>
  <c r="AZ7" s="1"/>
  <c r="AE39" i="38"/>
  <c r="AE43" s="1"/>
  <c r="AE11" i="40"/>
  <c r="AD39" i="38"/>
  <c r="AD43" s="1"/>
  <c r="AD11" i="40"/>
  <c r="AE9" i="38"/>
  <c r="AE9" i="23"/>
  <c r="AE13" s="1"/>
  <c r="AE28" s="1"/>
  <c r="AC9"/>
  <c r="AC13" s="1"/>
  <c r="AC28" s="1"/>
  <c r="AC9" i="38"/>
  <c r="AD9" i="23"/>
  <c r="AD13" s="1"/>
  <c r="AD28" s="1"/>
  <c r="AD9" i="38"/>
  <c r="AG11" i="40"/>
  <c r="AG39" i="38"/>
  <c r="AG43" s="1"/>
  <c r="AF9" i="23"/>
  <c r="AF11" i="40"/>
  <c r="AF39" i="38"/>
  <c r="AF43" s="1"/>
  <c r="AO12" i="37"/>
  <c r="BI97" i="20"/>
  <c r="BH19" i="23" s="1"/>
  <c r="BH18"/>
  <c r="BG19"/>
  <c r="BJ95" i="20"/>
  <c r="BJ57"/>
  <c r="AG11" i="23"/>
  <c r="AG26" s="1"/>
  <c r="BJ63" i="20"/>
  <c r="BL51"/>
  <c r="BK56"/>
  <c r="BK42"/>
  <c r="BL38"/>
  <c r="BM80"/>
  <c r="BL80"/>
  <c r="BH17" i="23"/>
  <c r="BM18" i="20"/>
  <c r="BL18"/>
  <c r="BL71"/>
  <c r="BM71"/>
  <c r="BK94"/>
  <c r="BK27"/>
  <c r="BL20"/>
  <c r="BK90"/>
  <c r="BK36"/>
  <c r="BL29"/>
  <c r="BL45"/>
  <c r="BK49"/>
  <c r="BK86"/>
  <c r="AQ11" i="35"/>
  <c r="AP16"/>
  <c r="AO37"/>
  <c r="AZ8" l="1"/>
  <c r="AZ9" s="1"/>
  <c r="BA8" s="1"/>
  <c r="AE10" i="40"/>
  <c r="AD10"/>
  <c r="AG9" i="23"/>
  <c r="AG9" i="38"/>
  <c r="AG10" i="40" s="1"/>
  <c r="AF10"/>
  <c r="BS80" i="20"/>
  <c r="BU80" s="1"/>
  <c r="BI17" i="23"/>
  <c r="BJ97" i="20"/>
  <c r="BS71"/>
  <c r="BU71" s="1"/>
  <c r="BK95"/>
  <c r="BS18"/>
  <c r="BU18" s="1"/>
  <c r="AP6" i="37"/>
  <c r="AP8" s="1"/>
  <c r="AH32" i="38" s="1"/>
  <c r="AP18" i="35"/>
  <c r="BI18" i="23"/>
  <c r="BK63" i="20"/>
  <c r="BK57"/>
  <c r="BL36"/>
  <c r="BM29"/>
  <c r="BM86"/>
  <c r="BL86"/>
  <c r="BM45"/>
  <c r="BL49"/>
  <c r="BL90"/>
  <c r="BM90"/>
  <c r="BL27"/>
  <c r="BM20"/>
  <c r="BL94"/>
  <c r="BM94"/>
  <c r="BM38"/>
  <c r="BL42"/>
  <c r="BL56"/>
  <c r="BM51"/>
  <c r="AP20" i="35"/>
  <c r="AP22" s="1"/>
  <c r="AP35" s="1"/>
  <c r="AH7" i="23" s="1"/>
  <c r="AP12" i="35"/>
  <c r="AP13" s="1"/>
  <c r="AP34" s="1"/>
  <c r="AH6" i="23" s="1"/>
  <c r="AQ16" i="35"/>
  <c r="AF13" i="23"/>
  <c r="AF28" s="1"/>
  <c r="BA7" i="35" l="1"/>
  <c r="BA9" s="1"/>
  <c r="AH11" i="40"/>
  <c r="AH39" i="38"/>
  <c r="AH43" s="1"/>
  <c r="AP12" i="37"/>
  <c r="BJ18" i="23"/>
  <c r="BM27" i="20"/>
  <c r="BS27" s="1"/>
  <c r="BU27" s="1"/>
  <c r="BS20"/>
  <c r="BU20" s="1"/>
  <c r="BM36"/>
  <c r="BS36" s="1"/>
  <c r="BU36" s="1"/>
  <c r="BS29"/>
  <c r="BU29" s="1"/>
  <c r="BM42"/>
  <c r="BS42" s="1"/>
  <c r="BU42" s="1"/>
  <c r="BS38"/>
  <c r="BU38" s="1"/>
  <c r="BM49"/>
  <c r="BS49" s="1"/>
  <c r="BU49" s="1"/>
  <c r="BS45"/>
  <c r="BU45" s="1"/>
  <c r="BS86"/>
  <c r="BU86" s="1"/>
  <c r="BM56"/>
  <c r="BS56" s="1"/>
  <c r="BU56" s="1"/>
  <c r="BS51"/>
  <c r="BU51" s="1"/>
  <c r="BK97"/>
  <c r="BI19" i="23"/>
  <c r="BL95" i="20"/>
  <c r="BM95"/>
  <c r="BJ17" i="23"/>
  <c r="AQ6" i="37"/>
  <c r="AQ8" s="1"/>
  <c r="AI32" i="38" s="1"/>
  <c r="AQ18" i="35"/>
  <c r="AH11" i="23"/>
  <c r="AH26" s="1"/>
  <c r="BL63" i="20"/>
  <c r="BM63"/>
  <c r="BS90"/>
  <c r="BU90" s="1"/>
  <c r="BL57"/>
  <c r="AP37" i="35"/>
  <c r="AQ12"/>
  <c r="AQ13" s="1"/>
  <c r="AQ34" s="1"/>
  <c r="AI6" i="23" s="1"/>
  <c r="AQ20" i="35"/>
  <c r="AQ22" s="1"/>
  <c r="AQ35" s="1"/>
  <c r="AI7" i="23" s="1"/>
  <c r="AG13"/>
  <c r="AG28" s="1"/>
  <c r="BB7" i="35" l="1"/>
  <c r="BB8"/>
  <c r="AH9" i="23"/>
  <c r="AH13" s="1"/>
  <c r="AH28" s="1"/>
  <c r="AH9" i="38"/>
  <c r="AI11" i="40"/>
  <c r="AI39" i="38"/>
  <c r="AI43" s="1"/>
  <c r="AQ12" i="37"/>
  <c r="BM57" i="20"/>
  <c r="BL97"/>
  <c r="BK18" i="23"/>
  <c r="BS95" i="20"/>
  <c r="BU95" s="1"/>
  <c r="BM97"/>
  <c r="BL18" i="23"/>
  <c r="BS63" i="20"/>
  <c r="BU63" s="1"/>
  <c r="BJ19" i="23"/>
  <c r="BK17"/>
  <c r="AQ37" i="35"/>
  <c r="AR11"/>
  <c r="BR18" i="23" l="1"/>
  <c r="BT18" s="1"/>
  <c r="BB9" i="35"/>
  <c r="BC8" s="1"/>
  <c r="AI9" i="23"/>
  <c r="AI9" i="38"/>
  <c r="AI10" i="40" s="1"/>
  <c r="AH10"/>
  <c r="BL17" i="23"/>
  <c r="BR17" s="1"/>
  <c r="BT17" s="1"/>
  <c r="BS57" i="20"/>
  <c r="BU57" s="1"/>
  <c r="BS97"/>
  <c r="BK19" i="23"/>
  <c r="BL19"/>
  <c r="AI11"/>
  <c r="AI26" s="1"/>
  <c r="AR12" i="35"/>
  <c r="AR13" s="1"/>
  <c r="AR34" s="1"/>
  <c r="AJ6" i="23" s="1"/>
  <c r="AR16" i="35"/>
  <c r="BC7" l="1"/>
  <c r="BC9" s="1"/>
  <c r="BR19" i="23"/>
  <c r="AR6" i="37"/>
  <c r="AR8" s="1"/>
  <c r="AJ32" i="38" s="1"/>
  <c r="AI13" i="23"/>
  <c r="AI28" s="1"/>
  <c r="AR20" i="35"/>
  <c r="AR22" s="1"/>
  <c r="AR35" s="1"/>
  <c r="AR18"/>
  <c r="AS11"/>
  <c r="BD8" l="1"/>
  <c r="BD7"/>
  <c r="AJ11" i="40"/>
  <c r="AJ39" i="38"/>
  <c r="AJ43" s="1"/>
  <c r="AR12" i="37"/>
  <c r="AJ11" i="23"/>
  <c r="AJ26" s="1"/>
  <c r="AR37" i="35"/>
  <c r="AJ7" i="23"/>
  <c r="AS12" i="35"/>
  <c r="AS13" s="1"/>
  <c r="AS34" s="1"/>
  <c r="AK6" i="23" s="1"/>
  <c r="AS16" i="35"/>
  <c r="AT11"/>
  <c r="BX30"/>
  <c r="BX26"/>
  <c r="BD9" l="1"/>
  <c r="BE8" s="1"/>
  <c r="AJ9" i="23"/>
  <c r="AJ9" i="38"/>
  <c r="AS6" i="37"/>
  <c r="AS8" s="1"/>
  <c r="AK32" i="38" s="1"/>
  <c r="AS20" i="35"/>
  <c r="AS22" s="1"/>
  <c r="AS35" s="1"/>
  <c r="AK7" i="23" s="1"/>
  <c r="AS18" i="35"/>
  <c r="BE7" l="1"/>
  <c r="BE9" s="1"/>
  <c r="BF8" s="1"/>
  <c r="AK11" i="40"/>
  <c r="AK39" i="38"/>
  <c r="AK43" s="1"/>
  <c r="AJ10" i="40"/>
  <c r="AS12" i="37"/>
  <c r="AK11" i="23"/>
  <c r="AK26" s="1"/>
  <c r="AS37" i="35"/>
  <c r="AJ13" i="23"/>
  <c r="AJ28" s="1"/>
  <c r="AT16" i="35"/>
  <c r="AT12"/>
  <c r="AT13" s="1"/>
  <c r="AT34" s="1"/>
  <c r="BF7" l="1"/>
  <c r="BF9" s="1"/>
  <c r="BG8" s="1"/>
  <c r="AK9" i="23"/>
  <c r="AK13" s="1"/>
  <c r="AK28" s="1"/>
  <c r="AK9" i="38"/>
  <c r="AT6" i="37"/>
  <c r="AT8" s="1"/>
  <c r="AL32" i="38" s="1"/>
  <c r="AU11" i="35"/>
  <c r="AL6" i="23"/>
  <c r="AT18" i="35"/>
  <c r="AT20"/>
  <c r="AT22" s="1"/>
  <c r="AT35" s="1"/>
  <c r="AL7" i="23" s="1"/>
  <c r="BG7" i="35" l="1"/>
  <c r="BG9" s="1"/>
  <c r="AL11" i="40"/>
  <c r="AL39" i="38"/>
  <c r="AL43" s="1"/>
  <c r="AK10" i="40"/>
  <c r="AT12" i="37"/>
  <c r="AL11" i="23"/>
  <c r="AL26" s="1"/>
  <c r="AT37" i="35"/>
  <c r="AU12"/>
  <c r="AU13" s="1"/>
  <c r="AU34" s="1"/>
  <c r="AM6" i="23" s="1"/>
  <c r="BX8" i="35"/>
  <c r="AU16"/>
  <c r="BH7" l="1"/>
  <c r="BH8"/>
  <c r="AL9" i="23"/>
  <c r="AL9" i="38"/>
  <c r="AU6" i="37"/>
  <c r="AU8" s="1"/>
  <c r="AM32" i="38" s="1"/>
  <c r="BX7" i="35"/>
  <c r="AV11"/>
  <c r="BX11" s="1"/>
  <c r="AU18"/>
  <c r="AU20"/>
  <c r="AU22" s="1"/>
  <c r="AU35" s="1"/>
  <c r="BX21"/>
  <c r="BH9" l="1"/>
  <c r="BI8" s="1"/>
  <c r="AM11" i="40"/>
  <c r="AM39" i="38"/>
  <c r="AM43" s="1"/>
  <c r="AL10" i="40"/>
  <c r="AU12" i="37"/>
  <c r="AM11" i="23"/>
  <c r="AM26" s="1"/>
  <c r="BX9" i="35"/>
  <c r="AV12"/>
  <c r="BX12" s="1"/>
  <c r="AV16"/>
  <c r="AL13" i="23"/>
  <c r="AL28" s="1"/>
  <c r="AU37" i="35"/>
  <c r="AM7" i="23"/>
  <c r="BI7" i="35" l="1"/>
  <c r="BI9" s="1"/>
  <c r="BJ7" s="1"/>
  <c r="AM9" i="23"/>
  <c r="AM9" i="38"/>
  <c r="AV6" i="37"/>
  <c r="BX6" s="1"/>
  <c r="AV13" i="35"/>
  <c r="AW11"/>
  <c r="AV18"/>
  <c r="AV20"/>
  <c r="BX16"/>
  <c r="BX18" s="1"/>
  <c r="BJ8" l="1"/>
  <c r="BJ9" s="1"/>
  <c r="AV34"/>
  <c r="BX34" s="1"/>
  <c r="BX13"/>
  <c r="AM10" i="40"/>
  <c r="AV8" i="37"/>
  <c r="AN11" i="23" s="1"/>
  <c r="AM13"/>
  <c r="AM28" s="1"/>
  <c r="AV22" i="35"/>
  <c r="BX20"/>
  <c r="AW16"/>
  <c r="AW6" i="37" s="1"/>
  <c r="AW12" i="35"/>
  <c r="AW13" s="1"/>
  <c r="AX11"/>
  <c r="BP11" i="23" l="1"/>
  <c r="AN26"/>
  <c r="BK8" i="35"/>
  <c r="BK7"/>
  <c r="AN6" i="23"/>
  <c r="BP6" s="1"/>
  <c r="AW34" i="35"/>
  <c r="AO6" i="23" s="1"/>
  <c r="AV12" i="37"/>
  <c r="BX12" s="1"/>
  <c r="AN32" i="38"/>
  <c r="AV35" i="35"/>
  <c r="AN7" i="23" s="1"/>
  <c r="BX22" i="35"/>
  <c r="BX8" i="37"/>
  <c r="AW8"/>
  <c r="AW20" i="35"/>
  <c r="AW22" s="1"/>
  <c r="AW18"/>
  <c r="BK9" l="1"/>
  <c r="AV37"/>
  <c r="AN9" i="23" s="1"/>
  <c r="BP26" s="1"/>
  <c r="BX35" i="35"/>
  <c r="AW35"/>
  <c r="AO7" i="23" s="1"/>
  <c r="AW12" i="37"/>
  <c r="AO32" i="38"/>
  <c r="BP32"/>
  <c r="AN11" i="40"/>
  <c r="AN39" i="38"/>
  <c r="AY11" i="35"/>
  <c r="AX12"/>
  <c r="AX13" s="1"/>
  <c r="AX16"/>
  <c r="AN9" i="38" l="1"/>
  <c r="BP9" s="1"/>
  <c r="AW37" i="35"/>
  <c r="AO9" i="38" s="1"/>
  <c r="BX37" i="35"/>
  <c r="AN13" i="23"/>
  <c r="BL8" i="35"/>
  <c r="BL7"/>
  <c r="AX34"/>
  <c r="AP6" i="23" s="1"/>
  <c r="BP39" i="38"/>
  <c r="AN43"/>
  <c r="AO9" i="23"/>
  <c r="AO11" i="40"/>
  <c r="AO39" i="38"/>
  <c r="AO43" s="1"/>
  <c r="AX6" i="37"/>
  <c r="AX8" s="1"/>
  <c r="AO11" i="23"/>
  <c r="AO26" s="1"/>
  <c r="AX20" i="35"/>
  <c r="AX22" s="1"/>
  <c r="AX18"/>
  <c r="AZ11"/>
  <c r="AY12"/>
  <c r="AY13" s="1"/>
  <c r="AY34" s="1"/>
  <c r="AY16"/>
  <c r="BP13" i="23" l="1"/>
  <c r="AN28"/>
  <c r="AN10" i="40"/>
  <c r="BP28" i="23"/>
  <c r="BL9" i="35"/>
  <c r="AX35"/>
  <c r="AP7" i="23" s="1"/>
  <c r="AX12" i="37"/>
  <c r="AP32" i="38"/>
  <c r="AO10" i="40"/>
  <c r="AY6" i="37"/>
  <c r="AY8" s="1"/>
  <c r="AQ32" i="38" s="1"/>
  <c r="AO13" i="23"/>
  <c r="AO28" s="1"/>
  <c r="AP11"/>
  <c r="AP26" s="1"/>
  <c r="AZ16" i="35"/>
  <c r="AZ12"/>
  <c r="AZ13" s="1"/>
  <c r="AZ34" s="1"/>
  <c r="BA11"/>
  <c r="AQ6" i="23"/>
  <c r="AY20" i="35"/>
  <c r="AY22" s="1"/>
  <c r="AY35" s="1"/>
  <c r="AQ7" i="23" s="1"/>
  <c r="AY18" i="35"/>
  <c r="BM8" l="1"/>
  <c r="BM7"/>
  <c r="AX37"/>
  <c r="AP9" i="23" s="1"/>
  <c r="AP13" s="1"/>
  <c r="AP28" s="1"/>
  <c r="AP11" i="40"/>
  <c r="AP39" i="38"/>
  <c r="AP43" s="1"/>
  <c r="AQ11" i="40"/>
  <c r="AQ39" i="38"/>
  <c r="AQ43" s="1"/>
  <c r="AY12" i="37"/>
  <c r="AZ6"/>
  <c r="AZ8" s="1"/>
  <c r="AR6" i="23"/>
  <c r="AY37" i="35"/>
  <c r="AZ20"/>
  <c r="AZ22" s="1"/>
  <c r="AZ35" s="1"/>
  <c r="AR7" i="23" s="1"/>
  <c r="AZ18" i="35"/>
  <c r="BM9" l="1"/>
  <c r="AP9" i="38"/>
  <c r="AP10" i="40" s="1"/>
  <c r="AQ9" i="23"/>
  <c r="AQ9" i="38"/>
  <c r="AQ10" i="40" s="1"/>
  <c r="AZ12" i="37"/>
  <c r="AR32" i="38"/>
  <c r="AQ11" i="23"/>
  <c r="AQ26" s="1"/>
  <c r="BA12" i="35"/>
  <c r="BA13" s="1"/>
  <c r="BA16"/>
  <c r="BB11"/>
  <c r="AZ37"/>
  <c r="BN7" l="1"/>
  <c r="BN8"/>
  <c r="AR9" i="23"/>
  <c r="AR9" i="38"/>
  <c r="AR10" i="40" s="1"/>
  <c r="BA34" i="35"/>
  <c r="AS6" i="23" s="1"/>
  <c r="AR11" i="40"/>
  <c r="AR39" i="38"/>
  <c r="AR43" s="1"/>
  <c r="BA6" i="37"/>
  <c r="BA8" s="1"/>
  <c r="AQ13" i="23"/>
  <c r="AQ28" s="1"/>
  <c r="BA18" i="35"/>
  <c r="BA20"/>
  <c r="BA22" s="1"/>
  <c r="BN9" l="1"/>
  <c r="BA35"/>
  <c r="AS7" i="23" s="1"/>
  <c r="BA12" i="37"/>
  <c r="AS32" i="38"/>
  <c r="AR11" i="23"/>
  <c r="AR26" s="1"/>
  <c r="BB16" i="35"/>
  <c r="BC11"/>
  <c r="BB12"/>
  <c r="BB13" s="1"/>
  <c r="BB34" s="1"/>
  <c r="BA37" l="1"/>
  <c r="AS9" i="23" s="1"/>
  <c r="BO8" i="35"/>
  <c r="BO7"/>
  <c r="AS11" i="40"/>
  <c r="AS39" i="38"/>
  <c r="AS43" s="1"/>
  <c r="AR13" i="23"/>
  <c r="AR28" s="1"/>
  <c r="BB6" i="37"/>
  <c r="BB8" s="1"/>
  <c r="BC16" i="35"/>
  <c r="BD11"/>
  <c r="BC12"/>
  <c r="BC13" s="1"/>
  <c r="BC34" s="1"/>
  <c r="AU6" i="23" s="1"/>
  <c r="AT6"/>
  <c r="BB20" i="35"/>
  <c r="BB22" s="1"/>
  <c r="BB35" s="1"/>
  <c r="AT7" i="23" s="1"/>
  <c r="BB18" i="35"/>
  <c r="AS9" i="38" l="1"/>
  <c r="BO9" i="35"/>
  <c r="BP8" s="1"/>
  <c r="BB12" i="37"/>
  <c r="AT32" i="38"/>
  <c r="AS10" i="40"/>
  <c r="BC6" i="37"/>
  <c r="BC8" s="1"/>
  <c r="AU32" i="38" s="1"/>
  <c r="AS11" i="23"/>
  <c r="AS26" s="1"/>
  <c r="BE11" i="35"/>
  <c r="BD16"/>
  <c r="BD12"/>
  <c r="BD13" s="1"/>
  <c r="BD34" s="1"/>
  <c r="AV6" i="23" s="1"/>
  <c r="BC18" i="35"/>
  <c r="BC20"/>
  <c r="BC22" s="1"/>
  <c r="BC35" s="1"/>
  <c r="BB37"/>
  <c r="BP7" l="1"/>
  <c r="BP9" s="1"/>
  <c r="BQ8" s="1"/>
  <c r="AT9" i="23"/>
  <c r="AT9" i="38"/>
  <c r="AU11" i="40"/>
  <c r="AU39" i="38"/>
  <c r="AU43" s="1"/>
  <c r="AT11" i="40"/>
  <c r="AT39" i="38"/>
  <c r="AT43" s="1"/>
  <c r="BC12" i="37"/>
  <c r="BD6"/>
  <c r="BD8" s="1"/>
  <c r="AV32" i="38" s="1"/>
  <c r="AS13" i="23"/>
  <c r="AS28" s="1"/>
  <c r="BD20" i="35"/>
  <c r="BD22" s="1"/>
  <c r="BD35" s="1"/>
  <c r="AV7" i="23" s="1"/>
  <c r="BD18" i="35"/>
  <c r="AU7" i="23"/>
  <c r="BC37" i="35"/>
  <c r="BF11"/>
  <c r="BE16"/>
  <c r="BE12"/>
  <c r="BE13" s="1"/>
  <c r="BE34" s="1"/>
  <c r="BQ7" l="1"/>
  <c r="BQ9" s="1"/>
  <c r="AU9" i="23"/>
  <c r="AU9" i="38"/>
  <c r="AU10" i="40" s="1"/>
  <c r="AV11"/>
  <c r="AV39" i="38"/>
  <c r="AV43" s="1"/>
  <c r="AT10" i="40"/>
  <c r="BD12" i="37"/>
  <c r="BE6"/>
  <c r="BE8" s="1"/>
  <c r="AW32" i="38" s="1"/>
  <c r="BD37" i="35"/>
  <c r="AT11" i="23"/>
  <c r="AT26" s="1"/>
  <c r="AW6"/>
  <c r="BE18" i="35"/>
  <c r="BE20"/>
  <c r="BE22" s="1"/>
  <c r="BE35" s="1"/>
  <c r="AW7" i="23" s="1"/>
  <c r="BR7" i="35" l="1"/>
  <c r="BR8"/>
  <c r="AV9" i="23"/>
  <c r="AV9" i="38"/>
  <c r="AV10" i="40" s="1"/>
  <c r="AW11"/>
  <c r="AW39" i="38"/>
  <c r="AW43" s="1"/>
  <c r="BE12" i="37"/>
  <c r="AT13" i="23"/>
  <c r="AT28" s="1"/>
  <c r="BF16" i="35"/>
  <c r="BF12"/>
  <c r="BF13" s="1"/>
  <c r="BF34" s="1"/>
  <c r="AX6" i="23" s="1"/>
  <c r="BG11" i="35"/>
  <c r="BE37"/>
  <c r="BY30"/>
  <c r="BY26"/>
  <c r="BR9" l="1"/>
  <c r="BS8" s="1"/>
  <c r="AW9" i="23"/>
  <c r="AW9" i="38"/>
  <c r="AW10" i="40" s="1"/>
  <c r="BF6" i="37"/>
  <c r="BF8" s="1"/>
  <c r="AX32" i="38" s="1"/>
  <c r="BF18" i="35"/>
  <c r="AU11" i="23"/>
  <c r="AU26" s="1"/>
  <c r="BF20" i="35"/>
  <c r="BF22" s="1"/>
  <c r="BF35" s="1"/>
  <c r="AX7" i="23" s="1"/>
  <c r="BY8" i="35"/>
  <c r="BS7" l="1"/>
  <c r="BS9" s="1"/>
  <c r="BT8" s="1"/>
  <c r="AX11" i="40"/>
  <c r="AX39" i="38"/>
  <c r="AX43" s="1"/>
  <c r="BF12" i="37"/>
  <c r="AU13" i="23"/>
  <c r="AU28" s="1"/>
  <c r="BF37" i="35"/>
  <c r="BH11"/>
  <c r="BY11" s="1"/>
  <c r="BG16"/>
  <c r="BG12"/>
  <c r="BG13" s="1"/>
  <c r="BG34" s="1"/>
  <c r="AY6" i="23" s="1"/>
  <c r="BY7" i="35"/>
  <c r="BY9"/>
  <c r="BT7" l="1"/>
  <c r="BT9" s="1"/>
  <c r="AX9" i="23"/>
  <c r="AX9" i="38"/>
  <c r="BG6" i="37"/>
  <c r="BG8" s="1"/>
  <c r="AY32" i="38" s="1"/>
  <c r="BG20" i="35"/>
  <c r="BG22" s="1"/>
  <c r="BG35" s="1"/>
  <c r="AY7" i="23" s="1"/>
  <c r="AV11"/>
  <c r="AV26" s="1"/>
  <c r="BG18" i="35"/>
  <c r="BI11"/>
  <c r="BH16"/>
  <c r="BH12"/>
  <c r="BY12" s="1"/>
  <c r="BY21"/>
  <c r="AY11" i="40" l="1"/>
  <c r="AY39" i="38"/>
  <c r="AY43" s="1"/>
  <c r="AX10" i="40"/>
  <c r="BG12" i="37"/>
  <c r="BH6"/>
  <c r="BY6" s="1"/>
  <c r="BG37" i="35"/>
  <c r="AV13" i="23"/>
  <c r="AV28" s="1"/>
  <c r="BY16" i="35"/>
  <c r="BY18" s="1"/>
  <c r="BH18"/>
  <c r="BH20"/>
  <c r="BY20" s="1"/>
  <c r="BH13"/>
  <c r="BI12"/>
  <c r="BI13" s="1"/>
  <c r="BI16"/>
  <c r="BI6" i="37" s="1"/>
  <c r="BH34" i="35" l="1"/>
  <c r="BY34" s="1"/>
  <c r="BY13"/>
  <c r="AY9" i="23"/>
  <c r="AY9" i="38"/>
  <c r="BI34" i="35"/>
  <c r="BA6" i="23" s="1"/>
  <c r="BH8" i="37"/>
  <c r="BI8"/>
  <c r="AW11" i="23"/>
  <c r="AW26" s="1"/>
  <c r="BH22" i="35"/>
  <c r="BJ11"/>
  <c r="BI18"/>
  <c r="BI20"/>
  <c r="BI22" s="1"/>
  <c r="AZ6" i="23" l="1"/>
  <c r="BQ6" s="1"/>
  <c r="BH12" i="37"/>
  <c r="BY12" s="1"/>
  <c r="AZ32" i="38"/>
  <c r="BI35" i="35"/>
  <c r="BI37" s="1"/>
  <c r="BH35"/>
  <c r="BY35" s="1"/>
  <c r="BY22"/>
  <c r="BI12" i="37"/>
  <c r="BA32" i="38"/>
  <c r="AY10" i="40"/>
  <c r="BY8" i="37"/>
  <c r="AZ7" i="23"/>
  <c r="AW13"/>
  <c r="AW28" s="1"/>
  <c r="BJ12" i="35"/>
  <c r="BJ13" s="1"/>
  <c r="BJ16"/>
  <c r="BA7" i="23" l="1"/>
  <c r="BH37" i="35"/>
  <c r="AZ9" i="38" s="1"/>
  <c r="BJ34" i="35"/>
  <c r="BB6" i="23" s="1"/>
  <c r="BA11" i="40"/>
  <c r="BA39" i="38"/>
  <c r="BA43" s="1"/>
  <c r="BA9" i="23"/>
  <c r="BA9" i="38"/>
  <c r="AZ9" i="23"/>
  <c r="BQ32" i="38"/>
  <c r="AZ11" i="40"/>
  <c r="BQ11" s="1"/>
  <c r="AZ39" i="38"/>
  <c r="BJ6" i="37"/>
  <c r="BJ8" s="1"/>
  <c r="AX11" i="23"/>
  <c r="AX26" s="1"/>
  <c r="BJ20" i="35"/>
  <c r="BJ22" s="1"/>
  <c r="BJ18"/>
  <c r="BK11"/>
  <c r="BY37" l="1"/>
  <c r="BJ35"/>
  <c r="BJ37" s="1"/>
  <c r="BQ39" i="38"/>
  <c r="AZ43"/>
  <c r="BQ9"/>
  <c r="BA10" i="40"/>
  <c r="AZ10"/>
  <c r="BQ10" s="1"/>
  <c r="BJ12" i="37"/>
  <c r="BB32" i="38"/>
  <c r="AX13" i="23"/>
  <c r="AX28" s="1"/>
  <c r="BK16" i="35"/>
  <c r="BK12"/>
  <c r="BK13" s="1"/>
  <c r="BL11"/>
  <c r="BB7" i="23" l="1"/>
  <c r="BB11" i="40"/>
  <c r="BB39" i="38"/>
  <c r="BB43" s="1"/>
  <c r="BK34" i="35"/>
  <c r="BC6" i="23" s="1"/>
  <c r="BB9"/>
  <c r="BB9" i="38"/>
  <c r="BK6" i="37"/>
  <c r="BK8" s="1"/>
  <c r="AY11" i="23"/>
  <c r="AY26" s="1"/>
  <c r="BK18" i="35"/>
  <c r="BK20"/>
  <c r="BK22" s="1"/>
  <c r="BK12" i="37" l="1"/>
  <c r="BC32" i="38"/>
  <c r="BK35" i="35"/>
  <c r="BC7" i="23" s="1"/>
  <c r="BB10" i="40"/>
  <c r="AY13" i="23"/>
  <c r="AY28" s="1"/>
  <c r="BL16" i="35"/>
  <c r="BL12"/>
  <c r="BL13" s="1"/>
  <c r="E32" i="23"/>
  <c r="BN38"/>
  <c r="BT38" s="1"/>
  <c r="BK37" i="35" l="1"/>
  <c r="BL34"/>
  <c r="BD6" i="23" s="1"/>
  <c r="BC9"/>
  <c r="BC9" i="38"/>
  <c r="BC11" i="40"/>
  <c r="BC39" i="38"/>
  <c r="BC43" s="1"/>
  <c r="BN37" i="23"/>
  <c r="BT37" s="1"/>
  <c r="E39"/>
  <c r="BN39" s="1"/>
  <c r="BT39" s="1"/>
  <c r="BL6" i="37"/>
  <c r="BL8" s="1"/>
  <c r="AZ11" i="23"/>
  <c r="BL20" i="35"/>
  <c r="BL22" s="1"/>
  <c r="BL18"/>
  <c r="BM11"/>
  <c r="BQ11" i="23" l="1"/>
  <c r="AZ26"/>
  <c r="BL12" i="37"/>
  <c r="BD32" i="38"/>
  <c r="BL35" i="35"/>
  <c r="BD7" i="23" s="1"/>
  <c r="BC10" i="40"/>
  <c r="AZ13" i="23"/>
  <c r="BQ26"/>
  <c r="BL37" i="35"/>
  <c r="BN11"/>
  <c r="BM12"/>
  <c r="BM13" s="1"/>
  <c r="BM16"/>
  <c r="BQ13" i="23" l="1"/>
  <c r="AZ28"/>
  <c r="BQ28" s="1"/>
  <c r="BM34" i="35"/>
  <c r="BE6" i="23" s="1"/>
  <c r="BD9"/>
  <c r="BD9" i="38"/>
  <c r="BD11" i="40"/>
  <c r="BD39" i="38"/>
  <c r="BD43" s="1"/>
  <c r="BM6" i="37"/>
  <c r="BM8" s="1"/>
  <c r="BM20" i="35"/>
  <c r="BM22" s="1"/>
  <c r="BM18"/>
  <c r="F7" i="20"/>
  <c r="F6"/>
  <c r="BM12" i="37" l="1"/>
  <c r="BE32" i="38"/>
  <c r="BD10" i="40"/>
  <c r="BM35" i="35"/>
  <c r="BM37" s="1"/>
  <c r="BA11" i="23"/>
  <c r="BA26" s="1"/>
  <c r="BO11" i="35"/>
  <c r="BN12"/>
  <c r="BN13" s="1"/>
  <c r="BN34" s="1"/>
  <c r="BN16"/>
  <c r="F8" i="20"/>
  <c r="BE7" i="23" l="1"/>
  <c r="BE9"/>
  <c r="BE9" i="38"/>
  <c r="BE11" i="40"/>
  <c r="BE39" i="38"/>
  <c r="BE43" s="1"/>
  <c r="F97" i="20"/>
  <c r="BO97" s="1"/>
  <c r="BU97" s="1"/>
  <c r="BO8"/>
  <c r="BU8" s="1"/>
  <c r="BN6" i="37"/>
  <c r="BN8" s="1"/>
  <c r="BF32" i="38" s="1"/>
  <c r="BA13" i="23"/>
  <c r="BA28" s="1"/>
  <c r="BB11"/>
  <c r="BB26" s="1"/>
  <c r="BO16" i="35"/>
  <c r="E16" i="23"/>
  <c r="BN16" s="1"/>
  <c r="BT16" s="1"/>
  <c r="BN18" i="35"/>
  <c r="BN20"/>
  <c r="BN22" s="1"/>
  <c r="BN35" s="1"/>
  <c r="BF7" i="23" s="1"/>
  <c r="BF6"/>
  <c r="F34"/>
  <c r="F41" s="1"/>
  <c r="BF11" i="40" l="1"/>
  <c r="BF39" i="38"/>
  <c r="BF43" s="1"/>
  <c r="BE10" i="40"/>
  <c r="BN12" i="37"/>
  <c r="E19" i="23"/>
  <c r="BO6" i="37"/>
  <c r="BO8" s="1"/>
  <c r="BG32" i="38" s="1"/>
  <c r="BB13" i="23"/>
  <c r="BB28" s="1"/>
  <c r="BO12" i="35"/>
  <c r="BO13" s="1"/>
  <c r="BO34" s="1"/>
  <c r="BG6" i="23" s="1"/>
  <c r="BP11" i="35"/>
  <c r="BO20"/>
  <c r="BO22" s="1"/>
  <c r="BO35" s="1"/>
  <c r="BG7" i="23" s="1"/>
  <c r="BO18" i="35"/>
  <c r="BN37"/>
  <c r="F43" i="23"/>
  <c r="F45" s="1"/>
  <c r="F7" i="40" s="1"/>
  <c r="F13" s="1"/>
  <c r="E26" i="23" l="1"/>
  <c r="E28"/>
  <c r="BG11" i="40"/>
  <c r="BG39" i="38"/>
  <c r="BG43" s="1"/>
  <c r="BF9" i="23"/>
  <c r="BF9" i="38"/>
  <c r="F36" i="40"/>
  <c r="F38" s="1"/>
  <c r="F30"/>
  <c r="BN26" i="23"/>
  <c r="BN19"/>
  <c r="BT19" s="1"/>
  <c r="BO12" i="37"/>
  <c r="BN28" i="23"/>
  <c r="BC11"/>
  <c r="BC26" s="1"/>
  <c r="BP16" i="35"/>
  <c r="BO37"/>
  <c r="E34" i="23" l="1"/>
  <c r="E41" s="1"/>
  <c r="E43" s="1"/>
  <c r="BG9"/>
  <c r="BG9" i="38"/>
  <c r="BG10" i="40" s="1"/>
  <c r="BF10"/>
  <c r="BP6" i="37"/>
  <c r="BP8" s="1"/>
  <c r="BH32" i="38" s="1"/>
  <c r="BC13" i="23"/>
  <c r="BC28" s="1"/>
  <c r="BP20" i="35"/>
  <c r="BP22" s="1"/>
  <c r="BP35" s="1"/>
  <c r="BH7" i="23" s="1"/>
  <c r="BP12" i="35"/>
  <c r="BP13" s="1"/>
  <c r="BP34" s="1"/>
  <c r="BH6" i="23" s="1"/>
  <c r="BP18" i="35"/>
  <c r="I34" i="23"/>
  <c r="I41" s="1"/>
  <c r="BH11" i="40" l="1"/>
  <c r="BH39" i="38"/>
  <c r="BH43" s="1"/>
  <c r="BP12" i="37"/>
  <c r="BD11" i="23"/>
  <c r="BD26" s="1"/>
  <c r="BP37" i="35"/>
  <c r="BQ11"/>
  <c r="E45" i="23"/>
  <c r="I43"/>
  <c r="I45" s="1"/>
  <c r="I7" i="40" s="1"/>
  <c r="I13" s="1"/>
  <c r="BZ30" i="35"/>
  <c r="CB30" s="1"/>
  <c r="BZ26"/>
  <c r="G34" i="23"/>
  <c r="BN22"/>
  <c r="BH9" l="1"/>
  <c r="BH9" i="38"/>
  <c r="E54"/>
  <c r="F54" s="1"/>
  <c r="E7" i="40"/>
  <c r="I30"/>
  <c r="I36"/>
  <c r="I38" s="1"/>
  <c r="F55" i="38"/>
  <c r="F57" s="1"/>
  <c r="G41" i="23"/>
  <c r="G43" s="1"/>
  <c r="BN31"/>
  <c r="BD13"/>
  <c r="BD28" s="1"/>
  <c r="BQ16" i="35"/>
  <c r="BR11"/>
  <c r="BQ12"/>
  <c r="BQ13" s="1"/>
  <c r="BQ34" s="1"/>
  <c r="BN32" i="23"/>
  <c r="CB26" i="35"/>
  <c r="BN8" i="23"/>
  <c r="E55" i="38" l="1"/>
  <c r="E57" s="1"/>
  <c r="E7" s="1"/>
  <c r="E15" s="1"/>
  <c r="E27" s="1"/>
  <c r="E59" s="1"/>
  <c r="BH10" i="40"/>
  <c r="F7" i="38"/>
  <c r="F15" s="1"/>
  <c r="F27" s="1"/>
  <c r="F59" s="1"/>
  <c r="E13" i="40"/>
  <c r="E32"/>
  <c r="BQ6" i="37"/>
  <c r="BQ8" s="1"/>
  <c r="BI32" i="38" s="1"/>
  <c r="BE11" i="23"/>
  <c r="BE26" s="1"/>
  <c r="BI6"/>
  <c r="BS11" i="35"/>
  <c r="BQ20"/>
  <c r="BQ22" s="1"/>
  <c r="BQ35" s="1"/>
  <c r="BI7" i="23" s="1"/>
  <c r="BQ18" i="35"/>
  <c r="G45" i="23"/>
  <c r="J34"/>
  <c r="J41" s="1"/>
  <c r="H34"/>
  <c r="L34"/>
  <c r="L41" s="1"/>
  <c r="BI11" i="40" l="1"/>
  <c r="BI39" i="38"/>
  <c r="BI43" s="1"/>
  <c r="G7" i="40"/>
  <c r="G54" i="38"/>
  <c r="G55" s="1"/>
  <c r="G57" s="1"/>
  <c r="G7" s="1"/>
  <c r="F32" i="40"/>
  <c r="F33" s="1"/>
  <c r="E36"/>
  <c r="E38" s="1"/>
  <c r="E30"/>
  <c r="E33" s="1"/>
  <c r="H41" i="23"/>
  <c r="H43" s="1"/>
  <c r="BQ12" i="37"/>
  <c r="BE13" i="23"/>
  <c r="BE28" s="1"/>
  <c r="BR12" i="35"/>
  <c r="BR13" s="1"/>
  <c r="BR34" s="1"/>
  <c r="BJ6" i="23" s="1"/>
  <c r="BR16" i="35"/>
  <c r="BQ37"/>
  <c r="L43" i="23"/>
  <c r="L45" s="1"/>
  <c r="L7" i="40" s="1"/>
  <c r="L13" s="1"/>
  <c r="J43" i="23"/>
  <c r="J45" s="1"/>
  <c r="J7" i="40" s="1"/>
  <c r="J13" s="1"/>
  <c r="BZ21" i="35"/>
  <c r="CB21" s="1"/>
  <c r="BI9" i="23" l="1"/>
  <c r="BI9" i="38"/>
  <c r="G13" i="40"/>
  <c r="G30" s="1"/>
  <c r="J36"/>
  <c r="J38" s="1"/>
  <c r="J30"/>
  <c r="L36"/>
  <c r="L38" s="1"/>
  <c r="L30"/>
  <c r="G15" i="38"/>
  <c r="G27" s="1"/>
  <c r="G59" s="1"/>
  <c r="G32" i="40"/>
  <c r="H45" i="23"/>
  <c r="BR6" i="37"/>
  <c r="BR8" s="1"/>
  <c r="BJ32" i="38" s="1"/>
  <c r="BR18" i="35"/>
  <c r="BF11" i="23"/>
  <c r="BF26" s="1"/>
  <c r="BR20" i="35"/>
  <c r="BR22" s="1"/>
  <c r="BR35" s="1"/>
  <c r="BR37" s="1"/>
  <c r="BZ8"/>
  <c r="CB8" s="1"/>
  <c r="BS16"/>
  <c r="BS12"/>
  <c r="BS13" s="1"/>
  <c r="BS34" s="1"/>
  <c r="BN7" i="23"/>
  <c r="N34"/>
  <c r="N41" s="1"/>
  <c r="G36" i="40" l="1"/>
  <c r="G38" s="1"/>
  <c r="BJ9" i="23"/>
  <c r="BJ9" i="38"/>
  <c r="BJ10" i="40" s="1"/>
  <c r="BJ11"/>
  <c r="BJ39" i="38"/>
  <c r="BJ43" s="1"/>
  <c r="BI10" i="40"/>
  <c r="G33"/>
  <c r="H7"/>
  <c r="H54" i="38"/>
  <c r="BR12" i="37"/>
  <c r="BS6"/>
  <c r="BS8" s="1"/>
  <c r="BK32" i="38" s="1"/>
  <c r="BF13" i="23"/>
  <c r="BF28" s="1"/>
  <c r="BJ7"/>
  <c r="BT11" i="35"/>
  <c r="BZ7"/>
  <c r="CB7" s="1"/>
  <c r="BS20"/>
  <c r="BS18"/>
  <c r="BK6" i="23"/>
  <c r="N43"/>
  <c r="N45" s="1"/>
  <c r="N7" i="40" s="1"/>
  <c r="N13" s="1"/>
  <c r="BO7" i="20"/>
  <c r="BO5"/>
  <c r="M34" i="23"/>
  <c r="M41" s="1"/>
  <c r="BN9"/>
  <c r="O34"/>
  <c r="O41" s="1"/>
  <c r="K34"/>
  <c r="BK11" i="40" l="1"/>
  <c r="BK39" i="38"/>
  <c r="BK43" s="1"/>
  <c r="H13" i="40"/>
  <c r="H36" s="1"/>
  <c r="H38" s="1"/>
  <c r="N36"/>
  <c r="N38" s="1"/>
  <c r="N30"/>
  <c r="I54" i="38"/>
  <c r="H55"/>
  <c r="H57" s="1"/>
  <c r="H7" s="1"/>
  <c r="H32" i="40" s="1"/>
  <c r="K41" i="23"/>
  <c r="K43" s="1"/>
  <c r="K45" s="1"/>
  <c r="BS12" i="37"/>
  <c r="BG11" i="23"/>
  <c r="BG26" s="1"/>
  <c r="BS22" i="35"/>
  <c r="BS35" s="1"/>
  <c r="BZ11"/>
  <c r="BZ9"/>
  <c r="CB9" s="1"/>
  <c r="BT12"/>
  <c r="BZ12" s="1"/>
  <c r="CB12" s="1"/>
  <c r="BT16"/>
  <c r="M43" i="23"/>
  <c r="M45" s="1"/>
  <c r="M7" i="40" s="1"/>
  <c r="M13" s="1"/>
  <c r="O43" i="23"/>
  <c r="O45" s="1"/>
  <c r="O7" i="40" s="1"/>
  <c r="O13" s="1"/>
  <c r="BO6" i="20"/>
  <c r="H30" i="40" l="1"/>
  <c r="H33" s="1"/>
  <c r="K7"/>
  <c r="O36"/>
  <c r="O38" s="1"/>
  <c r="O30"/>
  <c r="J54" i="38"/>
  <c r="J55" s="1"/>
  <c r="J57" s="1"/>
  <c r="J7" s="1"/>
  <c r="I55"/>
  <c r="I57" s="1"/>
  <c r="I7" s="1"/>
  <c r="I32" i="40" s="1"/>
  <c r="I33" s="1"/>
  <c r="H15" i="38"/>
  <c r="H27" s="1"/>
  <c r="H59" s="1"/>
  <c r="M36" i="40"/>
  <c r="M38" s="1"/>
  <c r="M30"/>
  <c r="BT6" i="37"/>
  <c r="BZ6" s="1"/>
  <c r="BG13" i="23"/>
  <c r="BG28" s="1"/>
  <c r="BZ16" i="35"/>
  <c r="BT20"/>
  <c r="BT18"/>
  <c r="CB11"/>
  <c r="BK7" i="23"/>
  <c r="BS37" i="35"/>
  <c r="BT13"/>
  <c r="BK9" i="23" l="1"/>
  <c r="BK9" i="38"/>
  <c r="BT34" i="35"/>
  <c r="BZ34" s="1"/>
  <c r="BZ13"/>
  <c r="CB13" s="1"/>
  <c r="K13" i="40"/>
  <c r="K30" s="1"/>
  <c r="K54" i="38"/>
  <c r="L54" s="1"/>
  <c r="I15"/>
  <c r="I27" s="1"/>
  <c r="I59" s="1"/>
  <c r="J15"/>
  <c r="J27" s="1"/>
  <c r="J59" s="1"/>
  <c r="J32" i="40"/>
  <c r="J33" s="1"/>
  <c r="BT8" i="37"/>
  <c r="BH11" i="23"/>
  <c r="BH26" s="1"/>
  <c r="BL6"/>
  <c r="BR6" s="1"/>
  <c r="BT6" s="1"/>
  <c r="BZ18" i="35"/>
  <c r="BT22"/>
  <c r="BZ20"/>
  <c r="K36" i="40" l="1"/>
  <c r="K38" s="1"/>
  <c r="K55" i="38"/>
  <c r="K57" s="1"/>
  <c r="K7" s="1"/>
  <c r="K32" i="40" s="1"/>
  <c r="K33" s="1"/>
  <c r="BT12" i="37"/>
  <c r="BZ12" s="1"/>
  <c r="BL32" i="38"/>
  <c r="BT35" i="35"/>
  <c r="BT37" s="1"/>
  <c r="BZ22"/>
  <c r="BK10" i="40"/>
  <c r="M54" i="38"/>
  <c r="L55"/>
  <c r="L57" s="1"/>
  <c r="L7" s="1"/>
  <c r="BZ8" i="37"/>
  <c r="BH13" i="23"/>
  <c r="BH28" s="1"/>
  <c r="CB34" i="35"/>
  <c r="K15" i="38" l="1"/>
  <c r="K27" s="1"/>
  <c r="K59" s="1"/>
  <c r="BZ35" i="35"/>
  <c r="BL7" i="23"/>
  <c r="BL9"/>
  <c r="BR9" s="1"/>
  <c r="BL9" i="38"/>
  <c r="BZ37" i="35"/>
  <c r="BR32" i="38"/>
  <c r="BL11" i="40"/>
  <c r="BR11" s="1"/>
  <c r="BT32" i="38"/>
  <c r="BL39"/>
  <c r="M55"/>
  <c r="N54"/>
  <c r="L15"/>
  <c r="L27" s="1"/>
  <c r="L59" s="1"/>
  <c r="L32" i="40"/>
  <c r="L33" s="1"/>
  <c r="M57" i="38"/>
  <c r="M7" s="1"/>
  <c r="BI11" i="23"/>
  <c r="BI26" s="1"/>
  <c r="P34"/>
  <c r="BL43" i="38" l="1"/>
  <c r="BT39"/>
  <c r="BR39"/>
  <c r="BR9"/>
  <c r="BT9"/>
  <c r="BL10" i="40"/>
  <c r="BR10" s="1"/>
  <c r="O54" i="38"/>
  <c r="O55" s="1"/>
  <c r="N55"/>
  <c r="N57" s="1"/>
  <c r="N7" s="1"/>
  <c r="M15"/>
  <c r="M27" s="1"/>
  <c r="M59" s="1"/>
  <c r="M32" i="40"/>
  <c r="M33" s="1"/>
  <c r="P41" i="23"/>
  <c r="BN41" s="1"/>
  <c r="BN34"/>
  <c r="BI13"/>
  <c r="BI28" s="1"/>
  <c r="P43"/>
  <c r="BN43" s="1"/>
  <c r="BO22"/>
  <c r="N15" i="38" l="1"/>
  <c r="N27" s="1"/>
  <c r="N59" s="1"/>
  <c r="N32" i="40"/>
  <c r="N33" s="1"/>
  <c r="O57" i="38"/>
  <c r="O7" s="1"/>
  <c r="BJ11" i="23"/>
  <c r="BJ26" s="1"/>
  <c r="P45"/>
  <c r="BN45" l="1"/>
  <c r="P7" i="40"/>
  <c r="P54" i="38"/>
  <c r="O15"/>
  <c r="O27" s="1"/>
  <c r="O59" s="1"/>
  <c r="O32" i="40"/>
  <c r="O33" s="1"/>
  <c r="BO31" i="23"/>
  <c r="BJ13"/>
  <c r="BJ28" s="1"/>
  <c r="BO32"/>
  <c r="P13" i="40" l="1"/>
  <c r="BN13" s="1"/>
  <c r="BN7"/>
  <c r="BN54" i="38"/>
  <c r="P55"/>
  <c r="BN55" s="1"/>
  <c r="P36" i="40"/>
  <c r="P38" s="1"/>
  <c r="P39" s="1"/>
  <c r="BK11" i="23"/>
  <c r="BK26" s="1"/>
  <c r="BO8"/>
  <c r="P30" i="40" l="1"/>
  <c r="BN30" s="1"/>
  <c r="P57" i="38"/>
  <c r="P7" s="1"/>
  <c r="P32" i="40" s="1"/>
  <c r="BK13" i="23"/>
  <c r="BK28" s="1"/>
  <c r="P33" i="40" l="1"/>
  <c r="BN57" i="38"/>
  <c r="BN7"/>
  <c r="P15"/>
  <c r="BL11" i="23"/>
  <c r="BR11" l="1"/>
  <c r="BL26"/>
  <c r="BR26" s="1"/>
  <c r="P27" i="38"/>
  <c r="BN15"/>
  <c r="BL13" i="23"/>
  <c r="BP6" i="20"/>
  <c r="BP5"/>
  <c r="BR13" i="23" l="1"/>
  <c r="BL28"/>
  <c r="BR28" s="1"/>
  <c r="BN27" i="38"/>
  <c r="BN59" s="1"/>
  <c r="P59"/>
  <c r="BP7" i="20"/>
  <c r="AD34" i="23" l="1"/>
  <c r="AD41" s="1"/>
  <c r="AD43" l="1"/>
  <c r="AD45" s="1"/>
  <c r="AD7" i="40" s="1"/>
  <c r="AD13" s="1"/>
  <c r="AD36" l="1"/>
  <c r="AD38" s="1"/>
  <c r="AD30"/>
  <c r="AC34" i="23" l="1"/>
  <c r="AC41" l="1"/>
  <c r="AC43" s="1"/>
  <c r="BP22"/>
  <c r="AG34"/>
  <c r="AG41" s="1"/>
  <c r="AC45" l="1"/>
  <c r="AG43"/>
  <c r="AG45" s="1"/>
  <c r="AG7" i="40" s="1"/>
  <c r="AG13" s="1"/>
  <c r="AF34" i="23"/>
  <c r="AF41" s="1"/>
  <c r="AC7" i="40" l="1"/>
  <c r="AG36"/>
  <c r="AG38" s="1"/>
  <c r="AG30"/>
  <c r="BP31" i="23"/>
  <c r="BP32"/>
  <c r="AF43"/>
  <c r="AF45" s="1"/>
  <c r="AF7" i="40" s="1"/>
  <c r="AF13" s="1"/>
  <c r="AE34" i="23"/>
  <c r="AF36" i="40" l="1"/>
  <c r="AF38" s="1"/>
  <c r="AF30"/>
  <c r="AE41" i="23"/>
  <c r="AE43" s="1"/>
  <c r="AJ34"/>
  <c r="AJ41" s="1"/>
  <c r="AE45" l="1"/>
  <c r="AJ43"/>
  <c r="AJ45" s="1"/>
  <c r="AJ7" i="40" s="1"/>
  <c r="AJ13" s="1"/>
  <c r="AI34" i="23"/>
  <c r="AI41" s="1"/>
  <c r="BP8"/>
  <c r="AH34"/>
  <c r="AE7" i="40" l="1"/>
  <c r="AJ36"/>
  <c r="AJ38" s="1"/>
  <c r="AJ30"/>
  <c r="AH41" i="23"/>
  <c r="AH43" s="1"/>
  <c r="AI43"/>
  <c r="AI45" s="1"/>
  <c r="AI7" i="40" s="1"/>
  <c r="AI13" s="1"/>
  <c r="AL34" i="23"/>
  <c r="AL41" s="1"/>
  <c r="AE13" i="40" l="1"/>
  <c r="AE36" s="1"/>
  <c r="AE38" s="1"/>
  <c r="AI36"/>
  <c r="AI38" s="1"/>
  <c r="AI30"/>
  <c r="AH45" i="23"/>
  <c r="AL43"/>
  <c r="AL45" s="1"/>
  <c r="AL7" i="40" s="1"/>
  <c r="AL13" s="1"/>
  <c r="AM34" i="23"/>
  <c r="AM41" s="1"/>
  <c r="BQ6" i="20"/>
  <c r="BQ7"/>
  <c r="BQ5"/>
  <c r="BP7" i="23"/>
  <c r="AE30" i="40" l="1"/>
  <c r="AL36"/>
  <c r="AL38" s="1"/>
  <c r="AL30"/>
  <c r="AH7"/>
  <c r="AM43" i="23"/>
  <c r="AM45" s="1"/>
  <c r="AM7" i="40" s="1"/>
  <c r="AM13" s="1"/>
  <c r="AK34" i="23"/>
  <c r="BP9"/>
  <c r="AH13" i="40" l="1"/>
  <c r="AH36" s="1"/>
  <c r="AH38" s="1"/>
  <c r="AM36"/>
  <c r="AM38" s="1"/>
  <c r="AM30"/>
  <c r="AK41" i="23"/>
  <c r="AK43" s="1"/>
  <c r="AH30" i="40" l="1"/>
  <c r="AK45" i="23"/>
  <c r="AP34"/>
  <c r="AP41" s="1"/>
  <c r="AQ34"/>
  <c r="AQ41" s="1"/>
  <c r="AK7" i="40" l="1"/>
  <c r="AP43" i="23"/>
  <c r="AP45" s="1"/>
  <c r="AP7" i="40" s="1"/>
  <c r="AP13" s="1"/>
  <c r="AQ43" i="23"/>
  <c r="AQ45" s="1"/>
  <c r="AQ7" i="40" s="1"/>
  <c r="AQ13" s="1"/>
  <c r="AN34" i="23"/>
  <c r="AK13" i="40" l="1"/>
  <c r="AK36" s="1"/>
  <c r="AK38" s="1"/>
  <c r="AQ36"/>
  <c r="AQ38" s="1"/>
  <c r="AQ30"/>
  <c r="AP36"/>
  <c r="AP38" s="1"/>
  <c r="AP30"/>
  <c r="AN41" i="23"/>
  <c r="BP41" s="1"/>
  <c r="BP34"/>
  <c r="AK30" i="40" l="1"/>
  <c r="AN43" i="23"/>
  <c r="BP43" s="1"/>
  <c r="AO34"/>
  <c r="BQ22"/>
  <c r="AN45" l="1"/>
  <c r="BP45" s="1"/>
  <c r="AO41"/>
  <c r="AO43" s="1"/>
  <c r="AS34"/>
  <c r="AS41" s="1"/>
  <c r="AN7" i="40" l="1"/>
  <c r="AN13" s="1"/>
  <c r="AN36" s="1"/>
  <c r="AN38" s="1"/>
  <c r="BQ31" i="23"/>
  <c r="AO45"/>
  <c r="AS43"/>
  <c r="AS45" s="1"/>
  <c r="AS7" i="40" s="1"/>
  <c r="AS13" s="1"/>
  <c r="AT34" i="23"/>
  <c r="AT41" s="1"/>
  <c r="BQ32"/>
  <c r="BP7" i="40" l="1"/>
  <c r="AN30"/>
  <c r="AO7"/>
  <c r="AS36"/>
  <c r="AS38" s="1"/>
  <c r="AS30"/>
  <c r="AT43" i="23"/>
  <c r="AT45" s="1"/>
  <c r="AT7" i="40" s="1"/>
  <c r="AT13" s="1"/>
  <c r="AV34" i="23"/>
  <c r="AV41" s="1"/>
  <c r="AR34"/>
  <c r="BQ8"/>
  <c r="AO13" i="40" l="1"/>
  <c r="AT36"/>
  <c r="AT38" s="1"/>
  <c r="AT30"/>
  <c r="AR41" i="23"/>
  <c r="AR43" s="1"/>
  <c r="AV43"/>
  <c r="AV45" s="1"/>
  <c r="AV7" i="40" s="1"/>
  <c r="AV13" s="1"/>
  <c r="AV36" l="1"/>
  <c r="AV38" s="1"/>
  <c r="AV30"/>
  <c r="AO36"/>
  <c r="AO38" s="1"/>
  <c r="AO30"/>
  <c r="AR45" i="23"/>
  <c r="BQ7"/>
  <c r="AU34"/>
  <c r="AX34"/>
  <c r="AX41" s="1"/>
  <c r="AR7" i="40" l="1"/>
  <c r="AU41" i="23"/>
  <c r="AX43"/>
  <c r="AX45" s="1"/>
  <c r="AX7" i="40" s="1"/>
  <c r="AX13" s="1"/>
  <c r="AU43" i="23"/>
  <c r="BR6" i="20"/>
  <c r="BR5"/>
  <c r="AY34" i="23"/>
  <c r="AY41" s="1"/>
  <c r="BQ9"/>
  <c r="AR13" i="40" l="1"/>
  <c r="AR36" s="1"/>
  <c r="AR38" s="1"/>
  <c r="AX36"/>
  <c r="AX38" s="1"/>
  <c r="AX30"/>
  <c r="AU45" i="23"/>
  <c r="AY43"/>
  <c r="AY45" s="1"/>
  <c r="AY7" i="40" s="1"/>
  <c r="AY13" s="1"/>
  <c r="BR7" i="20"/>
  <c r="AW34" i="23"/>
  <c r="AR30" i="40" l="1"/>
  <c r="AY36"/>
  <c r="AY38" s="1"/>
  <c r="AY30"/>
  <c r="AU7"/>
  <c r="AW41" i="23"/>
  <c r="AW43" s="1"/>
  <c r="AW45" s="1"/>
  <c r="AW7" i="40" s="1"/>
  <c r="AW13" s="1"/>
  <c r="AU13" l="1"/>
  <c r="AU36" s="1"/>
  <c r="AU38" s="1"/>
  <c r="AW36"/>
  <c r="AW38" s="1"/>
  <c r="AW30"/>
  <c r="BB34" i="23"/>
  <c r="BB41" s="1"/>
  <c r="AU30" i="40" l="1"/>
  <c r="BB43" i="23"/>
  <c r="BB45" s="1"/>
  <c r="BB7" i="40" s="1"/>
  <c r="BB13" s="1"/>
  <c r="BC34" i="23"/>
  <c r="BC41" s="1"/>
  <c r="BB36" i="40" l="1"/>
  <c r="BB38" s="1"/>
  <c r="BB30"/>
  <c r="BC43" i="23"/>
  <c r="BC45" s="1"/>
  <c r="BC7" i="40" s="1"/>
  <c r="BC13" s="1"/>
  <c r="AZ34" i="23"/>
  <c r="BC36" i="40" l="1"/>
  <c r="BC38" s="1"/>
  <c r="BC30"/>
  <c r="AZ41" i="23"/>
  <c r="BQ41" s="1"/>
  <c r="BQ34"/>
  <c r="BR22"/>
  <c r="BT22" s="1"/>
  <c r="BA34"/>
  <c r="AZ43" l="1"/>
  <c r="BQ43" s="1"/>
  <c r="BA41"/>
  <c r="BR31"/>
  <c r="BT31" s="1"/>
  <c r="BA43"/>
  <c r="BE34"/>
  <c r="BE41" s="1"/>
  <c r="BR32"/>
  <c r="BT32" s="1"/>
  <c r="AZ45" l="1"/>
  <c r="BA45"/>
  <c r="BE43"/>
  <c r="BE45" s="1"/>
  <c r="BE7" i="40" s="1"/>
  <c r="BE13" s="1"/>
  <c r="BG34" i="23"/>
  <c r="BG41" s="1"/>
  <c r="BA7" i="40" l="1"/>
  <c r="BE36"/>
  <c r="BE38" s="1"/>
  <c r="BE30"/>
  <c r="BQ45" i="23"/>
  <c r="AZ7" i="40"/>
  <c r="BG43" i="23"/>
  <c r="BG45" s="1"/>
  <c r="BG7" i="40" s="1"/>
  <c r="BG13" s="1"/>
  <c r="BR8" i="23"/>
  <c r="BT8" s="1"/>
  <c r="BH34"/>
  <c r="BH41" s="1"/>
  <c r="BD34"/>
  <c r="AZ13" i="40" l="1"/>
  <c r="BQ13" s="1"/>
  <c r="BQ7"/>
  <c r="BA13"/>
  <c r="BG36"/>
  <c r="BG38" s="1"/>
  <c r="BG30"/>
  <c r="BD41" i="23"/>
  <c r="BD43" s="1"/>
  <c r="BH43"/>
  <c r="BH45" s="1"/>
  <c r="BH7" i="40" s="1"/>
  <c r="BH13" s="1"/>
  <c r="BR7" i="23"/>
  <c r="BJ34"/>
  <c r="BJ41" s="1"/>
  <c r="AZ30" i="40" l="1"/>
  <c r="BQ30" s="1"/>
  <c r="AZ36"/>
  <c r="AZ38" s="1"/>
  <c r="AZ39" s="1"/>
  <c r="BH36"/>
  <c r="BH38" s="1"/>
  <c r="BH30"/>
  <c r="BA36"/>
  <c r="BA38" s="1"/>
  <c r="BA30"/>
  <c r="BD45" i="23"/>
  <c r="BJ43"/>
  <c r="BJ45" s="1"/>
  <c r="BJ7" i="40" s="1"/>
  <c r="BJ13" s="1"/>
  <c r="BF34" i="23"/>
  <c r="BD7" i="40" l="1"/>
  <c r="BJ36"/>
  <c r="BJ38" s="1"/>
  <c r="BJ30"/>
  <c r="BF41" i="23"/>
  <c r="BF43" s="1"/>
  <c r="BK34"/>
  <c r="BK41" s="1"/>
  <c r="BS6" i="20"/>
  <c r="BU6" s="1"/>
  <c r="BS5"/>
  <c r="BD13" i="40" l="1"/>
  <c r="BD36" s="1"/>
  <c r="BD38" s="1"/>
  <c r="BF45" i="23"/>
  <c r="BK43"/>
  <c r="BK45" s="1"/>
  <c r="BK7" i="40" s="1"/>
  <c r="BK13" s="1"/>
  <c r="BS7" i="20"/>
  <c r="BU7" s="1"/>
  <c r="BU5"/>
  <c r="BI34" i="23"/>
  <c r="BD30" i="40" l="1"/>
  <c r="BF7"/>
  <c r="BK36"/>
  <c r="BK38" s="1"/>
  <c r="BK30"/>
  <c r="BI41" i="23"/>
  <c r="BI43" s="1"/>
  <c r="BI45" s="1"/>
  <c r="BI7" i="40" s="1"/>
  <c r="BI13" s="1"/>
  <c r="BF13" l="1"/>
  <c r="BF36" s="1"/>
  <c r="BF38" s="1"/>
  <c r="BI36"/>
  <c r="BI38" s="1"/>
  <c r="BI30"/>
  <c r="BF30" l="1"/>
  <c r="BL34" i="23" l="1"/>
  <c r="BL41" l="1"/>
  <c r="BR41" s="1"/>
  <c r="BR34"/>
  <c r="BL43" l="1"/>
  <c r="BR43" s="1"/>
  <c r="BL45" l="1"/>
  <c r="BL7" i="40" s="1"/>
  <c r="BR45" i="23" l="1"/>
  <c r="BL13" i="40"/>
  <c r="BR13" s="1"/>
  <c r="BR7"/>
  <c r="BL30" l="1"/>
  <c r="BR30" s="1"/>
  <c r="BL36"/>
  <c r="BL38" s="1"/>
  <c r="BL39" s="1"/>
  <c r="BN39" s="1"/>
  <c r="Z16" i="35"/>
  <c r="Z6" i="37" s="1"/>
  <c r="Z8" s="1"/>
  <c r="AA16" i="35"/>
  <c r="AA20" s="1"/>
  <c r="AA22" s="1"/>
  <c r="AA35" s="1"/>
  <c r="AB16"/>
  <c r="AB18" s="1"/>
  <c r="AC16"/>
  <c r="AC18" s="1"/>
  <c r="AD16"/>
  <c r="AD18" s="1"/>
  <c r="AE16"/>
  <c r="AE18" s="1"/>
  <c r="AF16"/>
  <c r="AF18" s="1"/>
  <c r="AG16"/>
  <c r="AG18" s="1"/>
  <c r="AH16"/>
  <c r="AH18" s="1"/>
  <c r="AI16"/>
  <c r="AI18" s="1"/>
  <c r="Y16"/>
  <c r="AJ16"/>
  <c r="AJ20" s="1"/>
  <c r="AJ22" s="1"/>
  <c r="AJ35" s="1"/>
  <c r="AI6" i="37" l="1"/>
  <c r="AI8" s="1"/>
  <c r="AA32" i="38" s="1"/>
  <c r="AI20" i="35"/>
  <c r="AI22" s="1"/>
  <c r="AI35" s="1"/>
  <c r="AI37" s="1"/>
  <c r="AE6" i="37"/>
  <c r="AE8" s="1"/>
  <c r="AE20" i="35"/>
  <c r="AE22" s="1"/>
  <c r="AE35" s="1"/>
  <c r="AE37" s="1"/>
  <c r="AA39" i="38"/>
  <c r="AA43" s="1"/>
  <c r="AA7" i="23"/>
  <c r="AB7"/>
  <c r="AJ37" i="35"/>
  <c r="Y18"/>
  <c r="BW16"/>
  <c r="Y6" i="37"/>
  <c r="Z12"/>
  <c r="R32" i="38"/>
  <c r="R11" i="23"/>
  <c r="R26" s="1"/>
  <c r="AJ18" i="35"/>
  <c r="AJ6" i="37"/>
  <c r="AJ8" s="1"/>
  <c r="AI12"/>
  <c r="AA11" i="23"/>
  <c r="AA26" s="1"/>
  <c r="AE12" i="37"/>
  <c r="W32" i="38"/>
  <c r="W11" i="23"/>
  <c r="W26" s="1"/>
  <c r="W7"/>
  <c r="S7"/>
  <c r="AA37" i="35"/>
  <c r="Y20"/>
  <c r="AH6" i="37"/>
  <c r="AH8" s="1"/>
  <c r="AH20" i="35"/>
  <c r="AH22" s="1"/>
  <c r="AH35" s="1"/>
  <c r="AG6" i="37"/>
  <c r="AG8" s="1"/>
  <c r="AG20" i="35"/>
  <c r="AG22" s="1"/>
  <c r="AG35" s="1"/>
  <c r="AF6" i="37"/>
  <c r="AF8" s="1"/>
  <c r="AD6"/>
  <c r="AD8" s="1"/>
  <c r="AD20" i="35"/>
  <c r="AD22" s="1"/>
  <c r="AD35" s="1"/>
  <c r="AC6" i="37"/>
  <c r="AC8" s="1"/>
  <c r="AB20" i="35"/>
  <c r="AB22" s="1"/>
  <c r="AB35" s="1"/>
  <c r="AB6" i="37"/>
  <c r="AB8" s="1"/>
  <c r="AA6"/>
  <c r="AA8" s="1"/>
  <c r="Z20" i="35"/>
  <c r="Z22" s="1"/>
  <c r="Z35" s="1"/>
  <c r="AA18"/>
  <c r="Z18"/>
  <c r="AF20"/>
  <c r="AF22" s="1"/>
  <c r="AF35" s="1"/>
  <c r="AC20"/>
  <c r="AC22" s="1"/>
  <c r="AC35" s="1"/>
  <c r="U7" i="23" l="1"/>
  <c r="AC37" i="35"/>
  <c r="T11" i="23"/>
  <c r="T26" s="1"/>
  <c r="AB12" i="37"/>
  <c r="T32" i="38"/>
  <c r="X7" i="23"/>
  <c r="AF37" i="35"/>
  <c r="S11" i="23"/>
  <c r="S26" s="1"/>
  <c r="AA12" i="37"/>
  <c r="S32" i="38"/>
  <c r="AB37" i="35"/>
  <c r="T7" i="23"/>
  <c r="V7"/>
  <c r="AD37" i="35"/>
  <c r="X11" i="23"/>
  <c r="X26" s="1"/>
  <c r="AF12" i="37"/>
  <c r="X32" i="38"/>
  <c r="Y11" i="23"/>
  <c r="Y26" s="1"/>
  <c r="AG12" i="37"/>
  <c r="Y32" i="38"/>
  <c r="AH12" i="37"/>
  <c r="Z11" i="23"/>
  <c r="Z26" s="1"/>
  <c r="Z32" i="38"/>
  <c r="S9" i="23"/>
  <c r="S13" s="1"/>
  <c r="S9" i="38"/>
  <c r="W9"/>
  <c r="W9" i="23"/>
  <c r="W13" s="1"/>
  <c r="R39" i="38"/>
  <c r="R43" s="1"/>
  <c r="BW6" i="37"/>
  <c r="CB6" s="1"/>
  <c r="Y8"/>
  <c r="Z37" i="35"/>
  <c r="R7" i="23"/>
  <c r="AC12" i="37"/>
  <c r="U11" i="23"/>
  <c r="U26" s="1"/>
  <c r="U32" i="38"/>
  <c r="V11" i="23"/>
  <c r="V26" s="1"/>
  <c r="AD12" i="37"/>
  <c r="V32" i="38"/>
  <c r="W11" i="40" s="1"/>
  <c r="Y7" i="23"/>
  <c r="AG37" i="35"/>
  <c r="Z7" i="23"/>
  <c r="AH37" i="35"/>
  <c r="BW20"/>
  <c r="CB20" s="1"/>
  <c r="Y22"/>
  <c r="W39" i="38"/>
  <c r="W43" s="1"/>
  <c r="AB11" i="23"/>
  <c r="AB26" s="1"/>
  <c r="AJ12" i="37"/>
  <c r="AB32" i="38"/>
  <c r="BW18" i="35"/>
  <c r="CB18" s="1"/>
  <c r="CB16"/>
  <c r="AB9" i="38"/>
  <c r="AB9" i="23"/>
  <c r="AB13" s="1"/>
  <c r="AA9" i="38"/>
  <c r="AB10" i="40" s="1"/>
  <c r="AA9" i="23"/>
  <c r="AA13" s="1"/>
  <c r="AA28" l="1"/>
  <c r="AA34" s="1"/>
  <c r="AA41" s="1"/>
  <c r="AA43" s="1"/>
  <c r="AA45" s="1"/>
  <c r="AB28"/>
  <c r="AB34" s="1"/>
  <c r="AB41" s="1"/>
  <c r="AB43" s="1"/>
  <c r="AB45" s="1"/>
  <c r="S28"/>
  <c r="S34" s="1"/>
  <c r="S41" s="1"/>
  <c r="S43" s="1"/>
  <c r="S45" s="1"/>
  <c r="W28"/>
  <c r="W34" s="1"/>
  <c r="W41" s="1"/>
  <c r="W43" s="1"/>
  <c r="W45" s="1"/>
  <c r="BO9" i="38"/>
  <c r="AC10" i="40"/>
  <c r="BW22" i="35"/>
  <c r="CB22" s="1"/>
  <c r="Y35"/>
  <c r="Z9" i="38"/>
  <c r="AA10" i="40" s="1"/>
  <c r="Z9" i="23"/>
  <c r="Z13" s="1"/>
  <c r="Y9" i="38"/>
  <c r="Z10" i="40" s="1"/>
  <c r="Y9" i="23"/>
  <c r="Y13" s="1"/>
  <c r="V11" i="40"/>
  <c r="V39" i="38"/>
  <c r="V43" s="1"/>
  <c r="Y12" i="37"/>
  <c r="BW12" s="1"/>
  <c r="CB12" s="1"/>
  <c r="BW8"/>
  <c r="CB8" s="1"/>
  <c r="Q32" i="38"/>
  <c r="Q11" i="23"/>
  <c r="Q26" s="1"/>
  <c r="Z11" i="40"/>
  <c r="Z39" i="38"/>
  <c r="Z43" s="1"/>
  <c r="AA11" i="40"/>
  <c r="X39" i="38"/>
  <c r="X43" s="1"/>
  <c r="X11" i="40"/>
  <c r="T9" i="38"/>
  <c r="T9" i="23"/>
  <c r="T13" s="1"/>
  <c r="X9"/>
  <c r="X13" s="1"/>
  <c r="X9" i="38"/>
  <c r="Y10" i="40" s="1"/>
  <c r="T11"/>
  <c r="T39" i="38"/>
  <c r="T43" s="1"/>
  <c r="T10" i="40"/>
  <c r="BO32" i="38"/>
  <c r="AC11" i="40"/>
  <c r="BP11" s="1"/>
  <c r="AB39" i="38"/>
  <c r="AB11" i="40"/>
  <c r="U11"/>
  <c r="U39" i="38"/>
  <c r="U43" s="1"/>
  <c r="R9"/>
  <c r="S10" i="40" s="1"/>
  <c r="R9" i="23"/>
  <c r="R13" s="1"/>
  <c r="Y39" i="38"/>
  <c r="Y43" s="1"/>
  <c r="Y11" i="40"/>
  <c r="V9" i="38"/>
  <c r="W10" i="40" s="1"/>
  <c r="V9" i="23"/>
  <c r="V13" s="1"/>
  <c r="S39" i="38"/>
  <c r="S43" s="1"/>
  <c r="S11" i="40"/>
  <c r="U9" i="23"/>
  <c r="U13" s="1"/>
  <c r="U9" i="38"/>
  <c r="U28" i="23" l="1"/>
  <c r="U34" s="1"/>
  <c r="U41" s="1"/>
  <c r="U43" s="1"/>
  <c r="U45" s="1"/>
  <c r="R28"/>
  <c r="R34" s="1"/>
  <c r="R41" s="1"/>
  <c r="R43" s="1"/>
  <c r="R45" s="1"/>
  <c r="X28"/>
  <c r="X34" s="1"/>
  <c r="X41" s="1"/>
  <c r="X43" s="1"/>
  <c r="X45" s="1"/>
  <c r="V28"/>
  <c r="V34" s="1"/>
  <c r="V41" s="1"/>
  <c r="V43" s="1"/>
  <c r="V45" s="1"/>
  <c r="T28"/>
  <c r="T34" s="1"/>
  <c r="T41" s="1"/>
  <c r="T43" s="1"/>
  <c r="T45" s="1"/>
  <c r="Y28"/>
  <c r="Y34" s="1"/>
  <c r="Y41" s="1"/>
  <c r="Y43" s="1"/>
  <c r="Y45" s="1"/>
  <c r="Z28"/>
  <c r="Z34" s="1"/>
  <c r="Z41" s="1"/>
  <c r="Z43" s="1"/>
  <c r="Z45" s="1"/>
  <c r="V10" i="40"/>
  <c r="X10"/>
  <c r="AA7"/>
  <c r="AA13" s="1"/>
  <c r="S7"/>
  <c r="S13" s="1"/>
  <c r="AB7"/>
  <c r="AB13" s="1"/>
  <c r="BO39" i="38"/>
  <c r="AB43"/>
  <c r="Q11" i="40"/>
  <c r="Q39" i="38"/>
  <c r="Q43" s="1"/>
  <c r="R11" i="40"/>
  <c r="U10"/>
  <c r="W7"/>
  <c r="W13" s="1"/>
  <c r="BO11" i="23"/>
  <c r="BT11" s="1"/>
  <c r="BO26"/>
  <c r="BT26" s="1"/>
  <c r="BW35" i="35"/>
  <c r="CB35" s="1"/>
  <c r="Q7" i="23"/>
  <c r="BO7" s="1"/>
  <c r="BT7" s="1"/>
  <c r="Y37" i="35"/>
  <c r="BP10" i="40"/>
  <c r="AC13"/>
  <c r="R7" l="1"/>
  <c r="Z7"/>
  <c r="Z13" s="1"/>
  <c r="Y7"/>
  <c r="Y13" s="1"/>
  <c r="T7"/>
  <c r="T13" s="1"/>
  <c r="BP13"/>
  <c r="AC30"/>
  <c r="AC36"/>
  <c r="AC38" s="1"/>
  <c r="AN39" s="1"/>
  <c r="BW37" i="35"/>
  <c r="CB37" s="1"/>
  <c r="Q9" i="38"/>
  <c r="Q9" i="23"/>
  <c r="W30" i="40"/>
  <c r="W36"/>
  <c r="W38" s="1"/>
  <c r="AB36"/>
  <c r="AB38" s="1"/>
  <c r="AB30"/>
  <c r="BO11"/>
  <c r="BT11" s="1"/>
  <c r="V7"/>
  <c r="V13" s="1"/>
  <c r="U7"/>
  <c r="U13" s="1"/>
  <c r="X7"/>
  <c r="X13" s="1"/>
  <c r="S36"/>
  <c r="S38" s="1"/>
  <c r="S30"/>
  <c r="AA36"/>
  <c r="AA38" s="1"/>
  <c r="AA30"/>
  <c r="BO9" i="23" l="1"/>
  <c r="BT9" s="1"/>
  <c r="Q13"/>
  <c r="Q28" s="1"/>
  <c r="X30" i="40"/>
  <c r="X36"/>
  <c r="X38" s="1"/>
  <c r="U36"/>
  <c r="U38" s="1"/>
  <c r="U30"/>
  <c r="V36"/>
  <c r="V38" s="1"/>
  <c r="V30"/>
  <c r="R10"/>
  <c r="Q10"/>
  <c r="BP30"/>
  <c r="T36"/>
  <c r="T38" s="1"/>
  <c r="T30"/>
  <c r="Y30"/>
  <c r="Y36"/>
  <c r="Y38" s="1"/>
  <c r="Z36"/>
  <c r="Z38" s="1"/>
  <c r="Z30"/>
  <c r="R13"/>
  <c r="BO10" l="1"/>
  <c r="BT10" s="1"/>
  <c r="BO13" i="23"/>
  <c r="BT13" s="1"/>
  <c r="R30" i="40"/>
  <c r="R36"/>
  <c r="R38" s="1"/>
  <c r="BO28" i="23" l="1"/>
  <c r="BT28" s="1"/>
  <c r="Q34"/>
  <c r="Q41" l="1"/>
  <c r="BO34"/>
  <c r="BT34" s="1"/>
  <c r="BO41" l="1"/>
  <c r="BT41" s="1"/>
  <c r="Q43"/>
  <c r="BO43" s="1"/>
  <c r="BT43" s="1"/>
  <c r="Q45" l="1"/>
  <c r="Q54" i="38" l="1"/>
  <c r="BO45" i="23"/>
  <c r="BT45" s="1"/>
  <c r="Q7" i="40"/>
  <c r="BO7" l="1"/>
  <c r="BT7" s="1"/>
  <c r="Q13"/>
  <c r="Q55" i="38"/>
  <c r="Q57" s="1"/>
  <c r="Q7" s="1"/>
  <c r="R54"/>
  <c r="R55" l="1"/>
  <c r="R57" s="1"/>
  <c r="R7" s="1"/>
  <c r="S54"/>
  <c r="BO13" i="40"/>
  <c r="BT13" s="1"/>
  <c r="Q30"/>
  <c r="Q36"/>
  <c r="Q38" s="1"/>
  <c r="AB39" s="1"/>
  <c r="E41" s="1"/>
  <c r="Q15" i="38"/>
  <c r="Q27" s="1"/>
  <c r="Q59" s="1"/>
  <c r="Q32" i="40"/>
  <c r="Q33" l="1"/>
  <c r="BO30"/>
  <c r="BT30" s="1"/>
  <c r="S55" i="38"/>
  <c r="S57" s="1"/>
  <c r="S7" s="1"/>
  <c r="T54"/>
  <c r="R32" i="40"/>
  <c r="R33" s="1"/>
  <c r="R15" i="38"/>
  <c r="R27" s="1"/>
  <c r="R59" s="1"/>
  <c r="T55" l="1"/>
  <c r="T57" s="1"/>
  <c r="T7" s="1"/>
  <c r="U54"/>
  <c r="S32" i="40"/>
  <c r="S33" s="1"/>
  <c r="S15" i="38"/>
  <c r="S27" s="1"/>
  <c r="S59" s="1"/>
  <c r="U55" l="1"/>
  <c r="U57" s="1"/>
  <c r="U7" s="1"/>
  <c r="V54"/>
  <c r="T32" i="40"/>
  <c r="T33" s="1"/>
  <c r="T15" i="38"/>
  <c r="T27" s="1"/>
  <c r="T59" s="1"/>
  <c r="V55" l="1"/>
  <c r="V57" s="1"/>
  <c r="V7" s="1"/>
  <c r="W54"/>
  <c r="U32" i="40"/>
  <c r="U33" s="1"/>
  <c r="U15" i="38"/>
  <c r="U27" s="1"/>
  <c r="U59" s="1"/>
  <c r="W55" l="1"/>
  <c r="W57" s="1"/>
  <c r="W7" s="1"/>
  <c r="X54"/>
  <c r="V15"/>
  <c r="V27" s="1"/>
  <c r="V59" s="1"/>
  <c r="V32" i="40"/>
  <c r="V33" s="1"/>
  <c r="X55" i="38" l="1"/>
  <c r="X57" s="1"/>
  <c r="X7" s="1"/>
  <c r="Y54"/>
  <c r="W32" i="40"/>
  <c r="W33" s="1"/>
  <c r="W15" i="38"/>
  <c r="W27" s="1"/>
  <c r="W59" s="1"/>
  <c r="Y55" l="1"/>
  <c r="Y57" s="1"/>
  <c r="Y7" s="1"/>
  <c r="Z54"/>
  <c r="X32" i="40"/>
  <c r="X33" s="1"/>
  <c r="X15" i="38"/>
  <c r="X27" s="1"/>
  <c r="X59" s="1"/>
  <c r="Z55" l="1"/>
  <c r="Z57" s="1"/>
  <c r="Z7" s="1"/>
  <c r="AA54"/>
  <c r="Y32" i="40"/>
  <c r="Y33" s="1"/>
  <c r="Y15" i="38"/>
  <c r="Y27" s="1"/>
  <c r="Y59" s="1"/>
  <c r="AA55" l="1"/>
  <c r="AA57" s="1"/>
  <c r="AA7" s="1"/>
  <c r="AB54"/>
  <c r="Z32" i="40"/>
  <c r="Z33" s="1"/>
  <c r="Z15" i="38"/>
  <c r="Z27" s="1"/>
  <c r="Z59" s="1"/>
  <c r="AB55" l="1"/>
  <c r="BO54"/>
  <c r="AC54"/>
  <c r="AA32" i="40"/>
  <c r="AA33" s="1"/>
  <c r="AA15" i="38"/>
  <c r="AA27" s="1"/>
  <c r="AA59" s="1"/>
  <c r="AC55" l="1"/>
  <c r="AC57" s="1"/>
  <c r="AC7" s="1"/>
  <c r="AD54"/>
  <c r="BO55"/>
  <c r="AB57"/>
  <c r="BO57" l="1"/>
  <c r="AB7"/>
  <c r="AD55"/>
  <c r="AD57" s="1"/>
  <c r="AD7" s="1"/>
  <c r="AE54"/>
  <c r="AC15"/>
  <c r="AC27" s="1"/>
  <c r="AC59" s="1"/>
  <c r="AE55" l="1"/>
  <c r="AE57" s="1"/>
  <c r="AE7" s="1"/>
  <c r="AF54"/>
  <c r="BO7"/>
  <c r="AB15"/>
  <c r="AB32" i="40"/>
  <c r="AB33" s="1"/>
  <c r="AD32"/>
  <c r="AD33" s="1"/>
  <c r="AD15" i="38"/>
  <c r="AD27" s="1"/>
  <c r="AD59" s="1"/>
  <c r="AC32" i="40"/>
  <c r="AC33" s="1"/>
  <c r="BO15" i="38" l="1"/>
  <c r="AB27"/>
  <c r="AF55"/>
  <c r="AF57" s="1"/>
  <c r="AF7" s="1"/>
  <c r="AG54"/>
  <c r="AE32" i="40"/>
  <c r="AE33" s="1"/>
  <c r="AE15" i="38"/>
  <c r="AE27" s="1"/>
  <c r="AE59" s="1"/>
  <c r="AG55" l="1"/>
  <c r="AG57" s="1"/>
  <c r="AG7" s="1"/>
  <c r="AH54"/>
  <c r="BO27"/>
  <c r="BO59" s="1"/>
  <c r="AB59"/>
  <c r="AF32" i="40"/>
  <c r="AF33" s="1"/>
  <c r="AF15" i="38"/>
  <c r="AF27" s="1"/>
  <c r="AF59" s="1"/>
  <c r="AH55" l="1"/>
  <c r="AH57" s="1"/>
  <c r="AH7" s="1"/>
  <c r="AI54"/>
  <c r="AG15"/>
  <c r="AG27" s="1"/>
  <c r="AG59" s="1"/>
  <c r="AG32" i="40"/>
  <c r="AG33" s="1"/>
  <c r="AI55" i="38" l="1"/>
  <c r="AI57" s="1"/>
  <c r="AI7" s="1"/>
  <c r="AJ54"/>
  <c r="AH32" i="40"/>
  <c r="AH33" s="1"/>
  <c r="AH15" i="38"/>
  <c r="AH27" s="1"/>
  <c r="AH59" s="1"/>
  <c r="AJ55" l="1"/>
  <c r="AJ57" s="1"/>
  <c r="AJ7" s="1"/>
  <c r="AK54"/>
  <c r="AI32" i="40"/>
  <c r="AI33" s="1"/>
  <c r="AI15" i="38"/>
  <c r="AI27" s="1"/>
  <c r="AI59" s="1"/>
  <c r="AK55" l="1"/>
  <c r="AK57" s="1"/>
  <c r="AK7" s="1"/>
  <c r="AL54"/>
  <c r="AJ32" i="40"/>
  <c r="AJ33" s="1"/>
  <c r="AJ15" i="38"/>
  <c r="AJ27" s="1"/>
  <c r="AJ59" s="1"/>
  <c r="AM54" l="1"/>
  <c r="AL55"/>
  <c r="AL57" s="1"/>
  <c r="AL7" s="1"/>
  <c r="AK32" i="40"/>
  <c r="AK33" s="1"/>
  <c r="AK15" i="38"/>
  <c r="AK27" s="1"/>
  <c r="AK59" s="1"/>
  <c r="AL15" l="1"/>
  <c r="AL27" s="1"/>
  <c r="AL59" s="1"/>
  <c r="AL32" i="40"/>
  <c r="AL33" s="1"/>
  <c r="AM55" i="38"/>
  <c r="AM57" s="1"/>
  <c r="AM7" s="1"/>
  <c r="AN54"/>
  <c r="BP54" l="1"/>
  <c r="AN55"/>
  <c r="AO54"/>
  <c r="AM32" i="40"/>
  <c r="AM33" s="1"/>
  <c r="AM15" i="38"/>
  <c r="AM27" s="1"/>
  <c r="AM59" s="1"/>
  <c r="BP55" l="1"/>
  <c r="AN57"/>
  <c r="AO55"/>
  <c r="AO57" s="1"/>
  <c r="AO7" s="1"/>
  <c r="AP54"/>
  <c r="AQ54" l="1"/>
  <c r="AP55"/>
  <c r="AP57" s="1"/>
  <c r="AP7" s="1"/>
  <c r="AN7"/>
  <c r="BP57"/>
  <c r="AO32" i="40"/>
  <c r="AO33" s="1"/>
  <c r="AO15" i="38"/>
  <c r="AO27" s="1"/>
  <c r="AO59" s="1"/>
  <c r="AP32" i="40" l="1"/>
  <c r="AP33" s="1"/>
  <c r="AP15" i="38"/>
  <c r="AP27" s="1"/>
  <c r="AP59" s="1"/>
  <c r="BP7"/>
  <c r="AN32" i="40"/>
  <c r="AN33" s="1"/>
  <c r="AN15" i="38"/>
  <c r="AQ55"/>
  <c r="AQ57" s="1"/>
  <c r="AQ7" s="1"/>
  <c r="AR54"/>
  <c r="AQ15" l="1"/>
  <c r="AQ27" s="1"/>
  <c r="AQ59" s="1"/>
  <c r="AQ32" i="40"/>
  <c r="AQ33" s="1"/>
  <c r="AS54" i="38"/>
  <c r="AR55"/>
  <c r="AR57" s="1"/>
  <c r="AR7" s="1"/>
  <c r="AN27"/>
  <c r="BP15"/>
  <c r="AR32" i="40" l="1"/>
  <c r="AR33" s="1"/>
  <c r="AR15" i="38"/>
  <c r="AR27" s="1"/>
  <c r="AR59" s="1"/>
  <c r="BP27"/>
  <c r="BP59" s="1"/>
  <c r="AN59"/>
  <c r="AS55"/>
  <c r="AS57" s="1"/>
  <c r="AS7" s="1"/>
  <c r="AT54"/>
  <c r="AU54" l="1"/>
  <c r="AT55"/>
  <c r="AT57" s="1"/>
  <c r="AT7" s="1"/>
  <c r="AS32" i="40"/>
  <c r="AS33" s="1"/>
  <c r="AS15" i="38"/>
  <c r="AS27" s="1"/>
  <c r="AS59" s="1"/>
  <c r="AT15" l="1"/>
  <c r="AT27" s="1"/>
  <c r="AT59" s="1"/>
  <c r="AT32" i="40"/>
  <c r="AT33" s="1"/>
  <c r="AU55" i="38"/>
  <c r="AU57" s="1"/>
  <c r="AU7" s="1"/>
  <c r="AV54"/>
  <c r="AW54" l="1"/>
  <c r="AV55"/>
  <c r="AV57" s="1"/>
  <c r="AV7" s="1"/>
  <c r="AU15"/>
  <c r="AU27" s="1"/>
  <c r="AU59" s="1"/>
  <c r="AU32" i="40"/>
  <c r="AU33" s="1"/>
  <c r="AV32" l="1"/>
  <c r="AV33" s="1"/>
  <c r="AV15" i="38"/>
  <c r="AV27" s="1"/>
  <c r="AV59" s="1"/>
  <c r="AW55"/>
  <c r="AW57" s="1"/>
  <c r="AW7" s="1"/>
  <c r="AX54"/>
  <c r="AX55" l="1"/>
  <c r="AX57" s="1"/>
  <c r="AX7" s="1"/>
  <c r="AY54"/>
  <c r="AW15"/>
  <c r="AW27" s="1"/>
  <c r="AW59" s="1"/>
  <c r="AW32" i="40"/>
  <c r="AW33" s="1"/>
  <c r="AY55" i="38" l="1"/>
  <c r="AY57" s="1"/>
  <c r="AY7" s="1"/>
  <c r="AZ54"/>
  <c r="AX32" i="40"/>
  <c r="AX33" s="1"/>
  <c r="AX15" i="38"/>
  <c r="AX27" s="1"/>
  <c r="AX59" s="1"/>
  <c r="BQ54" l="1"/>
  <c r="AZ55"/>
  <c r="BA54"/>
  <c r="AY32" i="40"/>
  <c r="AY33" s="1"/>
  <c r="AY15" i="38"/>
  <c r="AY27" s="1"/>
  <c r="AY59" s="1"/>
  <c r="BQ55" l="1"/>
  <c r="AZ57"/>
  <c r="BA55"/>
  <c r="BA57" s="1"/>
  <c r="BA7" s="1"/>
  <c r="BB54"/>
  <c r="BB55" l="1"/>
  <c r="BB57" s="1"/>
  <c r="BB7" s="1"/>
  <c r="BC54"/>
  <c r="BQ57"/>
  <c r="AZ7"/>
  <c r="BA15"/>
  <c r="BA27" s="1"/>
  <c r="BA59" s="1"/>
  <c r="BA32" i="40"/>
  <c r="BA33" s="1"/>
  <c r="AZ15" i="38" l="1"/>
  <c r="BQ7"/>
  <c r="AZ32" i="40"/>
  <c r="AZ33" s="1"/>
  <c r="BC55" i="38"/>
  <c r="BC57" s="1"/>
  <c r="BC7" s="1"/>
  <c r="BD54"/>
  <c r="BB32" i="40"/>
  <c r="BB33" s="1"/>
  <c r="BB15" i="38"/>
  <c r="BB27" s="1"/>
  <c r="BB59" s="1"/>
  <c r="BC32" i="40" l="1"/>
  <c r="BC33" s="1"/>
  <c r="BC15" i="38"/>
  <c r="BC27" s="1"/>
  <c r="BC59" s="1"/>
  <c r="BE54"/>
  <c r="BD55"/>
  <c r="BD57" s="1"/>
  <c r="BD7" s="1"/>
  <c r="BQ15"/>
  <c r="AZ27"/>
  <c r="AZ59" l="1"/>
  <c r="BQ27"/>
  <c r="BQ59" s="1"/>
  <c r="BD32" i="40"/>
  <c r="BD33" s="1"/>
  <c r="BD15" i="38"/>
  <c r="BD27" s="1"/>
  <c r="BD59" s="1"/>
  <c r="BE55"/>
  <c r="BE57" s="1"/>
  <c r="BE7" s="1"/>
  <c r="BF54"/>
  <c r="BG54" l="1"/>
  <c r="BF55"/>
  <c r="BF57" s="1"/>
  <c r="BF7" s="1"/>
  <c r="BE15"/>
  <c r="BE27" s="1"/>
  <c r="BE59" s="1"/>
  <c r="BE32" i="40"/>
  <c r="BE33" s="1"/>
  <c r="BF32" l="1"/>
  <c r="BF33" s="1"/>
  <c r="BF15" i="38"/>
  <c r="BF27" s="1"/>
  <c r="BF59" s="1"/>
  <c r="BG55"/>
  <c r="BG57" s="1"/>
  <c r="BG7" s="1"/>
  <c r="BH54"/>
  <c r="BH55" l="1"/>
  <c r="BH57" s="1"/>
  <c r="BH7" s="1"/>
  <c r="BI54"/>
  <c r="BG15"/>
  <c r="BG27" s="1"/>
  <c r="BG59" s="1"/>
  <c r="BG32" i="40"/>
  <c r="BG33" s="1"/>
  <c r="BI55" i="38" l="1"/>
  <c r="BI57" s="1"/>
  <c r="BI7" s="1"/>
  <c r="BJ54"/>
  <c r="BH32" i="40"/>
  <c r="BH33" s="1"/>
  <c r="BH15" i="38"/>
  <c r="BH27" s="1"/>
  <c r="BH59" s="1"/>
  <c r="BK54" l="1"/>
  <c r="BJ55"/>
  <c r="BJ57" s="1"/>
  <c r="BJ7" s="1"/>
  <c r="BI32" i="40"/>
  <c r="BI33" s="1"/>
  <c r="BI15" i="38"/>
  <c r="BI27" s="1"/>
  <c r="BI59" s="1"/>
  <c r="BJ32" i="40" l="1"/>
  <c r="BJ33" s="1"/>
  <c r="BJ15" i="38"/>
  <c r="BJ27" s="1"/>
  <c r="BJ59" s="1"/>
  <c r="BK55"/>
  <c r="BK57" s="1"/>
  <c r="BK7" s="1"/>
  <c r="BL54"/>
  <c r="BT54" l="1"/>
  <c r="BL55"/>
  <c r="BR54"/>
  <c r="BK15"/>
  <c r="BK27" s="1"/>
  <c r="BK59" s="1"/>
  <c r="BK32" i="40"/>
  <c r="BK33" s="1"/>
  <c r="BR55" i="38" l="1"/>
  <c r="BT55"/>
  <c r="BL57"/>
  <c r="BT57" l="1"/>
  <c r="BL7"/>
  <c r="BR57"/>
  <c r="BR7" l="1"/>
  <c r="BL15"/>
  <c r="BT7"/>
  <c r="BL32" i="40"/>
  <c r="BL33" s="1"/>
  <c r="BR15" i="38" l="1"/>
  <c r="BT15"/>
  <c r="BL27"/>
  <c r="BR27" l="1"/>
  <c r="BR59" s="1"/>
  <c r="BL59"/>
  <c r="BT27"/>
  <c r="BT59" s="1"/>
</calcChain>
</file>

<file path=xl/comments1.xml><?xml version="1.0" encoding="utf-8"?>
<comments xmlns="http://schemas.openxmlformats.org/spreadsheetml/2006/main">
  <authors>
    <author>Scott Beber</author>
  </authors>
  <commentList>
    <comment ref="B3" authorId="0">
      <text>
        <r>
          <rPr>
            <sz val="10"/>
            <color indexed="10"/>
            <rFont val="Tahoma"/>
            <family val="2"/>
          </rPr>
          <t>*Salary increased every 12 months of employment, per Annual Increase assumption</t>
        </r>
      </text>
    </comment>
  </commentList>
</comments>
</file>

<file path=xl/sharedStrings.xml><?xml version="1.0" encoding="utf-8"?>
<sst xmlns="http://schemas.openxmlformats.org/spreadsheetml/2006/main" count="523" uniqueCount="433">
  <si>
    <t>Total Operating Expense</t>
  </si>
  <si>
    <t>Net Income</t>
  </si>
  <si>
    <t>Revenue</t>
  </si>
  <si>
    <t>EBIT</t>
  </si>
  <si>
    <t>Line of Credit</t>
  </si>
  <si>
    <t>Salaries</t>
  </si>
  <si>
    <t>Insurance</t>
  </si>
  <si>
    <t>Year 1</t>
  </si>
  <si>
    <t>Year 2</t>
  </si>
  <si>
    <t>Year 3</t>
  </si>
  <si>
    <t>Total Revenue</t>
  </si>
  <si>
    <t>Valuation</t>
  </si>
  <si>
    <t>Year 4</t>
  </si>
  <si>
    <t>Year 5</t>
  </si>
  <si>
    <t>Year</t>
  </si>
  <si>
    <t>5 Years</t>
  </si>
  <si>
    <t>CEO</t>
  </si>
  <si>
    <t>Executive Admin</t>
  </si>
  <si>
    <t>Utilities</t>
  </si>
  <si>
    <t>Long-Term Debt</t>
  </si>
  <si>
    <t>Cash &amp; Equivalents</t>
  </si>
  <si>
    <t>Total Current Assets</t>
  </si>
  <si>
    <t>Accounts Payable</t>
  </si>
  <si>
    <t>Total Current Liabilities</t>
  </si>
  <si>
    <t>Equipment</t>
  </si>
  <si>
    <t>Furniture</t>
  </si>
  <si>
    <t>Construction</t>
  </si>
  <si>
    <t>Depreciation Expense</t>
  </si>
  <si>
    <t>Net Fixed Assets</t>
  </si>
  <si>
    <t>Current Liabilities</t>
  </si>
  <si>
    <t>Common Stock</t>
  </si>
  <si>
    <t>Additional Paid-in-Capital</t>
  </si>
  <si>
    <t>Preferred Stock</t>
  </si>
  <si>
    <t>Retained Earnings</t>
  </si>
  <si>
    <t>Accounts Receivable</t>
  </si>
  <si>
    <t>Inventory</t>
  </si>
  <si>
    <t>EBITDA</t>
  </si>
  <si>
    <t>Fixtures</t>
  </si>
  <si>
    <t>Current Assets</t>
  </si>
  <si>
    <t>Benefits                            Load:</t>
  </si>
  <si>
    <t>Total Expenses</t>
  </si>
  <si>
    <t>New</t>
  </si>
  <si>
    <t>(Churn)</t>
  </si>
  <si>
    <t>Initiation Fees</t>
  </si>
  <si>
    <t>Monthly Dues</t>
  </si>
  <si>
    <t>Membership</t>
  </si>
  <si>
    <t>Annual percent growth, by Year</t>
  </si>
  <si>
    <t>Membership Dues</t>
  </si>
  <si>
    <t>Single-use</t>
  </si>
  <si>
    <t>Members</t>
  </si>
  <si>
    <t>Total Trips</t>
  </si>
  <si>
    <t>non-Member</t>
  </si>
  <si>
    <t>Member</t>
  </si>
  <si>
    <t>Total Membership</t>
  </si>
  <si>
    <t>Total Member. Dues</t>
  </si>
  <si>
    <t>Total Trip Revenue</t>
  </si>
  <si>
    <t>Other Revenue</t>
  </si>
  <si>
    <t>Type 1</t>
  </si>
  <si>
    <t>Type 2</t>
  </si>
  <si>
    <t>Units</t>
  </si>
  <si>
    <t>Total</t>
  </si>
  <si>
    <t>Other Revenue Source</t>
  </si>
  <si>
    <t>TOTAL REVENUE</t>
  </si>
  <si>
    <t>Membership Rev.</t>
  </si>
  <si>
    <t>Initiation</t>
  </si>
  <si>
    <t>Monthly</t>
  </si>
  <si>
    <t>PAYROLL</t>
  </si>
  <si>
    <t>BASE $k</t>
  </si>
  <si>
    <t>logan1</t>
  </si>
  <si>
    <t>Operations</t>
  </si>
  <si>
    <t>Additional 1</t>
  </si>
  <si>
    <t>Additional 2</t>
  </si>
  <si>
    <t>Additional 3</t>
  </si>
  <si>
    <t>Additional 4</t>
  </si>
  <si>
    <t>Additional 5</t>
  </si>
  <si>
    <t>Additional 6</t>
  </si>
  <si>
    <t>Additional 7</t>
  </si>
  <si>
    <t>Additional 8</t>
  </si>
  <si>
    <t>START</t>
  </si>
  <si>
    <t>Annual increase:</t>
  </si>
  <si>
    <t>Professional Services</t>
  </si>
  <si>
    <t>Legal</t>
  </si>
  <si>
    <t>Total Professional Services</t>
  </si>
  <si>
    <t>Dues and Subscriptions</t>
  </si>
  <si>
    <t>Total Utilities</t>
  </si>
  <si>
    <t>OPERATING EXPENSE</t>
  </si>
  <si>
    <t>REVENUE</t>
  </si>
  <si>
    <t>TOTAL PAYROLL</t>
  </si>
  <si>
    <t>non-Mem.</t>
  </si>
  <si>
    <t>INCOME STATEMENT</t>
  </si>
  <si>
    <t>Operating Expense</t>
  </si>
  <si>
    <t>Payroll</t>
  </si>
  <si>
    <t>Taxes                                  @</t>
  </si>
  <si>
    <t>Interest Expense</t>
  </si>
  <si>
    <t>Total Interest Expense</t>
  </si>
  <si>
    <t>Pretax Earnings</t>
  </si>
  <si>
    <t>Start</t>
  </si>
  <si>
    <t>Mo:</t>
  </si>
  <si>
    <t>Fees by Year</t>
  </si>
  <si>
    <t>Units per Year</t>
  </si>
  <si>
    <t>Revenue per Unit, by Year</t>
  </si>
  <si>
    <t>Q:</t>
  </si>
  <si>
    <t>↓  Hidden Col. Don't Delete ↓</t>
  </si>
  <si>
    <t>Starting Month:</t>
  </si>
  <si>
    <t>Cost of Goods Sold ("Fees")</t>
  </si>
  <si>
    <t>Corporate</t>
  </si>
  <si>
    <t>CORPORATE</t>
  </si>
  <si>
    <t>OPERATIONS</t>
  </si>
  <si>
    <t>TOTAL OPERATIONS</t>
  </si>
  <si>
    <t>Corporate Expenses</t>
  </si>
  <si>
    <t>Office Expenses</t>
  </si>
  <si>
    <t>Maintenance</t>
  </si>
  <si>
    <t>Amenities</t>
  </si>
  <si>
    <t>Total Vehicles</t>
  </si>
  <si>
    <t>Total Maintenance</t>
  </si>
  <si>
    <t>Insurance &amp; Security</t>
  </si>
  <si>
    <t>Total Insurance &amp; Security</t>
  </si>
  <si>
    <t>Total Amenities</t>
  </si>
  <si>
    <t>Dues &amp; Donations</t>
  </si>
  <si>
    <t>Total Dues &amp; Donations</t>
  </si>
  <si>
    <t>Lease (per vehicle)</t>
  </si>
  <si>
    <t>Oil Changes, Cleaning, Maintenance</t>
  </si>
  <si>
    <t>Gas</t>
  </si>
  <si>
    <t>Cleaning</t>
  </si>
  <si>
    <t>Sanitary Needs (e.g., cleaning supplies, toilet paper)</t>
  </si>
  <si>
    <t>Laundry</t>
  </si>
  <si>
    <t>Exterior Gardening</t>
  </si>
  <si>
    <t>Interior Plants</t>
  </si>
  <si>
    <t>Plumbing</t>
  </si>
  <si>
    <t>Window Washing</t>
  </si>
  <si>
    <t>Workers Comp (per person)</t>
  </si>
  <si>
    <t>Security Guard Service</t>
  </si>
  <si>
    <t>Fire Safety Training</t>
  </si>
  <si>
    <t>Fire Extinguishers</t>
  </si>
  <si>
    <t>Fire Permit</t>
  </si>
  <si>
    <t>Business License</t>
  </si>
  <si>
    <t>Catering</t>
  </si>
  <si>
    <t>Hygiene Products</t>
  </si>
  <si>
    <t>Coffee and Beverages</t>
  </si>
  <si>
    <t>Publications</t>
  </si>
  <si>
    <t>Waste Management</t>
  </si>
  <si>
    <t>HVAC</t>
  </si>
  <si>
    <t>Pest Control</t>
  </si>
  <si>
    <t>Hazardous Waste Fee</t>
  </si>
  <si>
    <t>Chamber of Commerce</t>
  </si>
  <si>
    <t>Alarm Services</t>
  </si>
  <si>
    <t>TOTAL CORPORATE</t>
  </si>
  <si>
    <t>Total Corporate Expenses</t>
  </si>
  <si>
    <t>Total Office Expenses</t>
  </si>
  <si>
    <t>Marketing &amp; Promotions</t>
  </si>
  <si>
    <t>Total Marketing &amp; Promotions</t>
  </si>
  <si>
    <t>Misc.</t>
  </si>
  <si>
    <t xml:space="preserve">Total Misc. </t>
  </si>
  <si>
    <t>IT Support</t>
  </si>
  <si>
    <t>Website Management</t>
  </si>
  <si>
    <t>Travel &amp; Entertainment</t>
  </si>
  <si>
    <t>Copy Machine</t>
  </si>
  <si>
    <t>Automatic Postage</t>
  </si>
  <si>
    <t>Postage and Freight</t>
  </si>
  <si>
    <t>Telecom Backbone (includes WiFi)</t>
  </si>
  <si>
    <t>Wired Phones</t>
  </si>
  <si>
    <t>Mobile Phone Plans (per person)</t>
  </si>
  <si>
    <t>DirecTV</t>
  </si>
  <si>
    <t>Bank Charges</t>
  </si>
  <si>
    <t>Audit Services</t>
  </si>
  <si>
    <t>Environmental</t>
  </si>
  <si>
    <t>Media Buys (Newspapers)</t>
  </si>
  <si>
    <t>Events</t>
  </si>
  <si>
    <t>Contingency</t>
  </si>
  <si>
    <t>Credit Card Fees</t>
  </si>
  <si>
    <t>Annual Increase:</t>
  </si>
  <si>
    <t>Total Salary, Operations</t>
  </si>
  <si>
    <t>Accountant</t>
  </si>
  <si>
    <t>Customer Service Manager</t>
  </si>
  <si>
    <t>Head of HR</t>
  </si>
  <si>
    <t>Maintenance Manager</t>
  </si>
  <si>
    <t>Driver 1</t>
  </si>
  <si>
    <t>Driver 2</t>
  </si>
  <si>
    <t>Driver 3</t>
  </si>
  <si>
    <t>Driver 4</t>
  </si>
  <si>
    <t>Driver 5</t>
  </si>
  <si>
    <t>Driver 6</t>
  </si>
  <si>
    <t>Driver 7</t>
  </si>
  <si>
    <t>Driver 8</t>
  </si>
  <si>
    <t>Driver 9</t>
  </si>
  <si>
    <t>Driver 10</t>
  </si>
  <si>
    <t>Driver 11</t>
  </si>
  <si>
    <t>Driver 12</t>
  </si>
  <si>
    <t>Driver 13</t>
  </si>
  <si>
    <t>Driver 14</t>
  </si>
  <si>
    <t>Driver 15</t>
  </si>
  <si>
    <t>Driver 16</t>
  </si>
  <si>
    <t>Driver 17</t>
  </si>
  <si>
    <t>Driver 18</t>
  </si>
  <si>
    <t>Driver 19</t>
  </si>
  <si>
    <t>Driver 20</t>
  </si>
  <si>
    <t>Driver 21</t>
  </si>
  <si>
    <t>Driver 22</t>
  </si>
  <si>
    <t>Driver 23</t>
  </si>
  <si>
    <t>Driver 24</t>
  </si>
  <si>
    <t>Driver 25</t>
  </si>
  <si>
    <t>Driver 26</t>
  </si>
  <si>
    <t>Driver 27</t>
  </si>
  <si>
    <t>Driver 28</t>
  </si>
  <si>
    <t>Driver 29</t>
  </si>
  <si>
    <t>Driver 30</t>
  </si>
  <si>
    <t>Server 1</t>
  </si>
  <si>
    <t>Server 2</t>
  </si>
  <si>
    <t>Server 3</t>
  </si>
  <si>
    <t>Server 4</t>
  </si>
  <si>
    <t>Server 5</t>
  </si>
  <si>
    <t>Server 6</t>
  </si>
  <si>
    <t>Server 7</t>
  </si>
  <si>
    <t>Server 8</t>
  </si>
  <si>
    <t>Server 9</t>
  </si>
  <si>
    <t>Server 10</t>
  </si>
  <si>
    <t>Server 11</t>
  </si>
  <si>
    <t>Server 12</t>
  </si>
  <si>
    <t>Vehicle Maintenance 1</t>
  </si>
  <si>
    <t>Vehicle Maintenance 2</t>
  </si>
  <si>
    <t>Total Salary, Corporate</t>
  </si>
  <si>
    <t>Bonuses</t>
  </si>
  <si>
    <t>Passenger Fees</t>
  </si>
  <si>
    <t>Total Passenger Fees</t>
  </si>
  <si>
    <t xml:space="preserve">Gross Margin                 </t>
  </si>
  <si>
    <t>COGS</t>
  </si>
  <si>
    <t>RENT</t>
  </si>
  <si>
    <t>TOTAL RENT</t>
  </si>
  <si>
    <t>TOTAL ASSETS</t>
  </si>
  <si>
    <t>BALANCE SHEET</t>
  </si>
  <si>
    <t>CAPITAL EXPENDITURES</t>
  </si>
  <si>
    <t>CONSTRUCTION</t>
  </si>
  <si>
    <t xml:space="preserve">Entry Court </t>
  </si>
  <si>
    <t xml:space="preserve">Lobby/Lounge Area </t>
  </si>
  <si>
    <t xml:space="preserve">Administration </t>
  </si>
  <si>
    <t xml:space="preserve">Facilities / Maintenance Building </t>
  </si>
  <si>
    <t xml:space="preserve">Mechanical Facility </t>
  </si>
  <si>
    <t xml:space="preserve">Sitework/Lanscape/Parking </t>
  </si>
  <si>
    <t>Building Costs</t>
  </si>
  <si>
    <t>Total Building Costs</t>
  </si>
  <si>
    <t>Contractor Overhead</t>
  </si>
  <si>
    <t>Plan Chec/Permit Fees</t>
  </si>
  <si>
    <t>TOTAL CONSTRUCTION</t>
  </si>
  <si>
    <t>ARCHITECTURE &amp; ENGINEERING</t>
  </si>
  <si>
    <t>TOTAL ARCHITECTURE &amp; ENGINEERING</t>
  </si>
  <si>
    <t>Architectural</t>
  </si>
  <si>
    <t>Interior Designer</t>
  </si>
  <si>
    <t>Structural Engineer</t>
  </si>
  <si>
    <t xml:space="preserve">Civil Engineer Fixed </t>
  </si>
  <si>
    <t>Engineer</t>
  </si>
  <si>
    <t>Mechanical Electrical Engineer</t>
  </si>
  <si>
    <t>Landscape Architect</t>
  </si>
  <si>
    <t xml:space="preserve">Irrigation Engineer  </t>
  </si>
  <si>
    <t xml:space="preserve">Soils/Geotechnical  </t>
  </si>
  <si>
    <t>Total Design &amp; Construction</t>
  </si>
  <si>
    <t>Months to Build:</t>
  </si>
  <si>
    <t>Basis:</t>
  </si>
  <si>
    <r>
      <t>Vehicles</t>
    </r>
    <r>
      <rPr>
        <sz val="11"/>
        <color rgb="FF000000"/>
        <rFont val="Calibri"/>
        <family val="2"/>
        <scheme val="minor"/>
      </rPr>
      <t xml:space="preserve"> </t>
    </r>
  </si>
  <si>
    <t>Architechture &amp; Eng.</t>
  </si>
  <si>
    <t>FIXTURES</t>
  </si>
  <si>
    <t>TOTAL FIXTURES</t>
  </si>
  <si>
    <t>TVs</t>
  </si>
  <si>
    <t>Bathroom fixtures</t>
  </si>
  <si>
    <t>Bed Linens</t>
  </si>
  <si>
    <t>Towels</t>
  </si>
  <si>
    <t>Plates and Silverware</t>
  </si>
  <si>
    <t>Glasses</t>
  </si>
  <si>
    <t>Serving Utensils</t>
  </si>
  <si>
    <t>Dishwasher</t>
  </si>
  <si>
    <t>IT Infrastructure</t>
  </si>
  <si>
    <t>Phone Hardware</t>
  </si>
  <si>
    <t>Radio Communication</t>
  </si>
  <si>
    <t>Reservation System Software</t>
  </si>
  <si>
    <t>Server</t>
  </si>
  <si>
    <t>Website Development</t>
  </si>
  <si>
    <t>Maintenance Supplies</t>
  </si>
  <si>
    <t>Total $</t>
  </si>
  <si>
    <t>Purchase Months:</t>
  </si>
  <si>
    <t>Total Capital Expenditures</t>
  </si>
  <si>
    <t>Other COGS</t>
  </si>
  <si>
    <t>Total Cost of Goods</t>
  </si>
  <si>
    <t>Total Base Salary Expense</t>
  </si>
  <si>
    <t>ASSETS</t>
  </si>
  <si>
    <t>Fixed Assets</t>
  </si>
  <si>
    <t>Less: Accumulated Dep'n</t>
  </si>
  <si>
    <t>Other Fixed 1</t>
  </si>
  <si>
    <t>Other Fixed 2</t>
  </si>
  <si>
    <t>Other Fixed 3</t>
  </si>
  <si>
    <t>Other Fixed 4</t>
  </si>
  <si>
    <t>Other Current 1</t>
  </si>
  <si>
    <t>Other Current 2</t>
  </si>
  <si>
    <t>Other Current 3</t>
  </si>
  <si>
    <t>Other Current 4</t>
  </si>
  <si>
    <t>Other Current 5</t>
  </si>
  <si>
    <t>PP&amp;E</t>
  </si>
  <si>
    <t>Short-Term Debt &amp; LOC</t>
  </si>
  <si>
    <t>LIABILITIES</t>
  </si>
  <si>
    <t>TOTAL LIABILITIES</t>
  </si>
  <si>
    <t>Owners Equity</t>
  </si>
  <si>
    <t>Shareholder 1</t>
  </si>
  <si>
    <t>Shareholder 2</t>
  </si>
  <si>
    <t>Shareholder 3</t>
  </si>
  <si>
    <t>Shareholder 4</t>
  </si>
  <si>
    <t>Shareholder 5</t>
  </si>
  <si>
    <t>TOTAL EQUITY</t>
  </si>
  <si>
    <t>TOTAL LIABILITIES &amp; EQUITY</t>
  </si>
  <si>
    <t>(Mo.)</t>
  </si>
  <si>
    <t>Shareholder Dividends</t>
  </si>
  <si>
    <t>check</t>
  </si>
  <si>
    <t>Cash Flows from Operations</t>
  </si>
  <si>
    <t>Cash Flows from Investing</t>
  </si>
  <si>
    <t>Cash Flows from Financing</t>
  </si>
  <si>
    <t>Depreciation</t>
  </si>
  <si>
    <t>Change in Inventory</t>
  </si>
  <si>
    <t>Change in Accounts Payable</t>
  </si>
  <si>
    <t>Change in Other Current</t>
  </si>
  <si>
    <t>Total Cash from Investing</t>
  </si>
  <si>
    <t>Total Cash from Operations</t>
  </si>
  <si>
    <t>Total Cash from Financing</t>
  </si>
  <si>
    <t>Change in Accounts Receivable</t>
  </si>
  <si>
    <t>Other Investing</t>
  </si>
  <si>
    <t>Other Lease Improvements</t>
  </si>
  <si>
    <t>Short-term Debt</t>
  </si>
  <si>
    <t>Long-term Debt</t>
  </si>
  <si>
    <t>Paid-in-Capital</t>
  </si>
  <si>
    <t>Fyi:</t>
  </si>
  <si>
    <t>check:</t>
  </si>
  <si>
    <t>Total Change in Cash</t>
  </si>
  <si>
    <t>Balance Sheet change in cash</t>
  </si>
  <si>
    <t>CASH FLOW STATEMENT</t>
  </si>
  <si>
    <t>Cost of Capital</t>
  </si>
  <si>
    <t>Residual Growth</t>
  </si>
  <si>
    <t>- Capital Expenditures</t>
  </si>
  <si>
    <t>Operating Cash Flow</t>
  </si>
  <si>
    <t>Free Cash Flow</t>
  </si>
  <si>
    <t>DCF Valuation</t>
  </si>
  <si>
    <t>STANDARD</t>
  </si>
  <si>
    <t>OTHER</t>
  </si>
  <si>
    <t>MEMBERS</t>
  </si>
  <si>
    <t>Non-Depreciable CapEx</t>
  </si>
  <si>
    <t>Total NonDep. CapEx</t>
  </si>
  <si>
    <t>Total Depreciation</t>
  </si>
  <si>
    <t>Transactions per Year</t>
  </si>
  <si>
    <t>X-action Revenue</t>
  </si>
  <si>
    <t>Transactions</t>
  </si>
  <si>
    <t>Revenue per X-action, by Year</t>
  </si>
  <si>
    <t>Transaction FEES (COGS)</t>
  </si>
  <si>
    <t>Individual Fee per X-action, by Year</t>
  </si>
  <si>
    <t>Facility</t>
  </si>
  <si>
    <t>Vendor</t>
  </si>
  <si>
    <t>CMO</t>
  </si>
  <si>
    <t>Director of Marketing</t>
  </si>
  <si>
    <t>COO</t>
  </si>
  <si>
    <t>Security</t>
  </si>
  <si>
    <t>Facility Manager</t>
  </si>
  <si>
    <t>CSR 1</t>
  </si>
  <si>
    <t>CSR 2</t>
  </si>
  <si>
    <t>CSR 3</t>
  </si>
  <si>
    <t>CSR 4</t>
  </si>
  <si>
    <t>CSR 5</t>
  </si>
  <si>
    <t>CSR 6</t>
  </si>
  <si>
    <t>CSR 7</t>
  </si>
  <si>
    <t>CSR 8</t>
  </si>
  <si>
    <t>CSR 9</t>
  </si>
  <si>
    <t>CSR 10</t>
  </si>
  <si>
    <t>CSR 11</t>
  </si>
  <si>
    <t>CSR 12</t>
  </si>
  <si>
    <t>Maintenance 1</t>
  </si>
  <si>
    <t>Maintenance 2</t>
  </si>
  <si>
    <t>Maintenance 3</t>
  </si>
  <si>
    <t>Maintenance 4</t>
  </si>
  <si>
    <t>Maintenance 5</t>
  </si>
  <si>
    <t>Maintenance 6</t>
  </si>
  <si>
    <t>Maintenance 7</t>
  </si>
  <si>
    <t>Maintenance 8</t>
  </si>
  <si>
    <t>Maintenance 9</t>
  </si>
  <si>
    <t>Maintenance 10</t>
  </si>
  <si>
    <t>Maintenance 11</t>
  </si>
  <si>
    <t>Maintenance 12</t>
  </si>
  <si>
    <t>Maintenance 13</t>
  </si>
  <si>
    <t>Maintenance 14</t>
  </si>
  <si>
    <t>Maintenance 15</t>
  </si>
  <si>
    <t>Maintenance 16</t>
  </si>
  <si>
    <t>Maintenance 17</t>
  </si>
  <si>
    <t>Maintenance 18</t>
  </si>
  <si>
    <t>Maintenance 19</t>
  </si>
  <si>
    <t>Maintenance 20</t>
  </si>
  <si>
    <t>Maintenance 21</t>
  </si>
  <si>
    <t>Maintenance 22</t>
  </si>
  <si>
    <t>Maintenance 23</t>
  </si>
  <si>
    <t>Maintenance 24</t>
  </si>
  <si>
    <t>Maintenance 25</t>
  </si>
  <si>
    <t>Maintenance 26</t>
  </si>
  <si>
    <t>Maintenance 27</t>
  </si>
  <si>
    <t>Maintenance 28</t>
  </si>
  <si>
    <t>Maintenance 29</t>
  </si>
  <si>
    <t>Maintenance 30</t>
  </si>
  <si>
    <t>Maintenance 31</t>
  </si>
  <si>
    <t>Maintenance 32</t>
  </si>
  <si>
    <t>Maintenance 33</t>
  </si>
  <si>
    <t>Maintenance 34</t>
  </si>
  <si>
    <t>Maintenance 35</t>
  </si>
  <si>
    <t>Maintenance 36</t>
  </si>
  <si>
    <t>Maintenance 37</t>
  </si>
  <si>
    <t>Maintenance 38</t>
  </si>
  <si>
    <t>Maintenance 39</t>
  </si>
  <si>
    <t>Maintenance 40</t>
  </si>
  <si>
    <t>Client Relations 1</t>
  </si>
  <si>
    <t>Client Relations 2</t>
  </si>
  <si>
    <t>Client Relations 3</t>
  </si>
  <si>
    <t>Client Relations 4</t>
  </si>
  <si>
    <t>Client Relations 5</t>
  </si>
  <si>
    <t>Client Relations 6</t>
  </si>
  <si>
    <t>Client Relations 7</t>
  </si>
  <si>
    <t>Client Relations 8</t>
  </si>
  <si>
    <t>Client Relations 9</t>
  </si>
  <si>
    <t>Client Relations 10</t>
  </si>
  <si>
    <t>Client Relations 11</t>
  </si>
  <si>
    <t>Client Relations 12</t>
  </si>
  <si>
    <t>Client Relations 13</t>
  </si>
  <si>
    <t>Client Relations 14</t>
  </si>
  <si>
    <t>Client Relations 15</t>
  </si>
  <si>
    <t>Client Relations 16</t>
  </si>
  <si>
    <t>Client Relations 17</t>
  </si>
  <si>
    <t>Client Relations 18</t>
  </si>
  <si>
    <t>Facility License (per vehicle)</t>
  </si>
  <si>
    <t>DWP</t>
  </si>
  <si>
    <t>Security Unit</t>
  </si>
  <si>
    <t>Law Enforcement</t>
  </si>
  <si>
    <t xml:space="preserve">Facility </t>
  </si>
  <si>
    <t xml:space="preserve">Security </t>
  </si>
  <si>
    <t>Exterior</t>
  </si>
  <si>
    <t xml:space="preserve">Consultants  </t>
  </si>
</sst>
</file>

<file path=xl/styles.xml><?xml version="1.0" encoding="utf-8"?>
<styleSheet xmlns="http://schemas.openxmlformats.org/spreadsheetml/2006/main">
  <numFmts count="9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&quot;Month&quot;\ General"/>
    <numFmt numFmtId="166" formatCode="#,##0.0%;[Red]\(#,##0.0%\)"/>
    <numFmt numFmtId="167" formatCode="&quot;Year&quot;\ General"/>
    <numFmt numFmtId="168" formatCode="&quot;$&quot;#,##0.0_);[Red]\(&quot;$&quot;#,##0.0\)"/>
    <numFmt numFmtId="169" formatCode="#,##0.000_);[Red]\(#,##0.000\)"/>
  </numFmts>
  <fonts count="6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7"/>
      <name val="Small Fonts"/>
      <family val="2"/>
    </font>
    <font>
      <b/>
      <sz val="10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sz val="12"/>
      <name val="Times New Roman"/>
      <family val="1"/>
    </font>
    <font>
      <u/>
      <sz val="10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0"/>
      <name val="Calibri"/>
      <family val="2"/>
      <scheme val="minor"/>
    </font>
    <font>
      <sz val="10"/>
      <name val="Arial"/>
      <family val="2"/>
    </font>
    <font>
      <u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0"/>
      <name val="Times New Roman"/>
      <family val="1"/>
    </font>
    <font>
      <b/>
      <u/>
      <sz val="11"/>
      <color theme="1"/>
      <name val="Calibri"/>
      <family val="2"/>
      <scheme val="minor"/>
    </font>
    <font>
      <b/>
      <sz val="11"/>
      <color rgb="FF000066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2"/>
      <name val="Calibri"/>
      <family val="2"/>
      <scheme val="minor"/>
    </font>
    <font>
      <sz val="10"/>
      <color indexed="10"/>
      <name val="Tahoma"/>
      <family val="2"/>
    </font>
    <font>
      <b/>
      <u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sz val="11"/>
      <color rgb="FF000066"/>
      <name val="Calibri"/>
      <family val="2"/>
      <scheme val="minor"/>
    </font>
    <font>
      <u/>
      <sz val="11"/>
      <color rgb="FF000066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0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u/>
      <sz val="8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u/>
      <sz val="11"/>
      <name val="Times New Roman"/>
      <family val="1"/>
    </font>
    <font>
      <b/>
      <u/>
      <sz val="11"/>
      <name val="Times New Roman"/>
      <family val="1"/>
    </font>
    <font>
      <sz val="14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C99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5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8">
    <xf numFmtId="0" fontId="0" fillId="0" borderId="0"/>
    <xf numFmtId="43" fontId="8" fillId="0" borderId="0" applyFont="0" applyFill="0" applyBorder="0" applyAlignment="0" applyProtection="0"/>
    <xf numFmtId="37" fontId="12" fillId="0" borderId="0"/>
    <xf numFmtId="0" fontId="20" fillId="8" borderId="30" applyNumberFormat="0" applyAlignment="0" applyProtection="0"/>
    <xf numFmtId="0" fontId="22" fillId="0" borderId="0"/>
    <xf numFmtId="0" fontId="7" fillId="0" borderId="0"/>
    <xf numFmtId="0" fontId="26" fillId="0" borderId="0"/>
    <xf numFmtId="43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2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0" fillId="0" borderId="0"/>
    <xf numFmtId="0" fontId="2" fillId="12" borderId="0" applyNumberFormat="0" applyBorder="0" applyAlignment="0" applyProtection="0"/>
  </cellStyleXfs>
  <cellXfs count="442">
    <xf numFmtId="0" fontId="0" fillId="0" borderId="0" xfId="0"/>
    <xf numFmtId="0" fontId="9" fillId="0" borderId="0" xfId="0" applyFont="1" applyProtection="1"/>
    <xf numFmtId="38" fontId="15" fillId="0" borderId="0" xfId="0" applyNumberFormat="1" applyFont="1" applyBorder="1" applyAlignment="1" applyProtection="1">
      <alignment horizontal="centerContinuous"/>
    </xf>
    <xf numFmtId="38" fontId="10" fillId="0" borderId="0" xfId="0" applyNumberFormat="1" applyFont="1" applyProtection="1"/>
    <xf numFmtId="38" fontId="9" fillId="0" borderId="0" xfId="0" applyNumberFormat="1" applyFont="1" applyFill="1" applyProtection="1"/>
    <xf numFmtId="38" fontId="9" fillId="0" borderId="0" xfId="0" applyNumberFormat="1" applyFont="1" applyFill="1" applyBorder="1" applyProtection="1"/>
    <xf numFmtId="38" fontId="9" fillId="0" borderId="0" xfId="0" applyNumberFormat="1" applyFont="1" applyProtection="1"/>
    <xf numFmtId="38" fontId="13" fillId="0" borderId="0" xfId="0" applyNumberFormat="1" applyFont="1" applyFill="1" applyProtection="1"/>
    <xf numFmtId="0" fontId="13" fillId="0" borderId="0" xfId="0" applyFont="1" applyProtection="1"/>
    <xf numFmtId="38" fontId="14" fillId="0" borderId="0" xfId="0" applyNumberFormat="1" applyFont="1" applyProtection="1"/>
    <xf numFmtId="38" fontId="9" fillId="0" borderId="0" xfId="0" applyNumberFormat="1" applyFont="1" applyBorder="1" applyProtection="1"/>
    <xf numFmtId="6" fontId="9" fillId="0" borderId="0" xfId="0" applyNumberFormat="1" applyFont="1" applyFill="1" applyProtection="1"/>
    <xf numFmtId="6" fontId="13" fillId="0" borderId="0" xfId="0" applyNumberFormat="1" applyFont="1" applyFill="1" applyProtection="1"/>
    <xf numFmtId="38" fontId="13" fillId="0" borderId="0" xfId="0" applyNumberFormat="1" applyFont="1" applyProtection="1"/>
    <xf numFmtId="38" fontId="16" fillId="0" borderId="0" xfId="0" applyNumberFormat="1" applyFont="1" applyProtection="1"/>
    <xf numFmtId="38" fontId="10" fillId="0" borderId="0" xfId="0" applyNumberFormat="1" applyFont="1" applyFill="1" applyProtection="1"/>
    <xf numFmtId="38" fontId="13" fillId="0" borderId="0" xfId="0" applyNumberFormat="1" applyFont="1" applyBorder="1" applyProtection="1"/>
    <xf numFmtId="38" fontId="11" fillId="0" borderId="0" xfId="0" applyNumberFormat="1" applyFont="1" applyFill="1" applyProtection="1"/>
    <xf numFmtId="38" fontId="14" fillId="2" borderId="7" xfId="0" applyNumberFormat="1" applyFont="1" applyFill="1" applyBorder="1" applyAlignment="1" applyProtection="1">
      <alignment horizontal="centerContinuous"/>
    </xf>
    <xf numFmtId="38" fontId="10" fillId="2" borderId="8" xfId="0" applyNumberFormat="1" applyFont="1" applyFill="1" applyBorder="1" applyAlignment="1" applyProtection="1">
      <alignment horizontal="centerContinuous"/>
    </xf>
    <xf numFmtId="38" fontId="10" fillId="2" borderId="10" xfId="0" applyNumberFormat="1" applyFont="1" applyFill="1" applyBorder="1" applyAlignment="1" applyProtection="1">
      <alignment horizontal="centerContinuous"/>
    </xf>
    <xf numFmtId="38" fontId="9" fillId="0" borderId="0" xfId="0" applyNumberFormat="1" applyFont="1" applyBorder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16" fillId="7" borderId="9" xfId="0" applyFont="1" applyFill="1" applyBorder="1" applyAlignment="1" applyProtection="1">
      <alignment horizontal="centerContinuous"/>
    </xf>
    <xf numFmtId="0" fontId="16" fillId="6" borderId="9" xfId="0" applyFont="1" applyFill="1" applyBorder="1" applyAlignment="1" applyProtection="1">
      <alignment horizontal="centerContinuous"/>
    </xf>
    <xf numFmtId="0" fontId="16" fillId="3" borderId="9" xfId="0" applyFont="1" applyFill="1" applyBorder="1" applyAlignment="1" applyProtection="1">
      <alignment horizontal="centerContinuous"/>
    </xf>
    <xf numFmtId="0" fontId="19" fillId="5" borderId="9" xfId="0" applyFont="1" applyFill="1" applyBorder="1" applyAlignment="1" applyProtection="1">
      <alignment horizontal="centerContinuous"/>
    </xf>
    <xf numFmtId="38" fontId="18" fillId="4" borderId="9" xfId="0" applyNumberFormat="1" applyFont="1" applyFill="1" applyBorder="1" applyAlignment="1" applyProtection="1">
      <alignment horizontal="centerContinuous"/>
    </xf>
    <xf numFmtId="38" fontId="13" fillId="3" borderId="11" xfId="0" applyNumberFormat="1" applyFont="1" applyFill="1" applyBorder="1" applyProtection="1"/>
    <xf numFmtId="38" fontId="9" fillId="3" borderId="17" xfId="0" applyNumberFormat="1" applyFont="1" applyFill="1" applyBorder="1" applyProtection="1"/>
    <xf numFmtId="38" fontId="9" fillId="3" borderId="18" xfId="0" applyNumberFormat="1" applyFont="1" applyFill="1" applyBorder="1" applyProtection="1"/>
    <xf numFmtId="38" fontId="9" fillId="3" borderId="19" xfId="0" applyNumberFormat="1" applyFont="1" applyFill="1" applyBorder="1" applyProtection="1"/>
    <xf numFmtId="38" fontId="9" fillId="3" borderId="14" xfId="0" applyNumberFormat="1" applyFont="1" applyFill="1" applyBorder="1" applyProtection="1"/>
    <xf numFmtId="38" fontId="9" fillId="3" borderId="15" xfId="0" applyNumberFormat="1" applyFont="1" applyFill="1" applyBorder="1" applyProtection="1"/>
    <xf numFmtId="38" fontId="9" fillId="3" borderId="16" xfId="0" applyNumberFormat="1" applyFont="1" applyFill="1" applyBorder="1" applyProtection="1"/>
    <xf numFmtId="38" fontId="13" fillId="3" borderId="12" xfId="0" applyNumberFormat="1" applyFont="1" applyFill="1" applyBorder="1" applyProtection="1"/>
    <xf numFmtId="165" fontId="23" fillId="0" borderId="0" xfId="4" applyNumberFormat="1" applyFont="1" applyAlignment="1">
      <alignment horizontal="center"/>
    </xf>
    <xf numFmtId="0" fontId="21" fillId="0" borderId="0" xfId="5" applyFont="1"/>
    <xf numFmtId="0" fontId="24" fillId="0" borderId="0" xfId="5" applyFont="1"/>
    <xf numFmtId="0" fontId="25" fillId="0" borderId="0" xfId="5" applyFont="1" applyAlignment="1">
      <alignment horizontal="center"/>
    </xf>
    <xf numFmtId="0" fontId="7" fillId="0" borderId="0" xfId="5"/>
    <xf numFmtId="38" fontId="9" fillId="3" borderId="17" xfId="0" applyNumberFormat="1" applyFont="1" applyFill="1" applyBorder="1" applyAlignment="1" applyProtection="1">
      <alignment horizontal="center"/>
    </xf>
    <xf numFmtId="38" fontId="9" fillId="3" borderId="18" xfId="0" applyNumberFormat="1" applyFont="1" applyFill="1" applyBorder="1" applyAlignment="1" applyProtection="1">
      <alignment horizontal="center"/>
    </xf>
    <xf numFmtId="38" fontId="9" fillId="3" borderId="19" xfId="0" applyNumberFormat="1" applyFont="1" applyFill="1" applyBorder="1" applyAlignment="1" applyProtection="1">
      <alignment horizontal="center"/>
    </xf>
    <xf numFmtId="38" fontId="17" fillId="3" borderId="14" xfId="0" applyNumberFormat="1" applyFont="1" applyFill="1" applyBorder="1" applyAlignment="1" applyProtection="1">
      <alignment horizontal="center"/>
    </xf>
    <xf numFmtId="38" fontId="17" fillId="3" borderId="15" xfId="0" applyNumberFormat="1" applyFont="1" applyFill="1" applyBorder="1" applyAlignment="1" applyProtection="1">
      <alignment horizontal="center"/>
    </xf>
    <xf numFmtId="38" fontId="17" fillId="3" borderId="16" xfId="0" applyNumberFormat="1" applyFont="1" applyFill="1" applyBorder="1" applyAlignment="1" applyProtection="1">
      <alignment horizontal="center"/>
    </xf>
    <xf numFmtId="38" fontId="13" fillId="3" borderId="12" xfId="0" applyNumberFormat="1" applyFont="1" applyFill="1" applyBorder="1" applyAlignment="1" applyProtection="1">
      <alignment horizontal="center"/>
    </xf>
    <xf numFmtId="38" fontId="31" fillId="3" borderId="11" xfId="0" applyNumberFormat="1" applyFont="1" applyFill="1" applyBorder="1" applyAlignment="1" applyProtection="1">
      <alignment horizontal="center"/>
    </xf>
    <xf numFmtId="38" fontId="13" fillId="3" borderId="24" xfId="0" applyNumberFormat="1" applyFont="1" applyFill="1" applyBorder="1" applyAlignment="1" applyProtection="1">
      <alignment horizontal="center"/>
    </xf>
    <xf numFmtId="0" fontId="7" fillId="0" borderId="0" xfId="5" applyAlignment="1">
      <alignment horizontal="centerContinuous" vertical="center"/>
    </xf>
    <xf numFmtId="38" fontId="13" fillId="3" borderId="21" xfId="0" applyNumberFormat="1" applyFont="1" applyFill="1" applyBorder="1" applyAlignment="1" applyProtection="1">
      <alignment horizontal="center"/>
    </xf>
    <xf numFmtId="38" fontId="13" fillId="3" borderId="22" xfId="0" applyNumberFormat="1" applyFont="1" applyFill="1" applyBorder="1" applyAlignment="1" applyProtection="1">
      <alignment horizontal="center"/>
    </xf>
    <xf numFmtId="38" fontId="13" fillId="3" borderId="23" xfId="0" applyNumberFormat="1" applyFont="1" applyFill="1" applyBorder="1" applyAlignment="1" applyProtection="1">
      <alignment horizontal="center"/>
    </xf>
    <xf numFmtId="0" fontId="32" fillId="0" borderId="0" xfId="5" applyFont="1"/>
    <xf numFmtId="0" fontId="6" fillId="0" borderId="0" xfId="5" applyFont="1"/>
    <xf numFmtId="0" fontId="5" fillId="0" borderId="0" xfId="5" applyFont="1"/>
    <xf numFmtId="6" fontId="9" fillId="3" borderId="17" xfId="0" applyNumberFormat="1" applyFont="1" applyFill="1" applyBorder="1" applyAlignment="1" applyProtection="1">
      <alignment horizontal="center"/>
    </xf>
    <xf numFmtId="6" fontId="9" fillId="3" borderId="18" xfId="0" applyNumberFormat="1" applyFont="1" applyFill="1" applyBorder="1" applyAlignment="1" applyProtection="1">
      <alignment horizontal="center"/>
    </xf>
    <xf numFmtId="6" fontId="9" fillId="3" borderId="19" xfId="0" applyNumberFormat="1" applyFont="1" applyFill="1" applyBorder="1" applyAlignment="1" applyProtection="1">
      <alignment horizontal="center"/>
    </xf>
    <xf numFmtId="6" fontId="14" fillId="0" borderId="0" xfId="0" applyNumberFormat="1" applyFont="1" applyProtection="1"/>
    <xf numFmtId="6" fontId="13" fillId="3" borderId="12" xfId="0" applyNumberFormat="1" applyFont="1" applyFill="1" applyBorder="1" applyAlignment="1" applyProtection="1">
      <alignment horizontal="center"/>
    </xf>
    <xf numFmtId="6" fontId="17" fillId="3" borderId="14" xfId="0" applyNumberFormat="1" applyFont="1" applyFill="1" applyBorder="1" applyAlignment="1" applyProtection="1">
      <alignment horizontal="center"/>
    </xf>
    <xf numFmtId="6" fontId="17" fillId="3" borderId="15" xfId="0" applyNumberFormat="1" applyFont="1" applyFill="1" applyBorder="1" applyAlignment="1" applyProtection="1">
      <alignment horizontal="center"/>
    </xf>
    <xf numFmtId="6" fontId="17" fillId="3" borderId="16" xfId="0" applyNumberFormat="1" applyFont="1" applyFill="1" applyBorder="1" applyAlignment="1" applyProtection="1">
      <alignment horizontal="center"/>
    </xf>
    <xf numFmtId="6" fontId="31" fillId="3" borderId="11" xfId="0" applyNumberFormat="1" applyFont="1" applyFill="1" applyBorder="1" applyAlignment="1" applyProtection="1">
      <alignment horizontal="center"/>
    </xf>
    <xf numFmtId="6" fontId="17" fillId="0" borderId="0" xfId="0" applyNumberFormat="1" applyFont="1" applyFill="1" applyProtection="1"/>
    <xf numFmtId="6" fontId="9" fillId="3" borderId="14" xfId="0" applyNumberFormat="1" applyFont="1" applyFill="1" applyBorder="1" applyAlignment="1" applyProtection="1">
      <alignment horizontal="center"/>
    </xf>
    <xf numFmtId="6" fontId="9" fillId="3" borderId="15" xfId="0" applyNumberFormat="1" applyFont="1" applyFill="1" applyBorder="1" applyAlignment="1" applyProtection="1">
      <alignment horizontal="center"/>
    </xf>
    <xf numFmtId="6" fontId="9" fillId="3" borderId="16" xfId="0" applyNumberFormat="1" applyFont="1" applyFill="1" applyBorder="1" applyAlignment="1" applyProtection="1">
      <alignment horizontal="center"/>
    </xf>
    <xf numFmtId="6" fontId="13" fillId="3" borderId="11" xfId="0" applyNumberFormat="1" applyFont="1" applyFill="1" applyBorder="1" applyAlignment="1" applyProtection="1">
      <alignment horizontal="center"/>
    </xf>
    <xf numFmtId="38" fontId="17" fillId="0" borderId="0" xfId="0" applyNumberFormat="1" applyFont="1" applyProtection="1"/>
    <xf numFmtId="38" fontId="10" fillId="0" borderId="0" xfId="0" applyNumberFormat="1" applyFont="1" applyFill="1" applyBorder="1" applyProtection="1"/>
    <xf numFmtId="0" fontId="7" fillId="0" borderId="0" xfId="5" applyFont="1" applyBorder="1"/>
    <xf numFmtId="165" fontId="23" fillId="0" borderId="0" xfId="6" applyNumberFormat="1" applyFont="1" applyBorder="1" applyAlignment="1">
      <alignment horizontal="center"/>
    </xf>
    <xf numFmtId="165" fontId="23" fillId="0" borderId="0" xfId="6" applyNumberFormat="1" applyFont="1" applyFill="1" applyBorder="1" applyAlignment="1">
      <alignment horizontal="center"/>
    </xf>
    <xf numFmtId="165" fontId="23" fillId="0" borderId="2" xfId="4" applyNumberFormat="1" applyFont="1" applyBorder="1" applyAlignment="1">
      <alignment horizontal="center"/>
    </xf>
    <xf numFmtId="0" fontId="33" fillId="0" borderId="0" xfId="4" applyFont="1" applyFill="1" applyAlignment="1"/>
    <xf numFmtId="0" fontId="34" fillId="0" borderId="0" xfId="4" applyFont="1" applyAlignment="1"/>
    <xf numFmtId="0" fontId="23" fillId="0" borderId="0" xfId="4" applyFont="1" applyAlignment="1">
      <alignment horizontal="center"/>
    </xf>
    <xf numFmtId="0" fontId="28" fillId="0" borderId="0" xfId="4" applyFont="1" applyAlignment="1"/>
    <xf numFmtId="0" fontId="36" fillId="0" borderId="0" xfId="4" applyFont="1" applyAlignment="1"/>
    <xf numFmtId="6" fontId="4" fillId="0" borderId="0" xfId="7" applyNumberFormat="1" applyFont="1" applyFill="1" applyBorder="1" applyAlignment="1">
      <alignment horizontal="center"/>
    </xf>
    <xf numFmtId="6" fontId="23" fillId="0" borderId="0" xfId="4" applyNumberFormat="1" applyFont="1" applyAlignment="1">
      <alignment horizontal="center"/>
    </xf>
    <xf numFmtId="0" fontId="28" fillId="0" borderId="0" xfId="4" applyFont="1" applyAlignment="1">
      <alignment horizontal="center"/>
    </xf>
    <xf numFmtId="168" fontId="28" fillId="0" borderId="0" xfId="4" applyNumberFormat="1" applyFont="1" applyAlignment="1">
      <alignment horizontal="center"/>
    </xf>
    <xf numFmtId="0" fontId="23" fillId="0" borderId="0" xfId="4" applyFont="1" applyFill="1" applyAlignment="1"/>
    <xf numFmtId="0" fontId="23" fillId="0" borderId="0" xfId="4" applyFont="1" applyAlignment="1"/>
    <xf numFmtId="0" fontId="33" fillId="10" borderId="8" xfId="4" applyFont="1" applyFill="1" applyBorder="1" applyAlignment="1"/>
    <xf numFmtId="167" fontId="38" fillId="5" borderId="0" xfId="6" applyNumberFormat="1" applyFont="1" applyFill="1" applyAlignment="1">
      <alignment horizontal="center"/>
    </xf>
    <xf numFmtId="0" fontId="23" fillId="0" borderId="0" xfId="4" applyFont="1" applyFill="1" applyAlignment="1">
      <alignment wrapText="1"/>
    </xf>
    <xf numFmtId="0" fontId="28" fillId="0" borderId="0" xfId="4" applyFont="1" applyFill="1" applyAlignment="1">
      <alignment horizontal="left" indent="1"/>
    </xf>
    <xf numFmtId="0" fontId="28" fillId="0" borderId="0" xfId="4" applyFont="1" applyFill="1" applyBorder="1" applyAlignment="1">
      <alignment horizontal="left" indent="1"/>
    </xf>
    <xf numFmtId="0" fontId="28" fillId="0" borderId="0" xfId="4" applyFont="1" applyBorder="1" applyAlignment="1"/>
    <xf numFmtId="0" fontId="28" fillId="0" borderId="0" xfId="4" applyFont="1" applyBorder="1" applyAlignment="1" applyProtection="1">
      <protection locked="0"/>
    </xf>
    <xf numFmtId="0" fontId="28" fillId="0" borderId="0" xfId="4" applyFont="1" applyBorder="1" applyAlignment="1">
      <alignment horizontal="center"/>
    </xf>
    <xf numFmtId="6" fontId="33" fillId="0" borderId="0" xfId="4" applyNumberFormat="1" applyFont="1" applyFill="1" applyBorder="1" applyAlignment="1">
      <alignment horizontal="center"/>
    </xf>
    <xf numFmtId="6" fontId="28" fillId="0" borderId="0" xfId="4" applyNumberFormat="1" applyFont="1" applyBorder="1" applyAlignment="1" applyProtection="1">
      <protection locked="0"/>
    </xf>
    <xf numFmtId="0" fontId="41" fillId="0" borderId="0" xfId="4" applyFont="1" applyFill="1" applyAlignment="1"/>
    <xf numFmtId="0" fontId="28" fillId="0" borderId="0" xfId="4" applyFont="1" applyBorder="1" applyAlignment="1" applyProtection="1">
      <alignment horizontal="left" indent="1"/>
      <protection locked="0"/>
    </xf>
    <xf numFmtId="0" fontId="23" fillId="0" borderId="2" xfId="4" applyFont="1" applyFill="1" applyBorder="1" applyAlignment="1"/>
    <xf numFmtId="0" fontId="28" fillId="0" borderId="2" xfId="4" applyFont="1" applyFill="1" applyBorder="1" applyAlignment="1">
      <alignment horizontal="center"/>
    </xf>
    <xf numFmtId="6" fontId="23" fillId="0" borderId="2" xfId="4" applyNumberFormat="1" applyFont="1" applyFill="1" applyBorder="1" applyAlignment="1">
      <alignment horizontal="center"/>
    </xf>
    <xf numFmtId="0" fontId="28" fillId="0" borderId="2" xfId="4" applyFont="1" applyBorder="1" applyAlignment="1"/>
    <xf numFmtId="6" fontId="23" fillId="0" borderId="2" xfId="4" applyNumberFormat="1" applyFont="1" applyBorder="1" applyAlignment="1">
      <alignment horizontal="center"/>
    </xf>
    <xf numFmtId="4" fontId="42" fillId="0" borderId="0" xfId="16" applyNumberFormat="1" applyFont="1" applyFill="1" applyBorder="1"/>
    <xf numFmtId="0" fontId="43" fillId="0" borderId="0" xfId="16" applyFont="1" applyFill="1" applyBorder="1"/>
    <xf numFmtId="0" fontId="44" fillId="0" borderId="0" xfId="16" applyFont="1" applyFill="1" applyBorder="1"/>
    <xf numFmtId="0" fontId="43" fillId="0" borderId="0" xfId="16" applyFont="1" applyFill="1" applyBorder="1" applyAlignment="1">
      <alignment horizontal="left" indent="1"/>
    </xf>
    <xf numFmtId="0" fontId="44" fillId="0" borderId="0" xfId="16" applyFont="1" applyFill="1" applyBorder="1" applyAlignment="1">
      <alignment horizontal="left" indent="1"/>
    </xf>
    <xf numFmtId="0" fontId="42" fillId="0" borderId="0" xfId="16" applyFont="1" applyFill="1" applyBorder="1" applyAlignment="1">
      <alignment horizontal="left" indent="1"/>
    </xf>
    <xf numFmtId="0" fontId="43" fillId="0" borderId="0" xfId="16" applyFont="1" applyFill="1" applyBorder="1" applyAlignment="1">
      <alignment horizontal="left" vertical="center" indent="1"/>
    </xf>
    <xf numFmtId="0" fontId="44" fillId="0" borderId="0" xfId="16" applyFont="1" applyFill="1" applyBorder="1" applyAlignment="1">
      <alignment horizontal="left" vertical="center" indent="1"/>
    </xf>
    <xf numFmtId="0" fontId="42" fillId="0" borderId="1" xfId="16" applyFont="1" applyFill="1" applyBorder="1" applyAlignment="1">
      <alignment horizontal="left" indent="1"/>
    </xf>
    <xf numFmtId="0" fontId="44" fillId="0" borderId="0" xfId="16" applyFont="1" applyFill="1" applyBorder="1" applyAlignment="1">
      <alignment vertical="center"/>
    </xf>
    <xf numFmtId="0" fontId="33" fillId="10" borderId="8" xfId="16" applyFont="1" applyFill="1" applyBorder="1"/>
    <xf numFmtId="0" fontId="4" fillId="0" borderId="0" xfId="5" applyFont="1"/>
    <xf numFmtId="6" fontId="33" fillId="10" borderId="8" xfId="4" applyNumberFormat="1" applyFont="1" applyFill="1" applyBorder="1" applyAlignment="1">
      <alignment horizontal="center"/>
    </xf>
    <xf numFmtId="6" fontId="13" fillId="9" borderId="26" xfId="0" applyNumberFormat="1" applyFont="1" applyFill="1" applyBorder="1" applyAlignment="1" applyProtection="1">
      <alignment horizontal="center"/>
    </xf>
    <xf numFmtId="6" fontId="13" fillId="9" borderId="27" xfId="0" applyNumberFormat="1" applyFont="1" applyFill="1" applyBorder="1" applyAlignment="1" applyProtection="1">
      <alignment horizontal="center"/>
    </xf>
    <xf numFmtId="6" fontId="13" fillId="9" borderId="28" xfId="0" applyNumberFormat="1" applyFont="1" applyFill="1" applyBorder="1" applyAlignment="1" applyProtection="1">
      <alignment horizontal="center"/>
    </xf>
    <xf numFmtId="6" fontId="13" fillId="9" borderId="29" xfId="0" applyNumberFormat="1" applyFont="1" applyFill="1" applyBorder="1" applyAlignment="1" applyProtection="1">
      <alignment horizontal="center"/>
    </xf>
    <xf numFmtId="6" fontId="13" fillId="9" borderId="32" xfId="0" applyNumberFormat="1" applyFont="1" applyFill="1" applyBorder="1" applyAlignment="1" applyProtection="1">
      <alignment horizontal="center"/>
    </xf>
    <xf numFmtId="6" fontId="13" fillId="9" borderId="33" xfId="0" applyNumberFormat="1" applyFont="1" applyFill="1" applyBorder="1" applyAlignment="1" applyProtection="1">
      <alignment horizontal="center"/>
    </xf>
    <xf numFmtId="6" fontId="13" fillId="9" borderId="34" xfId="0" applyNumberFormat="1" applyFont="1" applyFill="1" applyBorder="1" applyAlignment="1" applyProtection="1">
      <alignment horizontal="center"/>
    </xf>
    <xf numFmtId="6" fontId="13" fillId="9" borderId="31" xfId="0" applyNumberFormat="1" applyFont="1" applyFill="1" applyBorder="1" applyAlignment="1" applyProtection="1">
      <alignment horizontal="center"/>
    </xf>
    <xf numFmtId="0" fontId="45" fillId="10" borderId="2" xfId="5" applyFont="1" applyFill="1" applyBorder="1"/>
    <xf numFmtId="6" fontId="45" fillId="10" borderId="2" xfId="5" applyNumberFormat="1" applyFont="1" applyFill="1" applyBorder="1"/>
    <xf numFmtId="0" fontId="45" fillId="10" borderId="0" xfId="5" applyFont="1" applyFill="1" applyBorder="1"/>
    <xf numFmtId="6" fontId="45" fillId="10" borderId="0" xfId="5" applyNumberFormat="1" applyFont="1" applyFill="1" applyBorder="1"/>
    <xf numFmtId="0" fontId="46" fillId="10" borderId="0" xfId="5" applyFont="1" applyFill="1" applyBorder="1"/>
    <xf numFmtId="6" fontId="45" fillId="10" borderId="1" xfId="5" applyNumberFormat="1" applyFont="1" applyFill="1" applyBorder="1"/>
    <xf numFmtId="0" fontId="33" fillId="10" borderId="4" xfId="5" applyFont="1" applyFill="1" applyBorder="1"/>
    <xf numFmtId="6" fontId="33" fillId="10" borderId="4" xfId="5" applyNumberFormat="1" applyFont="1" applyFill="1" applyBorder="1"/>
    <xf numFmtId="6" fontId="13" fillId="9" borderId="12" xfId="0" applyNumberFormat="1" applyFont="1" applyFill="1" applyBorder="1" applyAlignment="1" applyProtection="1">
      <alignment horizontal="center"/>
    </xf>
    <xf numFmtId="6" fontId="13" fillId="9" borderId="11" xfId="0" applyNumberFormat="1" applyFont="1" applyFill="1" applyBorder="1" applyAlignment="1" applyProtection="1">
      <alignment horizontal="center"/>
    </xf>
    <xf numFmtId="6" fontId="31" fillId="9" borderId="11" xfId="0" applyNumberFormat="1" applyFont="1" applyFill="1" applyBorder="1" applyAlignment="1" applyProtection="1">
      <alignment horizontal="center"/>
    </xf>
    <xf numFmtId="6" fontId="13" fillId="9" borderId="24" xfId="0" applyNumberFormat="1" applyFont="1" applyFill="1" applyBorder="1" applyAlignment="1" applyProtection="1">
      <alignment horizontal="center"/>
    </xf>
    <xf numFmtId="6" fontId="9" fillId="9" borderId="17" xfId="0" applyNumberFormat="1" applyFont="1" applyFill="1" applyBorder="1" applyAlignment="1" applyProtection="1">
      <alignment horizontal="center"/>
    </xf>
    <xf numFmtId="6" fontId="9" fillId="9" borderId="18" xfId="0" applyNumberFormat="1" applyFont="1" applyFill="1" applyBorder="1" applyAlignment="1" applyProtection="1">
      <alignment horizontal="center"/>
    </xf>
    <xf numFmtId="6" fontId="9" fillId="9" borderId="19" xfId="0" applyNumberFormat="1" applyFont="1" applyFill="1" applyBorder="1" applyAlignment="1" applyProtection="1">
      <alignment horizontal="center"/>
    </xf>
    <xf numFmtId="6" fontId="9" fillId="9" borderId="14" xfId="0" applyNumberFormat="1" applyFont="1" applyFill="1" applyBorder="1" applyAlignment="1" applyProtection="1">
      <alignment horizontal="center"/>
    </xf>
    <xf numFmtId="6" fontId="9" fillId="9" borderId="15" xfId="0" applyNumberFormat="1" applyFont="1" applyFill="1" applyBorder="1" applyAlignment="1" applyProtection="1">
      <alignment horizontal="center"/>
    </xf>
    <xf numFmtId="6" fontId="9" fillId="9" borderId="16" xfId="0" applyNumberFormat="1" applyFont="1" applyFill="1" applyBorder="1" applyAlignment="1" applyProtection="1">
      <alignment horizontal="center"/>
    </xf>
    <xf numFmtId="6" fontId="17" fillId="9" borderId="14" xfId="0" applyNumberFormat="1" applyFont="1" applyFill="1" applyBorder="1" applyAlignment="1" applyProtection="1">
      <alignment horizontal="center"/>
    </xf>
    <xf numFmtId="6" fontId="17" fillId="9" borderId="15" xfId="0" applyNumberFormat="1" applyFont="1" applyFill="1" applyBorder="1" applyAlignment="1" applyProtection="1">
      <alignment horizontal="center"/>
    </xf>
    <xf numFmtId="6" fontId="17" fillId="9" borderId="16" xfId="0" applyNumberFormat="1" applyFont="1" applyFill="1" applyBorder="1" applyAlignment="1" applyProtection="1">
      <alignment horizontal="center"/>
    </xf>
    <xf numFmtId="6" fontId="13" fillId="9" borderId="21" xfId="0" applyNumberFormat="1" applyFont="1" applyFill="1" applyBorder="1" applyAlignment="1" applyProtection="1">
      <alignment horizontal="center"/>
    </xf>
    <xf numFmtId="6" fontId="13" fillId="9" borderId="22" xfId="0" applyNumberFormat="1" applyFont="1" applyFill="1" applyBorder="1" applyAlignment="1" applyProtection="1">
      <alignment horizontal="center"/>
    </xf>
    <xf numFmtId="6" fontId="13" fillId="9" borderId="23" xfId="0" applyNumberFormat="1" applyFont="1" applyFill="1" applyBorder="1" applyAlignment="1" applyProtection="1">
      <alignment horizontal="center"/>
    </xf>
    <xf numFmtId="0" fontId="41" fillId="0" borderId="0" xfId="4" applyFont="1" applyFill="1" applyAlignment="1">
      <alignment vertical="center"/>
    </xf>
    <xf numFmtId="0" fontId="7" fillId="0" borderId="0" xfId="5" applyFont="1" applyFill="1" applyBorder="1" applyAlignment="1">
      <alignment horizontal="left" indent="1"/>
    </xf>
    <xf numFmtId="38" fontId="7" fillId="0" borderId="0" xfId="5" applyNumberFormat="1" applyFont="1" applyFill="1" applyBorder="1" applyAlignment="1">
      <alignment horizontal="center"/>
    </xf>
    <xf numFmtId="38" fontId="7" fillId="0" borderId="3" xfId="5" applyNumberFormat="1" applyFont="1" applyFill="1" applyBorder="1" applyAlignment="1">
      <alignment horizontal="center"/>
    </xf>
    <xf numFmtId="0" fontId="27" fillId="0" borderId="0" xfId="5" applyFont="1" applyFill="1" applyBorder="1" applyAlignment="1">
      <alignment horizontal="left" indent="1"/>
    </xf>
    <xf numFmtId="38" fontId="7" fillId="0" borderId="1" xfId="5" applyNumberFormat="1" applyFont="1" applyFill="1" applyBorder="1" applyAlignment="1">
      <alignment horizontal="center"/>
    </xf>
    <xf numFmtId="38" fontId="7" fillId="0" borderId="5" xfId="5" applyNumberFormat="1" applyFont="1" applyFill="1" applyBorder="1" applyAlignment="1">
      <alignment horizontal="center"/>
    </xf>
    <xf numFmtId="0" fontId="21" fillId="0" borderId="0" xfId="5" applyFont="1" applyFill="1" applyAlignment="1">
      <alignment horizontal="left" indent="1"/>
    </xf>
    <xf numFmtId="38" fontId="21" fillId="0" borderId="0" xfId="5" applyNumberFormat="1" applyFont="1" applyFill="1" applyAlignment="1">
      <alignment horizontal="center"/>
    </xf>
    <xf numFmtId="38" fontId="21" fillId="0" borderId="3" xfId="5" applyNumberFormat="1" applyFont="1" applyFill="1" applyBorder="1" applyAlignment="1">
      <alignment horizontal="center"/>
    </xf>
    <xf numFmtId="0" fontId="32" fillId="0" borderId="0" xfId="5" applyFont="1" applyFill="1"/>
    <xf numFmtId="0" fontId="7" fillId="0" borderId="0" xfId="5" applyFill="1"/>
    <xf numFmtId="0" fontId="28" fillId="0" borderId="0" xfId="5" applyFont="1" applyFill="1" applyBorder="1" applyAlignment="1">
      <alignment horizontal="left" indent="1"/>
    </xf>
    <xf numFmtId="6" fontId="7" fillId="0" borderId="0" xfId="5" applyNumberFormat="1" applyFont="1" applyFill="1" applyBorder="1" applyAlignment="1">
      <alignment horizontal="center"/>
    </xf>
    <xf numFmtId="6" fontId="7" fillId="0" borderId="3" xfId="5" applyNumberFormat="1" applyFont="1" applyFill="1" applyBorder="1" applyAlignment="1">
      <alignment horizontal="center"/>
    </xf>
    <xf numFmtId="0" fontId="29" fillId="0" borderId="0" xfId="5" applyFont="1" applyFill="1" applyBorder="1" applyAlignment="1">
      <alignment horizontal="left" indent="1"/>
    </xf>
    <xf numFmtId="6" fontId="7" fillId="0" borderId="1" xfId="5" applyNumberFormat="1" applyFont="1" applyFill="1" applyBorder="1" applyAlignment="1">
      <alignment horizontal="center"/>
    </xf>
    <xf numFmtId="6" fontId="7" fillId="0" borderId="5" xfId="5" applyNumberFormat="1" applyFont="1" applyFill="1" applyBorder="1" applyAlignment="1">
      <alignment horizontal="center"/>
    </xf>
    <xf numFmtId="0" fontId="23" fillId="0" borderId="0" xfId="5" applyFont="1" applyFill="1" applyAlignment="1">
      <alignment horizontal="left" indent="1"/>
    </xf>
    <xf numFmtId="6" fontId="21" fillId="0" borderId="0" xfId="5" applyNumberFormat="1" applyFont="1" applyFill="1" applyBorder="1" applyAlignment="1">
      <alignment horizontal="center"/>
    </xf>
    <xf numFmtId="6" fontId="21" fillId="0" borderId="3" xfId="5" applyNumberFormat="1" applyFont="1" applyFill="1" applyBorder="1" applyAlignment="1">
      <alignment horizontal="center"/>
    </xf>
    <xf numFmtId="0" fontId="24" fillId="0" borderId="0" xfId="5" applyFont="1" applyFill="1"/>
    <xf numFmtId="0" fontId="6" fillId="0" borderId="0" xfId="5" applyFont="1" applyFill="1" applyBorder="1" applyAlignment="1">
      <alignment horizontal="left" indent="1"/>
    </xf>
    <xf numFmtId="0" fontId="24" fillId="0" borderId="0" xfId="5" applyFont="1" applyFill="1" applyBorder="1" applyAlignment="1">
      <alignment horizontal="left" indent="1"/>
    </xf>
    <xf numFmtId="0" fontId="21" fillId="0" borderId="0" xfId="5" applyFont="1" applyFill="1"/>
    <xf numFmtId="38" fontId="21" fillId="0" borderId="0" xfId="5" applyNumberFormat="1" applyFont="1" applyFill="1" applyBorder="1" applyAlignment="1">
      <alignment horizontal="center"/>
    </xf>
    <xf numFmtId="0" fontId="7" fillId="0" borderId="6" xfId="5" applyBorder="1"/>
    <xf numFmtId="38" fontId="7" fillId="0" borderId="6" xfId="5" applyNumberFormat="1" applyFont="1" applyFill="1" applyBorder="1" applyAlignment="1">
      <alignment horizontal="center"/>
    </xf>
    <xf numFmtId="38" fontId="7" fillId="0" borderId="20" xfId="5" applyNumberFormat="1" applyFont="1" applyFill="1" applyBorder="1" applyAlignment="1">
      <alignment horizontal="center"/>
    </xf>
    <xf numFmtId="38" fontId="21" fillId="0" borderId="6" xfId="5" applyNumberFormat="1" applyFont="1" applyFill="1" applyBorder="1" applyAlignment="1">
      <alignment horizontal="center"/>
    </xf>
    <xf numFmtId="0" fontId="7" fillId="0" borderId="6" xfId="5" applyFill="1" applyBorder="1"/>
    <xf numFmtId="6" fontId="7" fillId="0" borderId="6" xfId="5" applyNumberFormat="1" applyFont="1" applyFill="1" applyBorder="1" applyAlignment="1">
      <alignment horizontal="center"/>
    </xf>
    <xf numFmtId="6" fontId="7" fillId="0" borderId="20" xfId="5" applyNumberFormat="1" applyFont="1" applyFill="1" applyBorder="1" applyAlignment="1">
      <alignment horizontal="center"/>
    </xf>
    <xf numFmtId="6" fontId="21" fillId="0" borderId="6" xfId="5" applyNumberFormat="1" applyFont="1" applyFill="1" applyBorder="1" applyAlignment="1">
      <alignment horizontal="center"/>
    </xf>
    <xf numFmtId="6" fontId="45" fillId="10" borderId="13" xfId="5" applyNumberFormat="1" applyFont="1" applyFill="1" applyBorder="1"/>
    <xf numFmtId="6" fontId="45" fillId="10" borderId="6" xfId="5" applyNumberFormat="1" applyFont="1" applyFill="1" applyBorder="1"/>
    <xf numFmtId="6" fontId="45" fillId="10" borderId="20" xfId="5" applyNumberFormat="1" applyFont="1" applyFill="1" applyBorder="1"/>
    <xf numFmtId="6" fontId="33" fillId="10" borderId="25" xfId="5" applyNumberFormat="1" applyFont="1" applyFill="1" applyBorder="1"/>
    <xf numFmtId="0" fontId="23" fillId="0" borderId="6" xfId="4" applyFont="1" applyBorder="1" applyAlignment="1">
      <alignment horizontal="center"/>
    </xf>
    <xf numFmtId="6" fontId="4" fillId="0" borderId="6" xfId="7" applyNumberFormat="1" applyFont="1" applyFill="1" applyBorder="1" applyAlignment="1">
      <alignment horizontal="center"/>
    </xf>
    <xf numFmtId="6" fontId="23" fillId="0" borderId="13" xfId="4" applyNumberFormat="1" applyFont="1" applyBorder="1" applyAlignment="1">
      <alignment horizontal="center"/>
    </xf>
    <xf numFmtId="6" fontId="23" fillId="0" borderId="6" xfId="4" applyNumberFormat="1" applyFont="1" applyBorder="1" applyAlignment="1">
      <alignment horizontal="center"/>
    </xf>
    <xf numFmtId="6" fontId="33" fillId="10" borderId="10" xfId="4" applyNumberFormat="1" applyFont="1" applyFill="1" applyBorder="1" applyAlignment="1">
      <alignment horizontal="center"/>
    </xf>
    <xf numFmtId="0" fontId="20" fillId="8" borderId="30" xfId="3" applyAlignment="1">
      <alignment horizontal="center"/>
    </xf>
    <xf numFmtId="168" fontId="20" fillId="8" borderId="30" xfId="3" applyNumberFormat="1" applyAlignment="1">
      <alignment horizontal="center"/>
    </xf>
    <xf numFmtId="38" fontId="47" fillId="0" borderId="0" xfId="1" applyNumberFormat="1" applyFont="1" applyFill="1" applyBorder="1" applyAlignment="1" applyProtection="1"/>
    <xf numFmtId="38" fontId="48" fillId="0" borderId="0" xfId="1" applyNumberFormat="1" applyFont="1" applyFill="1" applyBorder="1" applyAlignment="1" applyProtection="1"/>
    <xf numFmtId="9" fontId="20" fillId="8" borderId="30" xfId="3" applyNumberFormat="1" applyFont="1" applyAlignment="1" applyProtection="1">
      <alignment horizontal="center"/>
    </xf>
    <xf numFmtId="38" fontId="29" fillId="0" borderId="0" xfId="1" applyNumberFormat="1" applyFont="1" applyFill="1" applyBorder="1" applyAlignment="1" applyProtection="1"/>
    <xf numFmtId="38" fontId="28" fillId="0" borderId="0" xfId="1" applyNumberFormat="1" applyFont="1" applyFill="1" applyBorder="1" applyAlignment="1" applyProtection="1">
      <alignment horizontal="left" indent="1"/>
    </xf>
    <xf numFmtId="0" fontId="28" fillId="0" borderId="0" xfId="4" applyFont="1" applyAlignment="1">
      <alignment horizontal="right" indent="1"/>
    </xf>
    <xf numFmtId="38" fontId="49" fillId="0" borderId="0" xfId="0" applyNumberFormat="1" applyFont="1" applyProtection="1"/>
    <xf numFmtId="38" fontId="50" fillId="0" borderId="0" xfId="1" applyNumberFormat="1" applyFont="1" applyBorder="1" applyAlignment="1" applyProtection="1">
      <alignment horizontal="center"/>
    </xf>
    <xf numFmtId="38" fontId="47" fillId="0" borderId="0" xfId="1" applyNumberFormat="1" applyFont="1" applyBorder="1" applyAlignment="1" applyProtection="1"/>
    <xf numFmtId="38" fontId="51" fillId="5" borderId="7" xfId="0" applyNumberFormat="1" applyFont="1" applyFill="1" applyBorder="1" applyAlignment="1" applyProtection="1">
      <alignment horizontal="centerContinuous"/>
    </xf>
    <xf numFmtId="0" fontId="52" fillId="5" borderId="8" xfId="0" applyFont="1" applyFill="1" applyBorder="1" applyAlignment="1" applyProtection="1">
      <alignment horizontal="centerContinuous"/>
    </xf>
    <xf numFmtId="0" fontId="52" fillId="5" borderId="10" xfId="0" applyFont="1" applyFill="1" applyBorder="1" applyAlignment="1" applyProtection="1">
      <alignment horizontal="centerContinuous"/>
    </xf>
    <xf numFmtId="38" fontId="51" fillId="4" borderId="7" xfId="0" applyNumberFormat="1" applyFont="1" applyFill="1" applyBorder="1" applyAlignment="1" applyProtection="1">
      <alignment horizontal="centerContinuous"/>
    </xf>
    <xf numFmtId="0" fontId="52" fillId="4" borderId="8" xfId="0" applyFont="1" applyFill="1" applyBorder="1" applyAlignment="1" applyProtection="1">
      <alignment horizontal="centerContinuous"/>
    </xf>
    <xf numFmtId="0" fontId="52" fillId="4" borderId="10" xfId="0" applyFont="1" applyFill="1" applyBorder="1" applyAlignment="1" applyProtection="1">
      <alignment horizontal="centerContinuous"/>
    </xf>
    <xf numFmtId="38" fontId="40" fillId="3" borderId="7" xfId="0" applyNumberFormat="1" applyFont="1" applyFill="1" applyBorder="1" applyAlignment="1" applyProtection="1">
      <alignment horizontal="centerContinuous"/>
    </xf>
    <xf numFmtId="0" fontId="39" fillId="3" borderId="8" xfId="0" applyFont="1" applyFill="1" applyBorder="1" applyAlignment="1" applyProtection="1">
      <alignment horizontal="centerContinuous"/>
    </xf>
    <xf numFmtId="0" fontId="39" fillId="3" borderId="10" xfId="0" applyFont="1" applyFill="1" applyBorder="1" applyAlignment="1" applyProtection="1">
      <alignment horizontal="centerContinuous"/>
    </xf>
    <xf numFmtId="38" fontId="40" fillId="6" borderId="7" xfId="0" applyNumberFormat="1" applyFont="1" applyFill="1" applyBorder="1" applyAlignment="1" applyProtection="1">
      <alignment horizontal="centerContinuous"/>
    </xf>
    <xf numFmtId="0" fontId="39" fillId="6" borderId="8" xfId="0" applyFont="1" applyFill="1" applyBorder="1" applyAlignment="1" applyProtection="1">
      <alignment horizontal="centerContinuous"/>
    </xf>
    <xf numFmtId="0" fontId="39" fillId="6" borderId="10" xfId="0" applyFont="1" applyFill="1" applyBorder="1" applyAlignment="1" applyProtection="1">
      <alignment horizontal="centerContinuous"/>
    </xf>
    <xf numFmtId="38" fontId="40" fillId="7" borderId="7" xfId="0" applyNumberFormat="1" applyFont="1" applyFill="1" applyBorder="1" applyAlignment="1" applyProtection="1">
      <alignment horizontal="centerContinuous"/>
    </xf>
    <xf numFmtId="0" fontId="39" fillId="7" borderId="8" xfId="0" applyFont="1" applyFill="1" applyBorder="1" applyAlignment="1" applyProtection="1">
      <alignment horizontal="centerContinuous"/>
    </xf>
    <xf numFmtId="0" fontId="39" fillId="7" borderId="10" xfId="0" applyFont="1" applyFill="1" applyBorder="1" applyAlignment="1" applyProtection="1">
      <alignment horizontal="centerContinuous"/>
    </xf>
    <xf numFmtId="38" fontId="47" fillId="0" borderId="0" xfId="0" applyNumberFormat="1" applyFont="1" applyFill="1" applyProtection="1"/>
    <xf numFmtId="38" fontId="50" fillId="0" borderId="0" xfId="0" applyNumberFormat="1" applyFont="1" applyFill="1" applyProtection="1"/>
    <xf numFmtId="38" fontId="47" fillId="0" borderId="0" xfId="0" applyNumberFormat="1" applyFont="1" applyBorder="1" applyProtection="1"/>
    <xf numFmtId="38" fontId="53" fillId="0" borderId="0" xfId="0" applyNumberFormat="1" applyFont="1" applyFill="1" applyProtection="1"/>
    <xf numFmtId="38" fontId="40" fillId="0" borderId="0" xfId="0" applyNumberFormat="1" applyFont="1" applyProtection="1"/>
    <xf numFmtId="38" fontId="40" fillId="0" borderId="0" xfId="0" applyNumberFormat="1" applyFont="1" applyBorder="1" applyProtection="1"/>
    <xf numFmtId="38" fontId="49" fillId="0" borderId="0" xfId="0" applyNumberFormat="1" applyFont="1" applyFill="1" applyBorder="1" applyAlignment="1" applyProtection="1">
      <alignment horizontal="center"/>
    </xf>
    <xf numFmtId="38" fontId="48" fillId="0" borderId="0" xfId="0" applyNumberFormat="1" applyFont="1" applyBorder="1" applyProtection="1"/>
    <xf numFmtId="6" fontId="48" fillId="0" borderId="0" xfId="0" applyNumberFormat="1" applyFont="1" applyProtection="1"/>
    <xf numFmtId="38" fontId="48" fillId="0" borderId="0" xfId="0" applyNumberFormat="1" applyFont="1" applyProtection="1"/>
    <xf numFmtId="38" fontId="47" fillId="0" borderId="0" xfId="1" applyNumberFormat="1" applyFont="1" applyBorder="1" applyProtection="1"/>
    <xf numFmtId="38" fontId="47" fillId="0" borderId="0" xfId="1" applyNumberFormat="1" applyFont="1" applyProtection="1"/>
    <xf numFmtId="38" fontId="47" fillId="0" borderId="0" xfId="0" applyNumberFormat="1" applyFont="1" applyFill="1" applyBorder="1" applyProtection="1"/>
    <xf numFmtId="38" fontId="48" fillId="0" borderId="0" xfId="0" applyNumberFormat="1" applyFont="1" applyFill="1" applyProtection="1"/>
    <xf numFmtId="38" fontId="28" fillId="0" borderId="0" xfId="1" applyNumberFormat="1" applyFont="1" applyAlignment="1" applyProtection="1"/>
    <xf numFmtId="38" fontId="47" fillId="0" borderId="0" xfId="1" applyNumberFormat="1" applyFont="1" applyAlignment="1" applyProtection="1"/>
    <xf numFmtId="6" fontId="28" fillId="0" borderId="0" xfId="0" applyNumberFormat="1" applyFont="1" applyFill="1" applyBorder="1" applyProtection="1"/>
    <xf numFmtId="6" fontId="28" fillId="0" borderId="6" xfId="0" applyNumberFormat="1" applyFont="1" applyFill="1" applyBorder="1" applyProtection="1"/>
    <xf numFmtId="6" fontId="28" fillId="0" borderId="0" xfId="0" applyNumberFormat="1" applyFont="1" applyFill="1" applyBorder="1" applyAlignment="1" applyProtection="1"/>
    <xf numFmtId="6" fontId="28" fillId="0" borderId="6" xfId="0" applyNumberFormat="1" applyFont="1" applyFill="1" applyBorder="1" applyAlignment="1" applyProtection="1"/>
    <xf numFmtId="0" fontId="23" fillId="0" borderId="0" xfId="16" applyFont="1" applyFill="1" applyBorder="1"/>
    <xf numFmtId="38" fontId="50" fillId="0" borderId="0" xfId="0" applyNumberFormat="1" applyFont="1" applyBorder="1" applyProtection="1"/>
    <xf numFmtId="38" fontId="50" fillId="0" borderId="0" xfId="1" applyNumberFormat="1" applyFont="1" applyBorder="1" applyAlignment="1" applyProtection="1"/>
    <xf numFmtId="6" fontId="23" fillId="0" borderId="0" xfId="0" applyNumberFormat="1" applyFont="1" applyFill="1" applyBorder="1" applyProtection="1"/>
    <xf numFmtId="38" fontId="28" fillId="0" borderId="0" xfId="0" applyNumberFormat="1" applyFont="1" applyFill="1" applyBorder="1" applyAlignment="1" applyProtection="1"/>
    <xf numFmtId="38" fontId="28" fillId="0" borderId="0" xfId="0" applyNumberFormat="1" applyFont="1" applyBorder="1" applyProtection="1"/>
    <xf numFmtId="38" fontId="28" fillId="0" borderId="0" xfId="1" applyNumberFormat="1" applyFont="1" applyFill="1" applyBorder="1" applyProtection="1"/>
    <xf numFmtId="38" fontId="28" fillId="0" borderId="0" xfId="1" applyNumberFormat="1" applyFont="1" applyFill="1" applyProtection="1"/>
    <xf numFmtId="38" fontId="28" fillId="0" borderId="0" xfId="0" applyNumberFormat="1" applyFont="1" applyFill="1" applyProtection="1"/>
    <xf numFmtId="38" fontId="28" fillId="0" borderId="0" xfId="0" applyNumberFormat="1" applyFont="1" applyFill="1" applyBorder="1" applyProtection="1"/>
    <xf numFmtId="38" fontId="28" fillId="0" borderId="0" xfId="1" applyNumberFormat="1" applyFont="1" applyBorder="1" applyProtection="1"/>
    <xf numFmtId="38" fontId="28" fillId="0" borderId="0" xfId="1" applyNumberFormat="1" applyFont="1" applyProtection="1"/>
    <xf numFmtId="6" fontId="29" fillId="0" borderId="0" xfId="0" applyNumberFormat="1" applyFont="1" applyFill="1" applyBorder="1" applyProtection="1"/>
    <xf numFmtId="6" fontId="23" fillId="0" borderId="1" xfId="0" applyNumberFormat="1" applyFont="1" applyFill="1" applyBorder="1" applyProtection="1"/>
    <xf numFmtId="38" fontId="47" fillId="0" borderId="6" xfId="1" applyNumberFormat="1" applyFont="1" applyBorder="1" applyProtection="1"/>
    <xf numFmtId="38" fontId="28" fillId="0" borderId="6" xfId="0" applyNumberFormat="1" applyFont="1" applyBorder="1" applyProtection="1"/>
    <xf numFmtId="38" fontId="28" fillId="0" borderId="6" xfId="1" applyNumberFormat="1" applyFont="1" applyFill="1" applyBorder="1" applyProtection="1"/>
    <xf numFmtId="38" fontId="28" fillId="0" borderId="6" xfId="1" applyNumberFormat="1" applyFont="1" applyBorder="1" applyProtection="1"/>
    <xf numFmtId="6" fontId="29" fillId="0" borderId="6" xfId="0" applyNumberFormat="1" applyFont="1" applyFill="1" applyBorder="1" applyProtection="1"/>
    <xf numFmtId="6" fontId="23" fillId="0" borderId="6" xfId="0" applyNumberFormat="1" applyFont="1" applyFill="1" applyBorder="1" applyProtection="1"/>
    <xf numFmtId="6" fontId="23" fillId="0" borderId="20" xfId="0" applyNumberFormat="1" applyFont="1" applyFill="1" applyBorder="1" applyProtection="1"/>
    <xf numFmtId="38" fontId="28" fillId="0" borderId="35" xfId="1" applyNumberFormat="1" applyFont="1" applyFill="1" applyBorder="1" applyAlignment="1" applyProtection="1">
      <alignment horizontal="left" indent="1"/>
    </xf>
    <xf numFmtId="0" fontId="23" fillId="0" borderId="2" xfId="16" applyFont="1" applyFill="1" applyBorder="1"/>
    <xf numFmtId="38" fontId="50" fillId="0" borderId="2" xfId="1" applyNumberFormat="1" applyFont="1" applyBorder="1" applyAlignment="1" applyProtection="1"/>
    <xf numFmtId="6" fontId="23" fillId="0" borderId="2" xfId="0" applyNumberFormat="1" applyFont="1" applyFill="1" applyBorder="1" applyProtection="1"/>
    <xf numFmtId="6" fontId="23" fillId="0" borderId="2" xfId="1" applyNumberFormat="1" applyFont="1" applyFill="1" applyBorder="1" applyProtection="1"/>
    <xf numFmtId="6" fontId="23" fillId="0" borderId="13" xfId="1" applyNumberFormat="1" applyFont="1" applyFill="1" applyBorder="1" applyProtection="1"/>
    <xf numFmtId="38" fontId="40" fillId="0" borderId="0" xfId="0" applyNumberFormat="1" applyFont="1" applyAlignment="1" applyProtection="1">
      <alignment horizontal="left"/>
    </xf>
    <xf numFmtId="38" fontId="39" fillId="0" borderId="0" xfId="0" applyNumberFormat="1" applyFont="1" applyProtection="1"/>
    <xf numFmtId="6" fontId="48" fillId="0" borderId="0" xfId="0" applyNumberFormat="1" applyFont="1" applyFill="1" applyBorder="1" applyAlignment="1" applyProtection="1"/>
    <xf numFmtId="38" fontId="47" fillId="0" borderId="0" xfId="0" applyNumberFormat="1" applyFont="1" applyProtection="1"/>
    <xf numFmtId="38" fontId="40" fillId="0" borderId="0" xfId="0" applyNumberFormat="1" applyFont="1" applyFill="1" applyProtection="1"/>
    <xf numFmtId="38" fontId="40" fillId="0" borderId="0" xfId="0" applyNumberFormat="1" applyFont="1" applyFill="1" applyAlignment="1" applyProtection="1">
      <alignment horizontal="left"/>
    </xf>
    <xf numFmtId="38" fontId="28" fillId="0" borderId="0" xfId="0" applyNumberFormat="1" applyFont="1" applyProtection="1"/>
    <xf numFmtId="38" fontId="23" fillId="0" borderId="0" xfId="0" applyNumberFormat="1" applyFont="1" applyFill="1" applyProtection="1"/>
    <xf numFmtId="38" fontId="23" fillId="0" borderId="0" xfId="0" applyNumberFormat="1" applyFont="1" applyFill="1" applyBorder="1" applyProtection="1"/>
    <xf numFmtId="38" fontId="28" fillId="0" borderId="0" xfId="0" applyNumberFormat="1" applyFont="1" applyFill="1" applyBorder="1" applyAlignment="1" applyProtection="1">
      <alignment horizontal="left" indent="1"/>
    </xf>
    <xf numFmtId="38" fontId="29" fillId="0" borderId="0" xfId="0" applyNumberFormat="1" applyFont="1" applyProtection="1"/>
    <xf numFmtId="38" fontId="29" fillId="0" borderId="0" xfId="0" applyNumberFormat="1" applyFont="1" applyFill="1" applyBorder="1" applyAlignment="1" applyProtection="1">
      <alignment horizontal="left" indent="1"/>
    </xf>
    <xf numFmtId="38" fontId="29" fillId="0" borderId="0" xfId="0" applyNumberFormat="1" applyFont="1" applyFill="1" applyBorder="1" applyProtection="1"/>
    <xf numFmtId="38" fontId="23" fillId="0" borderId="0" xfId="0" applyNumberFormat="1" applyFont="1" applyBorder="1" applyProtection="1"/>
    <xf numFmtId="38" fontId="23" fillId="0" borderId="0" xfId="1" applyNumberFormat="1" applyFont="1" applyFill="1" applyBorder="1" applyAlignment="1" applyProtection="1"/>
    <xf numFmtId="38" fontId="28" fillId="0" borderId="0" xfId="0" applyNumberFormat="1" applyFont="1" applyFill="1" applyBorder="1" applyAlignment="1" applyProtection="1">
      <alignment horizontal="left" indent="2"/>
    </xf>
    <xf numFmtId="38" fontId="23" fillId="0" borderId="0" xfId="0" applyNumberFormat="1" applyFont="1" applyProtection="1"/>
    <xf numFmtId="38" fontId="23" fillId="0" borderId="0" xfId="0" applyNumberFormat="1" applyFont="1" applyFill="1" applyBorder="1" applyAlignment="1" applyProtection="1">
      <alignment horizontal="left"/>
    </xf>
    <xf numFmtId="38" fontId="28" fillId="0" borderId="0" xfId="0" applyNumberFormat="1" applyFont="1" applyFill="1" applyBorder="1" applyAlignment="1" applyProtection="1">
      <alignment horizontal="center"/>
    </xf>
    <xf numFmtId="38" fontId="23" fillId="0" borderId="0" xfId="0" applyNumberFormat="1" applyFont="1" applyFill="1" applyBorder="1" applyAlignment="1" applyProtection="1"/>
    <xf numFmtId="38" fontId="23" fillId="0" borderId="0" xfId="0" applyNumberFormat="1" applyFont="1" applyFill="1" applyAlignment="1" applyProtection="1">
      <alignment horizontal="left"/>
    </xf>
    <xf numFmtId="6" fontId="28" fillId="0" borderId="0" xfId="0" applyNumberFormat="1" applyFont="1" applyFill="1" applyProtection="1"/>
    <xf numFmtId="6" fontId="29" fillId="0" borderId="0" xfId="0" applyNumberFormat="1" applyFont="1" applyFill="1" applyProtection="1"/>
    <xf numFmtId="6" fontId="23" fillId="0" borderId="0" xfId="0" applyNumberFormat="1" applyFont="1" applyFill="1" applyProtection="1"/>
    <xf numFmtId="6" fontId="28" fillId="0" borderId="0" xfId="0" applyNumberFormat="1" applyFont="1" applyProtection="1"/>
    <xf numFmtId="6" fontId="23" fillId="0" borderId="0" xfId="0" applyNumberFormat="1" applyFont="1" applyBorder="1" applyProtection="1"/>
    <xf numFmtId="9" fontId="20" fillId="8" borderId="30" xfId="3" applyNumberFormat="1" applyProtection="1"/>
    <xf numFmtId="6" fontId="54" fillId="0" borderId="0" xfId="0" applyNumberFormat="1" applyFont="1" applyFill="1" applyProtection="1"/>
    <xf numFmtId="6" fontId="28" fillId="0" borderId="6" xfId="0" applyNumberFormat="1" applyFont="1" applyBorder="1" applyProtection="1"/>
    <xf numFmtId="6" fontId="23" fillId="0" borderId="6" xfId="0" applyNumberFormat="1" applyFont="1" applyBorder="1" applyProtection="1"/>
    <xf numFmtId="6" fontId="9" fillId="3" borderId="17" xfId="0" applyNumberFormat="1" applyFont="1" applyFill="1" applyBorder="1" applyProtection="1"/>
    <xf numFmtId="6" fontId="9" fillId="3" borderId="18" xfId="0" applyNumberFormat="1" applyFont="1" applyFill="1" applyBorder="1" applyProtection="1"/>
    <xf numFmtId="6" fontId="9" fillId="3" borderId="19" xfId="0" applyNumberFormat="1" applyFont="1" applyFill="1" applyBorder="1" applyProtection="1"/>
    <xf numFmtId="6" fontId="13" fillId="3" borderId="12" xfId="0" applyNumberFormat="1" applyFont="1" applyFill="1" applyBorder="1" applyProtection="1"/>
    <xf numFmtId="6" fontId="9" fillId="0" borderId="0" xfId="0" applyNumberFormat="1" applyFont="1" applyProtection="1"/>
    <xf numFmtId="6" fontId="9" fillId="3" borderId="14" xfId="0" applyNumberFormat="1" applyFont="1" applyFill="1" applyBorder="1" applyProtection="1"/>
    <xf numFmtId="6" fontId="9" fillId="3" borderId="15" xfId="0" applyNumberFormat="1" applyFont="1" applyFill="1" applyBorder="1" applyProtection="1"/>
    <xf numFmtId="6" fontId="9" fillId="3" borderId="16" xfId="0" applyNumberFormat="1" applyFont="1" applyFill="1" applyBorder="1" applyProtection="1"/>
    <xf numFmtId="6" fontId="13" fillId="3" borderId="11" xfId="0" applyNumberFormat="1" applyFont="1" applyFill="1" applyBorder="1" applyProtection="1"/>
    <xf numFmtId="6" fontId="17" fillId="0" borderId="0" xfId="0" applyNumberFormat="1" applyFont="1" applyProtection="1"/>
    <xf numFmtId="6" fontId="9" fillId="0" borderId="0" xfId="0" applyNumberFormat="1" applyFont="1" applyBorder="1" applyProtection="1"/>
    <xf numFmtId="6" fontId="13" fillId="0" borderId="0" xfId="0" applyNumberFormat="1" applyFont="1" applyBorder="1" applyProtection="1"/>
    <xf numFmtId="6" fontId="13" fillId="0" borderId="0" xfId="0" applyNumberFormat="1" applyFont="1" applyProtection="1"/>
    <xf numFmtId="6" fontId="13" fillId="9" borderId="21" xfId="0" applyNumberFormat="1" applyFont="1" applyFill="1" applyBorder="1" applyProtection="1"/>
    <xf numFmtId="6" fontId="13" fillId="9" borderId="22" xfId="0" applyNumberFormat="1" applyFont="1" applyFill="1" applyBorder="1" applyProtection="1"/>
    <xf numFmtId="6" fontId="13" fillId="9" borderId="23" xfId="0" applyNumberFormat="1" applyFont="1" applyFill="1" applyBorder="1" applyProtection="1"/>
    <xf numFmtId="6" fontId="13" fillId="9" borderId="24" xfId="0" applyNumberFormat="1" applyFont="1" applyFill="1" applyBorder="1" applyProtection="1"/>
    <xf numFmtId="0" fontId="3" fillId="0" borderId="0" xfId="5" applyFont="1" applyAlignment="1">
      <alignment horizontal="center"/>
    </xf>
    <xf numFmtId="0" fontId="3" fillId="0" borderId="0" xfId="5" applyFont="1" applyAlignment="1">
      <alignment horizontal="right"/>
    </xf>
    <xf numFmtId="167" fontId="38" fillId="4" borderId="0" xfId="6" applyNumberFormat="1" applyFont="1" applyFill="1" applyAlignment="1">
      <alignment horizontal="center"/>
    </xf>
    <xf numFmtId="167" fontId="54" fillId="3" borderId="0" xfId="6" applyNumberFormat="1" applyFont="1" applyFill="1" applyAlignment="1">
      <alignment horizontal="center"/>
    </xf>
    <xf numFmtId="167" fontId="54" fillId="6" borderId="0" xfId="6" applyNumberFormat="1" applyFont="1" applyFill="1" applyAlignment="1">
      <alignment horizontal="center"/>
    </xf>
    <xf numFmtId="167" fontId="54" fillId="7" borderId="0" xfId="6" applyNumberFormat="1" applyFont="1" applyFill="1" applyAlignment="1">
      <alignment horizontal="center"/>
    </xf>
    <xf numFmtId="0" fontId="3" fillId="0" borderId="0" xfId="5" applyFont="1" applyAlignment="1">
      <alignment horizontal="centerContinuous" vertical="center"/>
    </xf>
    <xf numFmtId="0" fontId="55" fillId="0" borderId="0" xfId="5" applyFont="1"/>
    <xf numFmtId="6" fontId="56" fillId="0" borderId="0" xfId="4" applyNumberFormat="1" applyFont="1" applyBorder="1" applyAlignment="1" applyProtection="1">
      <protection locked="0"/>
    </xf>
    <xf numFmtId="0" fontId="35" fillId="11" borderId="0" xfId="4" applyFont="1" applyFill="1" applyAlignment="1">
      <alignment horizontal="centerContinuous" vertical="center"/>
    </xf>
    <xf numFmtId="0" fontId="28" fillId="11" borderId="0" xfId="4" applyFont="1" applyFill="1" applyAlignment="1">
      <alignment horizontal="centerContinuous" vertical="center"/>
    </xf>
    <xf numFmtId="38" fontId="48" fillId="0" borderId="0" xfId="0" applyNumberFormat="1" applyFont="1" applyFill="1" applyBorder="1" applyAlignment="1" applyProtection="1">
      <alignment horizontal="right" indent="1"/>
    </xf>
    <xf numFmtId="38" fontId="20" fillId="8" borderId="30" xfId="3" applyNumberFormat="1" applyAlignment="1" applyProtection="1">
      <alignment horizontal="center"/>
    </xf>
    <xf numFmtId="38" fontId="48" fillId="0" borderId="0" xfId="0" applyNumberFormat="1" applyFont="1" applyFill="1" applyBorder="1" applyAlignment="1" applyProtection="1"/>
    <xf numFmtId="38" fontId="47" fillId="0" borderId="0" xfId="0" applyNumberFormat="1" applyFont="1" applyBorder="1" applyAlignment="1" applyProtection="1"/>
    <xf numFmtId="164" fontId="20" fillId="8" borderId="30" xfId="3" applyNumberFormat="1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9" fontId="20" fillId="8" borderId="30" xfId="3" applyNumberFormat="1" applyAlignment="1" applyProtection="1">
      <alignment horizontal="center"/>
    </xf>
    <xf numFmtId="38" fontId="58" fillId="0" borderId="0" xfId="0" applyNumberFormat="1" applyFont="1" applyBorder="1" applyProtection="1"/>
    <xf numFmtId="38" fontId="58" fillId="0" borderId="0" xfId="1" applyNumberFormat="1" applyFont="1" applyFill="1" applyBorder="1" applyAlignment="1" applyProtection="1"/>
    <xf numFmtId="38" fontId="58" fillId="0" borderId="0" xfId="1" applyNumberFormat="1" applyFont="1" applyBorder="1" applyAlignment="1" applyProtection="1"/>
    <xf numFmtId="38" fontId="58" fillId="0" borderId="0" xfId="0" applyNumberFormat="1" applyFont="1" applyFill="1" applyProtection="1"/>
    <xf numFmtId="0" fontId="42" fillId="0" borderId="0" xfId="16" applyFont="1" applyFill="1" applyBorder="1" applyAlignment="1">
      <alignment horizontal="left" indent="2"/>
    </xf>
    <xf numFmtId="0" fontId="42" fillId="0" borderId="1" xfId="16" applyFont="1" applyFill="1" applyBorder="1" applyAlignment="1">
      <alignment horizontal="left" indent="2"/>
    </xf>
    <xf numFmtId="0" fontId="42" fillId="0" borderId="0" xfId="16" applyFont="1" applyFill="1" applyBorder="1" applyAlignment="1"/>
    <xf numFmtId="0" fontId="59" fillId="0" borderId="0" xfId="16" applyFont="1" applyFill="1" applyBorder="1"/>
    <xf numFmtId="6" fontId="28" fillId="0" borderId="1" xfId="0" applyNumberFormat="1" applyFont="1" applyFill="1" applyBorder="1" applyProtection="1"/>
    <xf numFmtId="38" fontId="28" fillId="0" borderId="0" xfId="1" applyNumberFormat="1" applyFont="1" applyFill="1" applyBorder="1" applyAlignment="1" applyProtection="1"/>
    <xf numFmtId="38" fontId="28" fillId="0" borderId="0" xfId="1" applyNumberFormat="1" applyFont="1" applyBorder="1" applyAlignment="1" applyProtection="1"/>
    <xf numFmtId="38" fontId="56" fillId="0" borderId="0" xfId="0" applyNumberFormat="1" applyFont="1" applyFill="1" applyProtection="1"/>
    <xf numFmtId="38" fontId="29" fillId="0" borderId="0" xfId="0" applyNumberFormat="1" applyFont="1" applyBorder="1" applyProtection="1"/>
    <xf numFmtId="38" fontId="29" fillId="0" borderId="0" xfId="0" applyNumberFormat="1" applyFont="1" applyFill="1" applyProtection="1"/>
    <xf numFmtId="38" fontId="48" fillId="0" borderId="0" xfId="0" applyNumberFormat="1" applyFont="1" applyBorder="1" applyAlignment="1" applyProtection="1">
      <alignment horizontal="right"/>
    </xf>
    <xf numFmtId="6" fontId="28" fillId="0" borderId="20" xfId="0" applyNumberFormat="1" applyFont="1" applyFill="1" applyBorder="1" applyProtection="1"/>
    <xf numFmtId="38" fontId="58" fillId="0" borderId="0" xfId="1" applyNumberFormat="1" applyFont="1" applyBorder="1" applyAlignment="1" applyProtection="1">
      <alignment horizontal="center"/>
    </xf>
    <xf numFmtId="38" fontId="20" fillId="8" borderId="38" xfId="3" applyNumberFormat="1" applyBorder="1" applyAlignment="1" applyProtection="1">
      <alignment horizontal="center"/>
    </xf>
    <xf numFmtId="6" fontId="28" fillId="0" borderId="39" xfId="0" applyNumberFormat="1" applyFont="1" applyFill="1" applyBorder="1" applyProtection="1"/>
    <xf numFmtId="6" fontId="9" fillId="3" borderId="41" xfId="0" applyNumberFormat="1" applyFont="1" applyFill="1" applyBorder="1" applyAlignment="1" applyProtection="1">
      <alignment horizontal="center"/>
    </xf>
    <xf numFmtId="6" fontId="9" fillId="3" borderId="42" xfId="0" applyNumberFormat="1" applyFont="1" applyFill="1" applyBorder="1" applyAlignment="1" applyProtection="1">
      <alignment horizontal="center"/>
    </xf>
    <xf numFmtId="6" fontId="9" fillId="3" borderId="43" xfId="0" applyNumberFormat="1" applyFont="1" applyFill="1" applyBorder="1" applyAlignment="1" applyProtection="1">
      <alignment horizontal="center"/>
    </xf>
    <xf numFmtId="6" fontId="13" fillId="3" borderId="40" xfId="0" applyNumberFormat="1" applyFont="1" applyFill="1" applyBorder="1" applyAlignment="1" applyProtection="1">
      <alignment horizontal="center"/>
    </xf>
    <xf numFmtId="38" fontId="9" fillId="0" borderId="0" xfId="0" applyNumberFormat="1" applyFont="1" applyFill="1" applyAlignment="1" applyProtection="1">
      <alignment horizontal="center"/>
    </xf>
    <xf numFmtId="38" fontId="9" fillId="3" borderId="14" xfId="0" applyNumberFormat="1" applyFont="1" applyFill="1" applyBorder="1" applyAlignment="1" applyProtection="1">
      <alignment horizontal="center"/>
    </xf>
    <xf numFmtId="38" fontId="9" fillId="3" borderId="15" xfId="0" applyNumberFormat="1" applyFont="1" applyFill="1" applyBorder="1" applyAlignment="1" applyProtection="1">
      <alignment horizontal="center"/>
    </xf>
    <xf numFmtId="38" fontId="9" fillId="3" borderId="16" xfId="0" applyNumberFormat="1" applyFont="1" applyFill="1" applyBorder="1" applyAlignment="1" applyProtection="1">
      <alignment horizontal="center"/>
    </xf>
    <xf numFmtId="38" fontId="13" fillId="3" borderId="11" xfId="0" applyNumberFormat="1" applyFont="1" applyFill="1" applyBorder="1" applyAlignment="1" applyProtection="1">
      <alignment horizontal="center"/>
    </xf>
    <xf numFmtId="6" fontId="13" fillId="0" borderId="0" xfId="0" applyNumberFormat="1" applyFont="1" applyFill="1" applyAlignment="1" applyProtection="1">
      <alignment horizontal="center"/>
    </xf>
    <xf numFmtId="38" fontId="10" fillId="0" borderId="0" xfId="0" applyNumberFormat="1" applyFont="1" applyFill="1" applyAlignment="1" applyProtection="1">
      <alignment horizontal="center"/>
    </xf>
    <xf numFmtId="38" fontId="9" fillId="0" borderId="37" xfId="0" applyNumberFormat="1" applyFont="1" applyBorder="1" applyAlignment="1" applyProtection="1">
      <alignment horizontal="center"/>
    </xf>
    <xf numFmtId="38" fontId="17" fillId="0" borderId="0" xfId="0" applyNumberFormat="1" applyFont="1" applyFill="1" applyAlignment="1" applyProtection="1">
      <alignment horizontal="center"/>
    </xf>
    <xf numFmtId="38" fontId="13" fillId="3" borderId="14" xfId="0" applyNumberFormat="1" applyFont="1" applyFill="1" applyBorder="1" applyAlignment="1" applyProtection="1">
      <alignment horizontal="center"/>
    </xf>
    <xf numFmtId="38" fontId="13" fillId="3" borderId="15" xfId="0" applyNumberFormat="1" applyFont="1" applyFill="1" applyBorder="1" applyAlignment="1" applyProtection="1">
      <alignment horizontal="center"/>
    </xf>
    <xf numFmtId="38" fontId="13" fillId="3" borderId="16" xfId="0" applyNumberFormat="1" applyFont="1" applyFill="1" applyBorder="1" applyAlignment="1" applyProtection="1">
      <alignment horizontal="center"/>
    </xf>
    <xf numFmtId="38" fontId="13" fillId="0" borderId="0" xfId="0" applyNumberFormat="1" applyFont="1" applyFill="1" applyAlignment="1" applyProtection="1">
      <alignment horizontal="center"/>
    </xf>
    <xf numFmtId="0" fontId="9" fillId="0" borderId="37" xfId="0" applyFont="1" applyBorder="1" applyAlignment="1" applyProtection="1">
      <alignment horizontal="center"/>
    </xf>
    <xf numFmtId="0" fontId="13" fillId="0" borderId="37" xfId="0" applyFont="1" applyBorder="1" applyAlignment="1" applyProtection="1">
      <alignment horizontal="center"/>
    </xf>
    <xf numFmtId="38" fontId="9" fillId="0" borderId="0" xfId="0" applyNumberFormat="1" applyFont="1" applyFill="1" applyBorder="1" applyAlignment="1" applyProtection="1">
      <alignment horizontal="center"/>
    </xf>
    <xf numFmtId="0" fontId="42" fillId="0" borderId="0" xfId="16" applyFont="1" applyFill="1" applyBorder="1"/>
    <xf numFmtId="6" fontId="21" fillId="0" borderId="0" xfId="5" applyNumberFormat="1" applyFont="1"/>
    <xf numFmtId="6" fontId="9" fillId="3" borderId="26" xfId="0" applyNumberFormat="1" applyFont="1" applyFill="1" applyBorder="1" applyAlignment="1" applyProtection="1">
      <alignment horizontal="center"/>
    </xf>
    <xf numFmtId="6" fontId="9" fillId="3" borderId="27" xfId="0" applyNumberFormat="1" applyFont="1" applyFill="1" applyBorder="1" applyAlignment="1" applyProtection="1">
      <alignment horizontal="center"/>
    </xf>
    <xf numFmtId="6" fontId="9" fillId="3" borderId="28" xfId="0" applyNumberFormat="1" applyFont="1" applyFill="1" applyBorder="1" applyAlignment="1" applyProtection="1">
      <alignment horizontal="center"/>
    </xf>
    <xf numFmtId="6" fontId="13" fillId="3" borderId="29" xfId="0" applyNumberFormat="1" applyFont="1" applyFill="1" applyBorder="1" applyAlignment="1" applyProtection="1">
      <alignment horizontal="center"/>
    </xf>
    <xf numFmtId="38" fontId="56" fillId="0" borderId="37" xfId="0" applyNumberFormat="1" applyFont="1" applyBorder="1" applyProtection="1"/>
    <xf numFmtId="38" fontId="57" fillId="0" borderId="37" xfId="0" applyNumberFormat="1" applyFont="1" applyBorder="1" applyProtection="1"/>
    <xf numFmtId="6" fontId="9" fillId="0" borderId="0" xfId="0" applyNumberFormat="1" applyFont="1" applyFill="1" applyAlignment="1" applyProtection="1">
      <alignment horizontal="center"/>
    </xf>
    <xf numFmtId="6" fontId="17" fillId="0" borderId="0" xfId="0" applyNumberFormat="1" applyFont="1" applyFill="1" applyAlignment="1" applyProtection="1">
      <alignment horizontal="center"/>
    </xf>
    <xf numFmtId="38" fontId="56" fillId="0" borderId="37" xfId="0" applyNumberFormat="1" applyFont="1" applyBorder="1" applyAlignment="1" applyProtection="1">
      <alignment horizontal="center"/>
    </xf>
    <xf numFmtId="38" fontId="56" fillId="0" borderId="0" xfId="0" applyNumberFormat="1" applyFont="1" applyFill="1" applyAlignment="1" applyProtection="1">
      <alignment horizontal="center"/>
    </xf>
    <xf numFmtId="38" fontId="57" fillId="0" borderId="37" xfId="0" applyNumberFormat="1" applyFont="1" applyBorder="1" applyAlignment="1" applyProtection="1">
      <alignment horizontal="center"/>
    </xf>
    <xf numFmtId="6" fontId="9" fillId="0" borderId="0" xfId="0" applyNumberFormat="1" applyFont="1" applyBorder="1" applyAlignment="1" applyProtection="1">
      <alignment horizontal="center"/>
    </xf>
    <xf numFmtId="6" fontId="13" fillId="0" borderId="0" xfId="0" applyNumberFormat="1" applyFont="1" applyBorder="1" applyAlignment="1" applyProtection="1">
      <alignment horizontal="center"/>
    </xf>
    <xf numFmtId="6" fontId="23" fillId="0" borderId="0" xfId="0" applyNumberFormat="1" applyFont="1" applyFill="1" applyBorder="1" applyAlignment="1" applyProtection="1"/>
    <xf numFmtId="38" fontId="28" fillId="0" borderId="0" xfId="0" applyNumberFormat="1" applyFont="1" applyAlignment="1" applyProtection="1">
      <alignment horizontal="left" indent="1"/>
    </xf>
    <xf numFmtId="6" fontId="28" fillId="0" borderId="0" xfId="0" applyNumberFormat="1" applyFont="1" applyFill="1" applyBorder="1" applyAlignment="1" applyProtection="1">
      <alignment horizontal="left" indent="1"/>
    </xf>
    <xf numFmtId="6" fontId="28" fillId="0" borderId="6" xfId="0" applyNumberFormat="1" applyFont="1" applyFill="1" applyBorder="1" applyAlignment="1" applyProtection="1">
      <alignment horizontal="left" indent="1"/>
    </xf>
    <xf numFmtId="6" fontId="28" fillId="0" borderId="0" xfId="0" applyNumberFormat="1" applyFont="1" applyFill="1" applyAlignment="1" applyProtection="1">
      <alignment horizontal="left" indent="1"/>
    </xf>
    <xf numFmtId="6" fontId="9" fillId="3" borderId="14" xfId="0" applyNumberFormat="1" applyFont="1" applyFill="1" applyBorder="1" applyAlignment="1" applyProtection="1">
      <alignment horizontal="left" indent="1"/>
    </xf>
    <xf numFmtId="6" fontId="9" fillId="3" borderId="15" xfId="0" applyNumberFormat="1" applyFont="1" applyFill="1" applyBorder="1" applyAlignment="1" applyProtection="1">
      <alignment horizontal="left" indent="1"/>
    </xf>
    <xf numFmtId="6" fontId="9" fillId="3" borderId="16" xfId="0" applyNumberFormat="1" applyFont="1" applyFill="1" applyBorder="1" applyAlignment="1" applyProtection="1">
      <alignment horizontal="left" indent="1"/>
    </xf>
    <xf numFmtId="6" fontId="9" fillId="0" borderId="0" xfId="0" applyNumberFormat="1" applyFont="1" applyFill="1" applyAlignment="1" applyProtection="1">
      <alignment horizontal="left" indent="1"/>
    </xf>
    <xf numFmtId="6" fontId="13" fillId="3" borderId="11" xfId="0" applyNumberFormat="1" applyFont="1" applyFill="1" applyBorder="1" applyAlignment="1" applyProtection="1">
      <alignment horizontal="left" indent="1"/>
    </xf>
    <xf numFmtId="38" fontId="28" fillId="0" borderId="0" xfId="0" applyNumberFormat="1" applyFont="1" applyFill="1" applyBorder="1" applyAlignment="1" applyProtection="1">
      <alignment horizontal="right"/>
    </xf>
    <xf numFmtId="6" fontId="20" fillId="8" borderId="44" xfId="3" applyNumberFormat="1" applyBorder="1" applyProtection="1"/>
    <xf numFmtId="38" fontId="47" fillId="0" borderId="0" xfId="0" applyNumberFormat="1" applyFont="1" applyAlignment="1" applyProtection="1">
      <alignment horizontal="left"/>
    </xf>
    <xf numFmtId="6" fontId="17" fillId="3" borderId="14" xfId="0" applyNumberFormat="1" applyFont="1" applyFill="1" applyBorder="1" applyProtection="1"/>
    <xf numFmtId="6" fontId="17" fillId="3" borderId="15" xfId="0" applyNumberFormat="1" applyFont="1" applyFill="1" applyBorder="1" applyProtection="1"/>
    <xf numFmtId="6" fontId="17" fillId="3" borderId="16" xfId="0" applyNumberFormat="1" applyFont="1" applyFill="1" applyBorder="1" applyProtection="1"/>
    <xf numFmtId="6" fontId="31" fillId="3" borderId="11" xfId="0" applyNumberFormat="1" applyFont="1" applyFill="1" applyBorder="1" applyProtection="1"/>
    <xf numFmtId="38" fontId="56" fillId="0" borderId="0" xfId="0" applyNumberFormat="1" applyFont="1" applyProtection="1"/>
    <xf numFmtId="6" fontId="29" fillId="0" borderId="1" xfId="0" applyNumberFormat="1" applyFont="1" applyFill="1" applyBorder="1" applyProtection="1"/>
    <xf numFmtId="6" fontId="29" fillId="0" borderId="20" xfId="0" applyNumberFormat="1" applyFont="1" applyFill="1" applyBorder="1" applyProtection="1"/>
    <xf numFmtId="6" fontId="28" fillId="0" borderId="0" xfId="0" applyNumberFormat="1" applyFont="1" applyBorder="1" applyProtection="1"/>
    <xf numFmtId="6" fontId="28" fillId="0" borderId="2" xfId="0" applyNumberFormat="1" applyFont="1" applyBorder="1" applyProtection="1"/>
    <xf numFmtId="38" fontId="48" fillId="0" borderId="0" xfId="0" applyNumberFormat="1" applyFont="1" applyAlignment="1" applyProtection="1">
      <alignment horizontal="left"/>
    </xf>
    <xf numFmtId="169" fontId="39" fillId="0" borderId="0" xfId="0" applyNumberFormat="1" applyFont="1" applyProtection="1"/>
    <xf numFmtId="6" fontId="47" fillId="0" borderId="0" xfId="0" applyNumberFormat="1" applyFont="1" applyProtection="1"/>
    <xf numFmtId="6" fontId="14" fillId="0" borderId="0" xfId="0" applyNumberFormat="1" applyFont="1" applyBorder="1" applyProtection="1"/>
    <xf numFmtId="6" fontId="9" fillId="0" borderId="0" xfId="0" applyNumberFormat="1" applyFont="1" applyFill="1" applyBorder="1" applyProtection="1"/>
    <xf numFmtId="38" fontId="17" fillId="0" borderId="0" xfId="0" applyNumberFormat="1" applyFont="1" applyBorder="1" applyProtection="1"/>
    <xf numFmtId="38" fontId="23" fillId="0" borderId="0" xfId="0" applyNumberFormat="1" applyFont="1" applyAlignment="1" applyProtection="1">
      <alignment horizontal="left"/>
    </xf>
    <xf numFmtId="169" fontId="28" fillId="0" borderId="0" xfId="0" applyNumberFormat="1" applyFont="1" applyProtection="1"/>
    <xf numFmtId="38" fontId="57" fillId="0" borderId="0" xfId="0" applyNumberFormat="1" applyFont="1" applyProtection="1"/>
    <xf numFmtId="38" fontId="54" fillId="0" borderId="0" xfId="0" applyNumberFormat="1" applyFont="1" applyProtection="1"/>
    <xf numFmtId="38" fontId="29" fillId="0" borderId="0" xfId="0" quotePrefix="1" applyNumberFormat="1" applyFont="1" applyAlignment="1" applyProtection="1">
      <alignment horizontal="left" indent="1"/>
    </xf>
    <xf numFmtId="38" fontId="54" fillId="0" borderId="0" xfId="0" applyNumberFormat="1" applyFont="1" applyAlignment="1" applyProtection="1">
      <alignment horizontal="left"/>
    </xf>
    <xf numFmtId="38" fontId="61" fillId="0" borderId="0" xfId="0" applyNumberFormat="1" applyFont="1" applyProtection="1"/>
    <xf numFmtId="38" fontId="61" fillId="0" borderId="0" xfId="0" applyNumberFormat="1" applyFont="1" applyFill="1" applyProtection="1"/>
    <xf numFmtId="38" fontId="62" fillId="0" borderId="0" xfId="0" applyNumberFormat="1" applyFont="1" applyProtection="1"/>
    <xf numFmtId="6" fontId="63" fillId="7" borderId="45" xfId="0" applyNumberFormat="1" applyFont="1" applyFill="1" applyBorder="1" applyAlignment="1" applyProtection="1">
      <alignment horizontal="center" vertical="center"/>
    </xf>
    <xf numFmtId="38" fontId="63" fillId="0" borderId="0" xfId="0" applyNumberFormat="1" applyFont="1" applyProtection="1"/>
    <xf numFmtId="6" fontId="20" fillId="8" borderId="30" xfId="3" applyNumberFormat="1" applyProtection="1"/>
    <xf numFmtId="38" fontId="56" fillId="0" borderId="0" xfId="0" applyNumberFormat="1" applyFont="1" applyBorder="1" applyAlignment="1" applyProtection="1">
      <alignment horizontal="center"/>
    </xf>
    <xf numFmtId="38" fontId="56" fillId="0" borderId="0" xfId="0" applyNumberFormat="1" applyFont="1" applyFill="1" applyBorder="1" applyAlignment="1" applyProtection="1">
      <alignment horizontal="center"/>
    </xf>
    <xf numFmtId="38" fontId="57" fillId="0" borderId="0" xfId="0" applyNumberFormat="1" applyFont="1" applyBorder="1" applyAlignment="1" applyProtection="1">
      <alignment horizontal="center"/>
    </xf>
    <xf numFmtId="38" fontId="2" fillId="12" borderId="9" xfId="17" applyNumberFormat="1" applyBorder="1" applyAlignment="1" applyProtection="1">
      <alignment horizontal="center"/>
    </xf>
    <xf numFmtId="0" fontId="1" fillId="0" borderId="0" xfId="5" applyFont="1" applyAlignment="1">
      <alignment horizontal="centerContinuous" vertical="center"/>
    </xf>
    <xf numFmtId="0" fontId="1" fillId="0" borderId="0" xfId="5" applyFont="1"/>
    <xf numFmtId="38" fontId="20" fillId="8" borderId="30" xfId="3" applyNumberFormat="1" applyAlignment="1" applyProtection="1">
      <alignment horizontal="center"/>
      <protection locked="0"/>
    </xf>
    <xf numFmtId="166" fontId="20" fillId="8" borderId="30" xfId="3" applyNumberFormat="1" applyAlignment="1" applyProtection="1">
      <alignment horizontal="center" vertical="center"/>
      <protection locked="0"/>
    </xf>
    <xf numFmtId="6" fontId="20" fillId="8" borderId="30" xfId="3" applyNumberFormat="1" applyAlignment="1" applyProtection="1">
      <alignment horizontal="center" vertical="center"/>
      <protection locked="0"/>
    </xf>
    <xf numFmtId="38" fontId="20" fillId="8" borderId="30" xfId="3" applyNumberFormat="1" applyAlignment="1" applyProtection="1">
      <alignment horizontal="center" vertical="center"/>
      <protection locked="0"/>
    </xf>
    <xf numFmtId="6" fontId="60" fillId="8" borderId="30" xfId="3" applyNumberFormat="1" applyFont="1" applyAlignment="1" applyProtection="1">
      <alignment horizontal="center"/>
      <protection locked="0"/>
    </xf>
    <xf numFmtId="9" fontId="20" fillId="8" borderId="30" xfId="3" applyNumberFormat="1" applyAlignment="1" applyProtection="1">
      <alignment horizontal="center"/>
      <protection locked="0"/>
    </xf>
    <xf numFmtId="0" fontId="20" fillId="8" borderId="30" xfId="3" applyAlignment="1" applyProtection="1">
      <alignment horizontal="center"/>
      <protection locked="0"/>
    </xf>
    <xf numFmtId="168" fontId="20" fillId="8" borderId="30" xfId="3" applyNumberFormat="1" applyAlignment="1" applyProtection="1">
      <alignment horizontal="center"/>
      <protection locked="0"/>
    </xf>
    <xf numFmtId="9" fontId="20" fillId="8" borderId="30" xfId="3" applyNumberFormat="1" applyFont="1" applyAlignment="1" applyProtection="1">
      <alignment horizontal="center"/>
      <protection locked="0"/>
    </xf>
    <xf numFmtId="9" fontId="20" fillId="8" borderId="36" xfId="3" applyNumberFormat="1" applyFont="1" applyBorder="1" applyAlignment="1" applyProtection="1">
      <alignment horizontal="center"/>
      <protection locked="0"/>
    </xf>
    <xf numFmtId="164" fontId="20" fillId="8" borderId="30" xfId="3" applyNumberFormat="1" applyFont="1" applyAlignment="1" applyProtection="1">
      <alignment horizontal="center"/>
      <protection locked="0"/>
    </xf>
  </cellXfs>
  <cellStyles count="18">
    <cellStyle name="20% - Accent5" xfId="17" builtinId="46"/>
    <cellStyle name="Comma" xfId="1" builtinId="3"/>
    <cellStyle name="Comma 2" xfId="7"/>
    <cellStyle name="Currency 2" xfId="8"/>
    <cellStyle name="Currency 3" xfId="9"/>
    <cellStyle name="Input" xfId="3" builtinId="20"/>
    <cellStyle name="no dec" xfId="2"/>
    <cellStyle name="Normal" xfId="0" builtinId="0"/>
    <cellStyle name="Normal 2" xfId="4"/>
    <cellStyle name="Normal 2 2" xfId="6"/>
    <cellStyle name="Normal 3" xfId="5"/>
    <cellStyle name="Normal 4" xfId="10"/>
    <cellStyle name="Normal 5" xfId="11"/>
    <cellStyle name="Normal 6" xfId="12"/>
    <cellStyle name="Normal 7" xfId="16"/>
    <cellStyle name="Percent 2" xfId="13"/>
    <cellStyle name="Percent 3" xfId="14"/>
    <cellStyle name="Percent 5" xfId="15"/>
  </cellStyles>
  <dxfs count="11">
    <dxf>
      <font>
        <color rgb="FFC00000"/>
      </font>
      <fill>
        <patternFill>
          <bgColor rgb="FFFFFF00"/>
        </patternFill>
      </fill>
    </dxf>
    <dxf>
      <font>
        <color rgb="FFC00000"/>
      </font>
      <fill>
        <patternFill>
          <bgColor rgb="FFFFFF00"/>
        </patternFill>
      </fill>
    </dxf>
    <dxf>
      <font>
        <color rgb="FFC00000"/>
      </font>
      <fill>
        <patternFill>
          <bgColor rgb="FFFFFF00"/>
        </patternFill>
      </fill>
    </dxf>
    <dxf>
      <font>
        <color rgb="FFC00000"/>
      </font>
      <fill>
        <patternFill>
          <bgColor rgb="FFFFFF00"/>
        </patternFill>
      </fill>
    </dxf>
    <dxf>
      <font>
        <color rgb="FFC00000"/>
      </font>
      <fill>
        <patternFill>
          <bgColor rgb="FFFFFF00"/>
        </patternFill>
      </fill>
    </dxf>
    <dxf>
      <font>
        <color rgb="FFC00000"/>
      </font>
      <fill>
        <patternFill>
          <bgColor rgb="FFFFFF00"/>
        </patternFill>
      </fill>
    </dxf>
    <dxf>
      <font>
        <color rgb="FFC00000"/>
      </font>
      <fill>
        <patternFill>
          <bgColor rgb="FFFFFF00"/>
        </patternFill>
      </fill>
    </dxf>
    <dxf>
      <font>
        <color rgb="FFC00000"/>
      </font>
      <fill>
        <patternFill>
          <bgColor rgb="FFFFFF00"/>
        </patternFill>
      </fill>
    </dxf>
    <dxf>
      <font>
        <color rgb="FFC00000"/>
      </font>
      <fill>
        <patternFill>
          <bgColor rgb="FFFFFF00"/>
        </patternFill>
      </fill>
    </dxf>
    <dxf>
      <font>
        <color rgb="FFC00000"/>
      </font>
      <fill>
        <patternFill>
          <bgColor rgb="FFFFFF00"/>
        </patternFill>
      </fill>
    </dxf>
    <dxf>
      <font>
        <color rgb="FFC00000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000066"/>
      <color rgb="FF0000FF"/>
      <color rgb="FF003300"/>
      <color rgb="FF006600"/>
      <color rgb="FFCCCCFF"/>
      <color rgb="FFD0D51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3300"/>
  </sheetPr>
  <dimension ref="B1:CB38"/>
  <sheetViews>
    <sheetView showGridLines="0" tabSelected="1" zoomScale="85" zoomScaleNormal="85" workbookViewId="0">
      <pane xSplit="11" ySplit="3" topLeftCell="L4" activePane="bottomRight" state="frozenSplit"/>
      <selection pane="topRight" activeCell="I1" sqref="I1"/>
      <selection pane="bottomLeft" activeCell="K8" sqref="A8:K9"/>
      <selection pane="bottomRight"/>
    </sheetView>
  </sheetViews>
  <sheetFormatPr defaultRowHeight="15" outlineLevelCol="1"/>
  <cols>
    <col min="1" max="1" width="1.42578125" style="40" customWidth="1"/>
    <col min="2" max="2" width="10.42578125" style="40" bestFit="1" customWidth="1"/>
    <col min="3" max="3" width="3.140625" style="40" hidden="1" customWidth="1"/>
    <col min="4" max="4" width="10.7109375" style="40" bestFit="1" customWidth="1"/>
    <col min="5" max="9" width="7.5703125" style="40" bestFit="1" customWidth="1"/>
    <col min="10" max="10" width="2.140625" style="40" bestFit="1" customWidth="1"/>
    <col min="11" max="11" width="21.28515625" style="40" bestFit="1" customWidth="1"/>
    <col min="12" max="12" width="2.140625" style="40" bestFit="1" customWidth="1"/>
    <col min="13" max="16" width="9.42578125" style="40" customWidth="1" outlineLevel="1"/>
    <col min="17" max="72" width="10.85546875" style="40" customWidth="1" outlineLevel="1"/>
    <col min="73" max="73" width="2.5703125" style="40" customWidth="1" outlineLevel="1"/>
    <col min="74" max="75" width="11.85546875" style="320" bestFit="1" customWidth="1"/>
    <col min="76" max="78" width="12.85546875" style="320" bestFit="1" customWidth="1"/>
    <col min="79" max="79" width="1.7109375" style="320" customWidth="1"/>
    <col min="80" max="80" width="12.85546875" style="320" bestFit="1" customWidth="1"/>
    <col min="81" max="16384" width="9.140625" style="40"/>
  </cols>
  <sheetData>
    <row r="1" spans="2:80" ht="15.75">
      <c r="B1" s="150" t="s">
        <v>86</v>
      </c>
      <c r="C1" s="50"/>
      <c r="E1" s="89">
        <v>1</v>
      </c>
      <c r="F1" s="315">
        <v>2</v>
      </c>
      <c r="G1" s="316">
        <v>3</v>
      </c>
      <c r="H1" s="317">
        <v>4</v>
      </c>
      <c r="I1" s="318">
        <v>5</v>
      </c>
      <c r="M1" s="204" t="s">
        <v>7</v>
      </c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6"/>
      <c r="Y1" s="207" t="s">
        <v>8</v>
      </c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9"/>
      <c r="AK1" s="210" t="s">
        <v>9</v>
      </c>
      <c r="AL1" s="211"/>
      <c r="AM1" s="211"/>
      <c r="AN1" s="211"/>
      <c r="AO1" s="211"/>
      <c r="AP1" s="211"/>
      <c r="AQ1" s="211"/>
      <c r="AR1" s="211"/>
      <c r="AS1" s="211"/>
      <c r="AT1" s="211"/>
      <c r="AU1" s="211"/>
      <c r="AV1" s="212"/>
      <c r="AW1" s="213" t="s">
        <v>12</v>
      </c>
      <c r="AX1" s="214"/>
      <c r="AY1" s="214"/>
      <c r="AZ1" s="214"/>
      <c r="BA1" s="214"/>
      <c r="BB1" s="214"/>
      <c r="BC1" s="214"/>
      <c r="BD1" s="214"/>
      <c r="BE1" s="214"/>
      <c r="BF1" s="214"/>
      <c r="BG1" s="214"/>
      <c r="BH1" s="215"/>
      <c r="BI1" s="216" t="s">
        <v>13</v>
      </c>
      <c r="BJ1" s="217"/>
      <c r="BK1" s="217"/>
      <c r="BL1" s="217"/>
      <c r="BM1" s="217"/>
      <c r="BN1" s="217"/>
      <c r="BO1" s="217"/>
      <c r="BP1" s="217"/>
      <c r="BQ1" s="217"/>
      <c r="BR1" s="217"/>
      <c r="BS1" s="217"/>
      <c r="BT1" s="218"/>
      <c r="BU1" s="15"/>
      <c r="BV1" s="18" t="s">
        <v>14</v>
      </c>
      <c r="BW1" s="19"/>
      <c r="BX1" s="19"/>
      <c r="BY1" s="19"/>
      <c r="BZ1" s="20"/>
      <c r="CA1" s="15"/>
      <c r="CB1" s="17"/>
    </row>
    <row r="2" spans="2:80" ht="15.75">
      <c r="B2" s="150"/>
      <c r="K2" s="73"/>
      <c r="M2" s="74">
        <v>1</v>
      </c>
      <c r="N2" s="74">
        <v>2</v>
      </c>
      <c r="O2" s="74">
        <v>3</v>
      </c>
      <c r="P2" s="74">
        <v>4</v>
      </c>
      <c r="Q2" s="75">
        <v>5</v>
      </c>
      <c r="R2" s="75">
        <v>6</v>
      </c>
      <c r="S2" s="75">
        <v>7</v>
      </c>
      <c r="T2" s="75">
        <v>8</v>
      </c>
      <c r="U2" s="75">
        <v>9</v>
      </c>
      <c r="V2" s="75">
        <v>10</v>
      </c>
      <c r="W2" s="75">
        <v>11</v>
      </c>
      <c r="X2" s="75">
        <v>12</v>
      </c>
      <c r="Y2" s="75">
        <v>13</v>
      </c>
      <c r="Z2" s="75">
        <v>14</v>
      </c>
      <c r="AA2" s="75">
        <v>15</v>
      </c>
      <c r="AB2" s="75">
        <v>16</v>
      </c>
      <c r="AC2" s="75">
        <v>17</v>
      </c>
      <c r="AD2" s="75">
        <v>18</v>
      </c>
      <c r="AE2" s="75">
        <v>19</v>
      </c>
      <c r="AF2" s="75">
        <v>20</v>
      </c>
      <c r="AG2" s="75">
        <v>21</v>
      </c>
      <c r="AH2" s="75">
        <v>22</v>
      </c>
      <c r="AI2" s="75">
        <v>23</v>
      </c>
      <c r="AJ2" s="75">
        <v>24</v>
      </c>
      <c r="AK2" s="75">
        <v>25</v>
      </c>
      <c r="AL2" s="75">
        <v>26</v>
      </c>
      <c r="AM2" s="75">
        <v>27</v>
      </c>
      <c r="AN2" s="75">
        <v>28</v>
      </c>
      <c r="AO2" s="75">
        <v>29</v>
      </c>
      <c r="AP2" s="75">
        <v>30</v>
      </c>
      <c r="AQ2" s="75">
        <v>31</v>
      </c>
      <c r="AR2" s="75">
        <v>32</v>
      </c>
      <c r="AS2" s="75">
        <v>33</v>
      </c>
      <c r="AT2" s="75">
        <v>34</v>
      </c>
      <c r="AU2" s="75">
        <v>35</v>
      </c>
      <c r="AV2" s="75">
        <v>36</v>
      </c>
      <c r="AW2" s="75">
        <v>37</v>
      </c>
      <c r="AX2" s="75">
        <v>38</v>
      </c>
      <c r="AY2" s="75">
        <v>39</v>
      </c>
      <c r="AZ2" s="75">
        <v>40</v>
      </c>
      <c r="BA2" s="75">
        <v>41</v>
      </c>
      <c r="BB2" s="75">
        <v>42</v>
      </c>
      <c r="BC2" s="75">
        <v>43</v>
      </c>
      <c r="BD2" s="75">
        <v>44</v>
      </c>
      <c r="BE2" s="75">
        <v>45</v>
      </c>
      <c r="BF2" s="75">
        <v>46</v>
      </c>
      <c r="BG2" s="75">
        <v>47</v>
      </c>
      <c r="BH2" s="75">
        <v>48</v>
      </c>
      <c r="BI2" s="75">
        <v>49</v>
      </c>
      <c r="BJ2" s="75">
        <v>50</v>
      </c>
      <c r="BK2" s="75">
        <v>51</v>
      </c>
      <c r="BL2" s="75">
        <v>52</v>
      </c>
      <c r="BM2" s="75">
        <v>53</v>
      </c>
      <c r="BN2" s="75">
        <v>54</v>
      </c>
      <c r="BO2" s="75">
        <v>55</v>
      </c>
      <c r="BP2" s="75">
        <v>56</v>
      </c>
      <c r="BQ2" s="75">
        <v>57</v>
      </c>
      <c r="BR2" s="75">
        <v>58</v>
      </c>
      <c r="BS2" s="75">
        <v>59</v>
      </c>
      <c r="BT2" s="75">
        <v>60</v>
      </c>
      <c r="BU2" s="15"/>
      <c r="BV2" s="26">
        <v>1</v>
      </c>
      <c r="BW2" s="27">
        <v>2</v>
      </c>
      <c r="BX2" s="25">
        <v>3</v>
      </c>
      <c r="BY2" s="24">
        <v>4</v>
      </c>
      <c r="BZ2" s="23">
        <v>5</v>
      </c>
      <c r="CA2" s="15"/>
      <c r="CB2" s="2" t="s">
        <v>15</v>
      </c>
    </row>
    <row r="3" spans="2:80">
      <c r="K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</row>
    <row r="4" spans="2:80">
      <c r="D4" s="54" t="s">
        <v>338</v>
      </c>
      <c r="K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</row>
    <row r="5" spans="2:80">
      <c r="D5" s="54"/>
      <c r="K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</row>
    <row r="6" spans="2:80" ht="15.75" thickBot="1">
      <c r="D6" s="313" t="s">
        <v>96</v>
      </c>
      <c r="E6" s="319" t="s">
        <v>46</v>
      </c>
      <c r="F6" s="50"/>
      <c r="G6" s="50"/>
      <c r="H6" s="50"/>
      <c r="I6" s="50"/>
      <c r="K6" s="54" t="s">
        <v>45</v>
      </c>
      <c r="X6" s="176"/>
      <c r="AJ6" s="176"/>
      <c r="AV6" s="176"/>
      <c r="BH6" s="176"/>
    </row>
    <row r="7" spans="2:80" ht="15.75">
      <c r="B7" s="314" t="s">
        <v>101</v>
      </c>
      <c r="C7" s="40">
        <f>ROW()</f>
        <v>7</v>
      </c>
      <c r="D7" s="431">
        <v>10</v>
      </c>
      <c r="E7" s="432">
        <v>3</v>
      </c>
      <c r="F7" s="432">
        <v>0.8</v>
      </c>
      <c r="G7" s="432">
        <v>0.37</v>
      </c>
      <c r="H7" s="432">
        <v>0.17499999999999999</v>
      </c>
      <c r="I7" s="432">
        <v>0.1</v>
      </c>
      <c r="K7" s="151" t="s">
        <v>41</v>
      </c>
      <c r="M7" s="152">
        <f t="shared" ref="M7:AR7" si="0">IF(M$2&gt;=$D$8,L9*HLOOKUP(6-(INT((60-M$2)/12)+1),$E:$I,$C7,FALSE)/12,0)</f>
        <v>0</v>
      </c>
      <c r="N7" s="152">
        <f t="shared" si="0"/>
        <v>2.5</v>
      </c>
      <c r="O7" s="152">
        <f t="shared" si="0"/>
        <v>3.1041666666666665</v>
      </c>
      <c r="P7" s="152">
        <f t="shared" si="0"/>
        <v>3.8543402777777778</v>
      </c>
      <c r="Q7" s="152">
        <f t="shared" si="0"/>
        <v>4.785805844907407</v>
      </c>
      <c r="R7" s="152">
        <f t="shared" si="0"/>
        <v>5.9423755907600304</v>
      </c>
      <c r="S7" s="152">
        <f t="shared" si="0"/>
        <v>7.3784496918603715</v>
      </c>
      <c r="T7" s="152">
        <f t="shared" si="0"/>
        <v>9.1615750340599611</v>
      </c>
      <c r="U7" s="152">
        <f t="shared" si="0"/>
        <v>11.375622333957786</v>
      </c>
      <c r="V7" s="152">
        <f t="shared" si="0"/>
        <v>14.124731064664251</v>
      </c>
      <c r="W7" s="152">
        <f t="shared" si="0"/>
        <v>17.538207738624777</v>
      </c>
      <c r="X7" s="177">
        <f t="shared" si="0"/>
        <v>21.776607942125764</v>
      </c>
      <c r="Y7" s="152">
        <f t="shared" si="0"/>
        <v>7.21047685194831</v>
      </c>
      <c r="Z7" s="152">
        <f t="shared" si="0"/>
        <v>7.6310880016452947</v>
      </c>
      <c r="AA7" s="152">
        <f t="shared" si="0"/>
        <v>8.0762348017412702</v>
      </c>
      <c r="AB7" s="152">
        <f t="shared" si="0"/>
        <v>8.5473484985095123</v>
      </c>
      <c r="AC7" s="152">
        <f t="shared" si="0"/>
        <v>9.0459438275892321</v>
      </c>
      <c r="AD7" s="152">
        <f t="shared" si="0"/>
        <v>9.5736238841986037</v>
      </c>
      <c r="AE7" s="152">
        <f t="shared" si="0"/>
        <v>10.132085277443522</v>
      </c>
      <c r="AF7" s="152">
        <f t="shared" si="0"/>
        <v>10.723123585294395</v>
      </c>
      <c r="AG7" s="152">
        <f t="shared" si="0"/>
        <v>11.3486391277699</v>
      </c>
      <c r="AH7" s="152">
        <f t="shared" si="0"/>
        <v>12.010643076889812</v>
      </c>
      <c r="AI7" s="152">
        <f t="shared" si="0"/>
        <v>12.711263923041718</v>
      </c>
      <c r="AJ7" s="177">
        <f t="shared" si="0"/>
        <v>13.452754318552484</v>
      </c>
      <c r="AK7" s="153">
        <f t="shared" si="0"/>
        <v>6.5848429732164702</v>
      </c>
      <c r="AL7" s="152">
        <f t="shared" si="0"/>
        <v>6.7330019401138408</v>
      </c>
      <c r="AM7" s="152">
        <f t="shared" si="0"/>
        <v>6.8844944837664031</v>
      </c>
      <c r="AN7" s="152">
        <f t="shared" si="0"/>
        <v>7.0393956096511472</v>
      </c>
      <c r="AO7" s="152">
        <f t="shared" si="0"/>
        <v>7.1977820108682975</v>
      </c>
      <c r="AP7" s="152">
        <f t="shared" si="0"/>
        <v>7.3597321061128342</v>
      </c>
      <c r="AQ7" s="152">
        <f t="shared" si="0"/>
        <v>7.5253260785003731</v>
      </c>
      <c r="AR7" s="152">
        <f t="shared" si="0"/>
        <v>7.6946459152666309</v>
      </c>
      <c r="AS7" s="152">
        <f t="shared" ref="AS7:BT7" si="1">IF(AS$2&gt;=$D$8,AR9*HLOOKUP(6-(INT((60-AS$2)/12)+1),$E:$I,$C7,FALSE)/12,0)</f>
        <v>7.8677754483601303</v>
      </c>
      <c r="AT7" s="152">
        <f t="shared" si="1"/>
        <v>8.0448003959482328</v>
      </c>
      <c r="AU7" s="152">
        <f t="shared" si="1"/>
        <v>8.2258084048570677</v>
      </c>
      <c r="AV7" s="177">
        <f t="shared" si="1"/>
        <v>8.4108890939663521</v>
      </c>
      <c r="AW7" s="153">
        <f t="shared" si="1"/>
        <v>4.0676309925719032</v>
      </c>
      <c r="AX7" s="152">
        <f t="shared" si="1"/>
        <v>4.0930536862754776</v>
      </c>
      <c r="AY7" s="152">
        <f t="shared" si="1"/>
        <v>4.118635271814699</v>
      </c>
      <c r="AZ7" s="152">
        <f t="shared" si="1"/>
        <v>4.1443767422635407</v>
      </c>
      <c r="BA7" s="152">
        <f t="shared" si="1"/>
        <v>4.1702790969026884</v>
      </c>
      <c r="BB7" s="152">
        <f t="shared" si="1"/>
        <v>4.1963433412583298</v>
      </c>
      <c r="BC7" s="152">
        <f t="shared" si="1"/>
        <v>4.2225704871411942</v>
      </c>
      <c r="BD7" s="152">
        <f t="shared" si="1"/>
        <v>4.2489615526858264</v>
      </c>
      <c r="BE7" s="152">
        <f t="shared" si="1"/>
        <v>4.2755175623901129</v>
      </c>
      <c r="BF7" s="152">
        <f t="shared" si="1"/>
        <v>4.3022395471550512</v>
      </c>
      <c r="BG7" s="152">
        <f t="shared" si="1"/>
        <v>4.32912854432477</v>
      </c>
      <c r="BH7" s="177">
        <f t="shared" si="1"/>
        <v>4.3561855977268005</v>
      </c>
      <c r="BI7" s="153">
        <f t="shared" si="1"/>
        <v>2.5048067186929104</v>
      </c>
      <c r="BJ7" s="152">
        <f t="shared" si="1"/>
        <v>2.5048067186929104</v>
      </c>
      <c r="BK7" s="152">
        <f t="shared" si="1"/>
        <v>2.5048067186929104</v>
      </c>
      <c r="BL7" s="152">
        <f t="shared" si="1"/>
        <v>2.5048067186929104</v>
      </c>
      <c r="BM7" s="152">
        <f t="shared" si="1"/>
        <v>2.5048067186929104</v>
      </c>
      <c r="BN7" s="152">
        <f t="shared" si="1"/>
        <v>2.5048067186929104</v>
      </c>
      <c r="BO7" s="152">
        <f t="shared" si="1"/>
        <v>2.5048067186929104</v>
      </c>
      <c r="BP7" s="152">
        <f t="shared" si="1"/>
        <v>2.5048067186929104</v>
      </c>
      <c r="BQ7" s="152">
        <f t="shared" si="1"/>
        <v>2.5048067186929104</v>
      </c>
      <c r="BR7" s="152">
        <f t="shared" si="1"/>
        <v>2.5048067186929104</v>
      </c>
      <c r="BS7" s="152">
        <f t="shared" si="1"/>
        <v>2.5048067186929104</v>
      </c>
      <c r="BT7" s="152">
        <f t="shared" si="1"/>
        <v>2.5048067186929104</v>
      </c>
      <c r="BU7" s="9"/>
      <c r="BV7" s="41">
        <f>SUM(M7:X7)</f>
        <v>101.5418821854048</v>
      </c>
      <c r="BW7" s="42">
        <f>SUM(Y7:AJ7)</f>
        <v>120.46322517462404</v>
      </c>
      <c r="BX7" s="42">
        <f>SUM(AK7:AV7)</f>
        <v>89.568494460627775</v>
      </c>
      <c r="BY7" s="42">
        <f>SUM(AW7:BH7)</f>
        <v>50.5249224225104</v>
      </c>
      <c r="BZ7" s="43">
        <f>SUM(BI7:BT7)</f>
        <v>30.05768062431493</v>
      </c>
      <c r="CA7" s="9"/>
      <c r="CB7" s="47">
        <f>SUM(BV7:BZ7)</f>
        <v>392.15620486748196</v>
      </c>
    </row>
    <row r="8" spans="2:80">
      <c r="B8" s="314" t="s">
        <v>97</v>
      </c>
      <c r="C8" s="40">
        <f>ROW()</f>
        <v>8</v>
      </c>
      <c r="D8" s="431">
        <v>1</v>
      </c>
      <c r="E8" s="432">
        <v>-0.1</v>
      </c>
      <c r="F8" s="432">
        <v>-0.1</v>
      </c>
      <c r="G8" s="432">
        <v>-0.1</v>
      </c>
      <c r="H8" s="432">
        <v>-0.1</v>
      </c>
      <c r="I8" s="432">
        <v>-0.1</v>
      </c>
      <c r="K8" s="154" t="s">
        <v>42</v>
      </c>
      <c r="M8" s="155"/>
      <c r="N8" s="155">
        <f t="shared" ref="N8:AS8" si="2">IF(N$2&gt;=$D$8,M9*HLOOKUP(6-(INT((60-N$2)/12)+1),$E:$I,$C8,FALSE)/12,0)</f>
        <v>-8.3333333333333329E-2</v>
      </c>
      <c r="O8" s="155">
        <f t="shared" si="2"/>
        <v>-0.10347222222222223</v>
      </c>
      <c r="P8" s="155">
        <f t="shared" si="2"/>
        <v>-0.12847800925925926</v>
      </c>
      <c r="Q8" s="155">
        <f t="shared" si="2"/>
        <v>-0.15952686149691356</v>
      </c>
      <c r="R8" s="155">
        <f t="shared" si="2"/>
        <v>-0.1980791863586677</v>
      </c>
      <c r="S8" s="155">
        <f t="shared" si="2"/>
        <v>-0.24594832306201239</v>
      </c>
      <c r="T8" s="155">
        <f t="shared" si="2"/>
        <v>-0.30538583446866535</v>
      </c>
      <c r="U8" s="155">
        <f t="shared" si="2"/>
        <v>-0.37918741113192622</v>
      </c>
      <c r="V8" s="155">
        <f t="shared" si="2"/>
        <v>-0.47082436882214168</v>
      </c>
      <c r="W8" s="155">
        <f t="shared" si="2"/>
        <v>-0.58460692462082597</v>
      </c>
      <c r="X8" s="178">
        <f t="shared" si="2"/>
        <v>-0.72588693140419214</v>
      </c>
      <c r="Y8" s="155">
        <f t="shared" si="2"/>
        <v>-0.90130960649353875</v>
      </c>
      <c r="Z8" s="155">
        <f t="shared" si="2"/>
        <v>-0.95388600020566183</v>
      </c>
      <c r="AA8" s="155">
        <f t="shared" si="2"/>
        <v>-1.0095293502176588</v>
      </c>
      <c r="AB8" s="155">
        <f t="shared" si="2"/>
        <v>-1.068418562313689</v>
      </c>
      <c r="AC8" s="155">
        <f t="shared" si="2"/>
        <v>-1.130742978448654</v>
      </c>
      <c r="AD8" s="155">
        <f t="shared" si="2"/>
        <v>-1.1967029855248255</v>
      </c>
      <c r="AE8" s="155">
        <f t="shared" si="2"/>
        <v>-1.2665106596804403</v>
      </c>
      <c r="AF8" s="155">
        <f t="shared" si="2"/>
        <v>-1.3403904481617994</v>
      </c>
      <c r="AG8" s="155">
        <f t="shared" si="2"/>
        <v>-1.4185798909712375</v>
      </c>
      <c r="AH8" s="155">
        <f t="shared" si="2"/>
        <v>-1.5013303846112265</v>
      </c>
      <c r="AI8" s="155">
        <f t="shared" si="2"/>
        <v>-1.5889079903802148</v>
      </c>
      <c r="AJ8" s="178">
        <f t="shared" si="2"/>
        <v>-1.6815942898190606</v>
      </c>
      <c r="AK8" s="156">
        <f t="shared" si="2"/>
        <v>-1.7796872900585055</v>
      </c>
      <c r="AL8" s="155">
        <f t="shared" si="2"/>
        <v>-1.8197302540848221</v>
      </c>
      <c r="AM8" s="155">
        <f t="shared" si="2"/>
        <v>-1.8606741848017307</v>
      </c>
      <c r="AN8" s="155">
        <f t="shared" si="2"/>
        <v>-1.9025393539597697</v>
      </c>
      <c r="AO8" s="155">
        <f t="shared" si="2"/>
        <v>-1.9453464894238646</v>
      </c>
      <c r="AP8" s="155">
        <f t="shared" si="2"/>
        <v>-1.9891167854359013</v>
      </c>
      <c r="AQ8" s="155">
        <f t="shared" si="2"/>
        <v>-2.033871913108209</v>
      </c>
      <c r="AR8" s="155">
        <f t="shared" si="2"/>
        <v>-2.0796340311531436</v>
      </c>
      <c r="AS8" s="155">
        <f t="shared" si="2"/>
        <v>-2.1264257968540896</v>
      </c>
      <c r="AT8" s="155">
        <f t="shared" ref="AT8:BT8" si="3">IF(AT$2&gt;=$D$8,AS9*HLOOKUP(6-(INT((60-AT$2)/12)+1),$E:$I,$C8,FALSE)/12,0)</f>
        <v>-2.1742703772833063</v>
      </c>
      <c r="AU8" s="155">
        <f t="shared" si="3"/>
        <v>-2.2231914607721808</v>
      </c>
      <c r="AV8" s="178">
        <f t="shared" si="3"/>
        <v>-2.2732132686395548</v>
      </c>
      <c r="AW8" s="156">
        <f t="shared" si="3"/>
        <v>-2.3243605671839447</v>
      </c>
      <c r="AX8" s="155">
        <f t="shared" si="3"/>
        <v>-2.3388878207288442</v>
      </c>
      <c r="AY8" s="155">
        <f t="shared" si="3"/>
        <v>-2.3535058696083992</v>
      </c>
      <c r="AZ8" s="155">
        <f t="shared" si="3"/>
        <v>-2.3682152812934518</v>
      </c>
      <c r="BA8" s="155">
        <f t="shared" si="3"/>
        <v>-2.383016626801536</v>
      </c>
      <c r="BB8" s="155">
        <f t="shared" si="3"/>
        <v>-2.3979104807190459</v>
      </c>
      <c r="BC8" s="155">
        <f t="shared" si="3"/>
        <v>-2.4128974212235397</v>
      </c>
      <c r="BD8" s="155">
        <f t="shared" si="3"/>
        <v>-2.4279780301061868</v>
      </c>
      <c r="BE8" s="155">
        <f t="shared" si="3"/>
        <v>-2.4431528927943504</v>
      </c>
      <c r="BF8" s="155">
        <f t="shared" si="3"/>
        <v>-2.4584225983743155</v>
      </c>
      <c r="BG8" s="155">
        <f t="shared" si="3"/>
        <v>-2.473787739614155</v>
      </c>
      <c r="BH8" s="178">
        <f t="shared" si="3"/>
        <v>-2.4892489129867434</v>
      </c>
      <c r="BI8" s="156">
        <f t="shared" si="3"/>
        <v>-2.5048067186929104</v>
      </c>
      <c r="BJ8" s="155">
        <f t="shared" si="3"/>
        <v>-2.5048067186929104</v>
      </c>
      <c r="BK8" s="155">
        <f t="shared" si="3"/>
        <v>-2.5048067186929104</v>
      </c>
      <c r="BL8" s="155">
        <f t="shared" si="3"/>
        <v>-2.5048067186929104</v>
      </c>
      <c r="BM8" s="155">
        <f t="shared" si="3"/>
        <v>-2.5048067186929104</v>
      </c>
      <c r="BN8" s="155">
        <f t="shared" si="3"/>
        <v>-2.5048067186929104</v>
      </c>
      <c r="BO8" s="155">
        <f t="shared" si="3"/>
        <v>-2.5048067186929104</v>
      </c>
      <c r="BP8" s="155">
        <f t="shared" si="3"/>
        <v>-2.5048067186929104</v>
      </c>
      <c r="BQ8" s="155">
        <f t="shared" si="3"/>
        <v>-2.5048067186929104</v>
      </c>
      <c r="BR8" s="155">
        <f t="shared" si="3"/>
        <v>-2.5048067186929104</v>
      </c>
      <c r="BS8" s="155">
        <f t="shared" si="3"/>
        <v>-2.5048067186929104</v>
      </c>
      <c r="BT8" s="155">
        <f t="shared" si="3"/>
        <v>-2.5048067186929104</v>
      </c>
      <c r="BU8" s="4"/>
      <c r="BV8" s="44">
        <f>SUM(M8:X8)</f>
        <v>-3.3847294061801598</v>
      </c>
      <c r="BW8" s="45">
        <f>SUM(Y8:AJ8)</f>
        <v>-15.057903146828005</v>
      </c>
      <c r="BX8" s="45">
        <f>SUM(AK8:AV8)</f>
        <v>-24.207701205575077</v>
      </c>
      <c r="BY8" s="45">
        <f>SUM(AW8:BH8)</f>
        <v>-28.871384241434516</v>
      </c>
      <c r="BZ8" s="46">
        <f>SUM(BI8:BT8)</f>
        <v>-30.05768062431493</v>
      </c>
      <c r="CA8" s="4"/>
      <c r="CB8" s="48">
        <f>SUM(BV8:BZ8)</f>
        <v>-101.57939862433268</v>
      </c>
    </row>
    <row r="9" spans="2:80" ht="15.75" thickBot="1">
      <c r="K9" s="157" t="s">
        <v>53</v>
      </c>
      <c r="M9" s="158">
        <f t="shared" ref="M9:AR9" si="4">IF(M$2=$D$8,$D$7,L9+SUM(M7:M8))</f>
        <v>10</v>
      </c>
      <c r="N9" s="158">
        <f t="shared" si="4"/>
        <v>12.416666666666666</v>
      </c>
      <c r="O9" s="158">
        <f t="shared" si="4"/>
        <v>15.417361111111109</v>
      </c>
      <c r="P9" s="158">
        <f t="shared" si="4"/>
        <v>19.143223379629628</v>
      </c>
      <c r="Q9" s="158">
        <f t="shared" si="4"/>
        <v>23.769502363040122</v>
      </c>
      <c r="R9" s="158">
        <f t="shared" si="4"/>
        <v>29.513798767441486</v>
      </c>
      <c r="S9" s="158">
        <f t="shared" si="4"/>
        <v>36.646300136239844</v>
      </c>
      <c r="T9" s="158">
        <f t="shared" si="4"/>
        <v>45.502489335831143</v>
      </c>
      <c r="U9" s="158">
        <f t="shared" si="4"/>
        <v>56.498924258656999</v>
      </c>
      <c r="V9" s="158">
        <f t="shared" si="4"/>
        <v>70.152830954499109</v>
      </c>
      <c r="W9" s="158">
        <f t="shared" si="4"/>
        <v>87.106431768503057</v>
      </c>
      <c r="X9" s="179">
        <f t="shared" si="4"/>
        <v>108.15715277922463</v>
      </c>
      <c r="Y9" s="175">
        <f t="shared" si="4"/>
        <v>114.4663200246794</v>
      </c>
      <c r="Z9" s="158">
        <f t="shared" si="4"/>
        <v>121.14352202611904</v>
      </c>
      <c r="AA9" s="158">
        <f t="shared" si="4"/>
        <v>128.21022747764266</v>
      </c>
      <c r="AB9" s="158">
        <f t="shared" si="4"/>
        <v>135.68915741383847</v>
      </c>
      <c r="AC9" s="158">
        <f t="shared" si="4"/>
        <v>143.60435826297905</v>
      </c>
      <c r="AD9" s="158">
        <f t="shared" si="4"/>
        <v>151.98127916165282</v>
      </c>
      <c r="AE9" s="158">
        <f t="shared" si="4"/>
        <v>160.84685377941591</v>
      </c>
      <c r="AF9" s="158">
        <f t="shared" si="4"/>
        <v>170.2295869165485</v>
      </c>
      <c r="AG9" s="158">
        <f t="shared" si="4"/>
        <v>180.15964615334715</v>
      </c>
      <c r="AH9" s="158">
        <f t="shared" si="4"/>
        <v>190.66895884562575</v>
      </c>
      <c r="AI9" s="158">
        <f t="shared" si="4"/>
        <v>201.79131477828724</v>
      </c>
      <c r="AJ9" s="179">
        <f t="shared" si="4"/>
        <v>213.56247480702066</v>
      </c>
      <c r="AK9" s="159">
        <f t="shared" si="4"/>
        <v>218.36763049017864</v>
      </c>
      <c r="AL9" s="158">
        <f t="shared" si="4"/>
        <v>223.28090217620766</v>
      </c>
      <c r="AM9" s="158">
        <f t="shared" si="4"/>
        <v>228.30472247517233</v>
      </c>
      <c r="AN9" s="158">
        <f t="shared" si="4"/>
        <v>233.44157873086371</v>
      </c>
      <c r="AO9" s="158">
        <f t="shared" si="4"/>
        <v>238.69401425230814</v>
      </c>
      <c r="AP9" s="158">
        <f t="shared" si="4"/>
        <v>244.06462957298507</v>
      </c>
      <c r="AQ9" s="158">
        <f t="shared" si="4"/>
        <v>249.55608373837723</v>
      </c>
      <c r="AR9" s="158">
        <f t="shared" si="4"/>
        <v>255.17109562249072</v>
      </c>
      <c r="AS9" s="158">
        <f t="shared" ref="AS9:BT9" si="5">IF(AS$2=$D$8,$D$7,AR9+SUM(AS7:AS8))</f>
        <v>260.91244527399675</v>
      </c>
      <c r="AT9" s="158">
        <f t="shared" si="5"/>
        <v>266.78297529266166</v>
      </c>
      <c r="AU9" s="158">
        <f t="shared" si="5"/>
        <v>272.78559223674654</v>
      </c>
      <c r="AV9" s="179">
        <f t="shared" si="5"/>
        <v>278.92326806207336</v>
      </c>
      <c r="AW9" s="159">
        <f t="shared" si="5"/>
        <v>280.66653848746131</v>
      </c>
      <c r="AX9" s="158">
        <f t="shared" si="5"/>
        <v>282.42070435300792</v>
      </c>
      <c r="AY9" s="158">
        <f t="shared" si="5"/>
        <v>284.18583375521422</v>
      </c>
      <c r="AZ9" s="158">
        <f t="shared" si="5"/>
        <v>285.96199521618433</v>
      </c>
      <c r="BA9" s="158">
        <f t="shared" si="5"/>
        <v>287.74925768628549</v>
      </c>
      <c r="BB9" s="158">
        <f t="shared" si="5"/>
        <v>289.54769054682475</v>
      </c>
      <c r="BC9" s="158">
        <f t="shared" si="5"/>
        <v>291.3573636127424</v>
      </c>
      <c r="BD9" s="158">
        <f t="shared" si="5"/>
        <v>293.17834713532204</v>
      </c>
      <c r="BE9" s="158">
        <f t="shared" si="5"/>
        <v>295.01071180491783</v>
      </c>
      <c r="BF9" s="158">
        <f t="shared" si="5"/>
        <v>296.85452875369856</v>
      </c>
      <c r="BG9" s="158">
        <f t="shared" si="5"/>
        <v>298.7098695584092</v>
      </c>
      <c r="BH9" s="179">
        <f t="shared" si="5"/>
        <v>300.57680624314924</v>
      </c>
      <c r="BI9" s="159">
        <f t="shared" si="5"/>
        <v>300.57680624314924</v>
      </c>
      <c r="BJ9" s="158">
        <f t="shared" si="5"/>
        <v>300.57680624314924</v>
      </c>
      <c r="BK9" s="158">
        <f t="shared" si="5"/>
        <v>300.57680624314924</v>
      </c>
      <c r="BL9" s="158">
        <f t="shared" si="5"/>
        <v>300.57680624314924</v>
      </c>
      <c r="BM9" s="158">
        <f t="shared" si="5"/>
        <v>300.57680624314924</v>
      </c>
      <c r="BN9" s="158">
        <f t="shared" si="5"/>
        <v>300.57680624314924</v>
      </c>
      <c r="BO9" s="158">
        <f t="shared" si="5"/>
        <v>300.57680624314924</v>
      </c>
      <c r="BP9" s="158">
        <f t="shared" si="5"/>
        <v>300.57680624314924</v>
      </c>
      <c r="BQ9" s="158">
        <f t="shared" si="5"/>
        <v>300.57680624314924</v>
      </c>
      <c r="BR9" s="158">
        <f t="shared" si="5"/>
        <v>300.57680624314924</v>
      </c>
      <c r="BS9" s="158">
        <f t="shared" si="5"/>
        <v>300.57680624314924</v>
      </c>
      <c r="BT9" s="158">
        <f t="shared" si="5"/>
        <v>300.57680624314924</v>
      </c>
      <c r="BU9" s="4"/>
      <c r="BV9" s="51">
        <f>X9</f>
        <v>108.15715277922463</v>
      </c>
      <c r="BW9" s="52">
        <f>AJ9</f>
        <v>213.56247480702066</v>
      </c>
      <c r="BX9" s="52">
        <f>AV9</f>
        <v>278.92326806207336</v>
      </c>
      <c r="BY9" s="52">
        <f>BH9</f>
        <v>300.57680624314924</v>
      </c>
      <c r="BZ9" s="53">
        <f>BT9</f>
        <v>300.57680624314924</v>
      </c>
      <c r="CA9" s="7"/>
      <c r="CB9" s="49">
        <f>BZ9</f>
        <v>300.57680624314924</v>
      </c>
    </row>
    <row r="10" spans="2:80" ht="15.75" thickBot="1">
      <c r="E10" s="319" t="s">
        <v>98</v>
      </c>
      <c r="F10" s="50"/>
      <c r="G10" s="50"/>
      <c r="H10" s="50"/>
      <c r="I10" s="50"/>
      <c r="K10" s="160" t="s">
        <v>47</v>
      </c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8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80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80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80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</row>
    <row r="11" spans="2:80" ht="15.75">
      <c r="C11" s="40">
        <f>ROW()</f>
        <v>11</v>
      </c>
      <c r="D11" s="56" t="s">
        <v>64</v>
      </c>
      <c r="E11" s="433">
        <v>2000</v>
      </c>
      <c r="F11" s="433">
        <v>2000</v>
      </c>
      <c r="G11" s="433">
        <v>2000</v>
      </c>
      <c r="H11" s="433">
        <v>2000</v>
      </c>
      <c r="I11" s="433">
        <v>2000</v>
      </c>
      <c r="K11" s="162" t="s">
        <v>43</v>
      </c>
      <c r="M11" s="163">
        <f>M9*E11</f>
        <v>20000</v>
      </c>
      <c r="N11" s="163">
        <f t="shared" ref="N11:AS11" si="6">N7*  HLOOKUP(6-(INT((60-N$2)/12)+1),$E:$I,$C11,FALSE)</f>
        <v>5000</v>
      </c>
      <c r="O11" s="163">
        <f t="shared" si="6"/>
        <v>6208.333333333333</v>
      </c>
      <c r="P11" s="163">
        <f t="shared" si="6"/>
        <v>7708.6805555555557</v>
      </c>
      <c r="Q11" s="163">
        <f t="shared" si="6"/>
        <v>9571.6116898148139</v>
      </c>
      <c r="R11" s="163">
        <f t="shared" si="6"/>
        <v>11884.751181520061</v>
      </c>
      <c r="S11" s="163">
        <f t="shared" si="6"/>
        <v>14756.899383720744</v>
      </c>
      <c r="T11" s="163">
        <f t="shared" si="6"/>
        <v>18323.150068119921</v>
      </c>
      <c r="U11" s="163">
        <f t="shared" si="6"/>
        <v>22751.244667915573</v>
      </c>
      <c r="V11" s="163">
        <f t="shared" si="6"/>
        <v>28249.462129328502</v>
      </c>
      <c r="W11" s="163">
        <f t="shared" si="6"/>
        <v>35076.415477249553</v>
      </c>
      <c r="X11" s="181">
        <f t="shared" si="6"/>
        <v>43553.215884251527</v>
      </c>
      <c r="Y11" s="163">
        <f t="shared" si="6"/>
        <v>14420.953703896619</v>
      </c>
      <c r="Z11" s="163">
        <f t="shared" si="6"/>
        <v>15262.17600329059</v>
      </c>
      <c r="AA11" s="163">
        <f t="shared" si="6"/>
        <v>16152.469603482541</v>
      </c>
      <c r="AB11" s="163">
        <f t="shared" si="6"/>
        <v>17094.696997019026</v>
      </c>
      <c r="AC11" s="163">
        <f t="shared" si="6"/>
        <v>18091.887655178463</v>
      </c>
      <c r="AD11" s="163">
        <f t="shared" si="6"/>
        <v>19147.247768397207</v>
      </c>
      <c r="AE11" s="163">
        <f t="shared" si="6"/>
        <v>20264.170554887045</v>
      </c>
      <c r="AF11" s="163">
        <f t="shared" si="6"/>
        <v>21446.247170588791</v>
      </c>
      <c r="AG11" s="163">
        <f t="shared" si="6"/>
        <v>22697.278255539801</v>
      </c>
      <c r="AH11" s="163">
        <f t="shared" si="6"/>
        <v>24021.286153779623</v>
      </c>
      <c r="AI11" s="163">
        <f t="shared" si="6"/>
        <v>25422.527846083438</v>
      </c>
      <c r="AJ11" s="181">
        <f t="shared" si="6"/>
        <v>26905.508637104969</v>
      </c>
      <c r="AK11" s="164">
        <f t="shared" si="6"/>
        <v>13169.685946432941</v>
      </c>
      <c r="AL11" s="163">
        <f t="shared" si="6"/>
        <v>13466.003880227681</v>
      </c>
      <c r="AM11" s="163">
        <f t="shared" si="6"/>
        <v>13768.988967532807</v>
      </c>
      <c r="AN11" s="163">
        <f t="shared" si="6"/>
        <v>14078.791219302295</v>
      </c>
      <c r="AO11" s="163">
        <f t="shared" si="6"/>
        <v>14395.564021736594</v>
      </c>
      <c r="AP11" s="163">
        <f t="shared" si="6"/>
        <v>14719.464212225668</v>
      </c>
      <c r="AQ11" s="163">
        <f t="shared" si="6"/>
        <v>15050.652157000746</v>
      </c>
      <c r="AR11" s="163">
        <f t="shared" si="6"/>
        <v>15389.291830533262</v>
      </c>
      <c r="AS11" s="163">
        <f t="shared" si="6"/>
        <v>15735.55089672026</v>
      </c>
      <c r="AT11" s="163">
        <f t="shared" ref="AT11:BT11" si="7">AT7*  HLOOKUP(6-(INT((60-AT$2)/12)+1),$E:$I,$C11,FALSE)</f>
        <v>16089.600791896466</v>
      </c>
      <c r="AU11" s="163">
        <f t="shared" si="7"/>
        <v>16451.616809714134</v>
      </c>
      <c r="AV11" s="181">
        <f t="shared" si="7"/>
        <v>16821.778187932705</v>
      </c>
      <c r="AW11" s="164">
        <f t="shared" si="7"/>
        <v>8135.2619851438067</v>
      </c>
      <c r="AX11" s="163">
        <f t="shared" si="7"/>
        <v>8186.107372550955</v>
      </c>
      <c r="AY11" s="163">
        <f t="shared" si="7"/>
        <v>8237.2705436293982</v>
      </c>
      <c r="AZ11" s="163">
        <f t="shared" si="7"/>
        <v>8288.753484527082</v>
      </c>
      <c r="BA11" s="163">
        <f t="shared" si="7"/>
        <v>8340.5581938053765</v>
      </c>
      <c r="BB11" s="163">
        <f t="shared" si="7"/>
        <v>8392.6866825166599</v>
      </c>
      <c r="BC11" s="163">
        <f t="shared" si="7"/>
        <v>8445.1409742823889</v>
      </c>
      <c r="BD11" s="163">
        <f t="shared" si="7"/>
        <v>8497.9231053716521</v>
      </c>
      <c r="BE11" s="163">
        <f t="shared" si="7"/>
        <v>8551.0351247802264</v>
      </c>
      <c r="BF11" s="163">
        <f t="shared" si="7"/>
        <v>8604.4790943101016</v>
      </c>
      <c r="BG11" s="163">
        <f t="shared" si="7"/>
        <v>8658.2570886495396</v>
      </c>
      <c r="BH11" s="181">
        <f t="shared" si="7"/>
        <v>8712.3711954536011</v>
      </c>
      <c r="BI11" s="164">
        <f t="shared" si="7"/>
        <v>5009.6134373858204</v>
      </c>
      <c r="BJ11" s="163">
        <f t="shared" si="7"/>
        <v>5009.6134373858204</v>
      </c>
      <c r="BK11" s="163">
        <f t="shared" si="7"/>
        <v>5009.6134373858204</v>
      </c>
      <c r="BL11" s="163">
        <f t="shared" si="7"/>
        <v>5009.6134373858204</v>
      </c>
      <c r="BM11" s="163">
        <f t="shared" si="7"/>
        <v>5009.6134373858204</v>
      </c>
      <c r="BN11" s="163">
        <f t="shared" si="7"/>
        <v>5009.6134373858204</v>
      </c>
      <c r="BO11" s="163">
        <f t="shared" si="7"/>
        <v>5009.6134373858204</v>
      </c>
      <c r="BP11" s="163">
        <f t="shared" si="7"/>
        <v>5009.6134373858204</v>
      </c>
      <c r="BQ11" s="163">
        <f t="shared" si="7"/>
        <v>5009.6134373858204</v>
      </c>
      <c r="BR11" s="163">
        <f t="shared" si="7"/>
        <v>5009.6134373858204</v>
      </c>
      <c r="BS11" s="163">
        <f t="shared" si="7"/>
        <v>5009.6134373858204</v>
      </c>
      <c r="BT11" s="163">
        <f t="shared" si="7"/>
        <v>5009.6134373858204</v>
      </c>
      <c r="BV11" s="57">
        <f>SUM(M11:X11)</f>
        <v>223083.7643708096</v>
      </c>
      <c r="BW11" s="58">
        <f>SUM(Y11:AJ11)</f>
        <v>240926.4503492481</v>
      </c>
      <c r="BX11" s="58">
        <f>SUM(AK11:AV11)</f>
        <v>179136.98892125554</v>
      </c>
      <c r="BY11" s="58">
        <f>SUM(AW11:BH11)</f>
        <v>101049.84484502079</v>
      </c>
      <c r="BZ11" s="59">
        <f>SUM(BI11:BT11)</f>
        <v>60115.361248629859</v>
      </c>
      <c r="CA11" s="60"/>
      <c r="CB11" s="61">
        <f>SUM(BV11:BZ11)</f>
        <v>804312.40973496391</v>
      </c>
    </row>
    <row r="12" spans="2:80">
      <c r="C12" s="40">
        <f>ROW()</f>
        <v>12</v>
      </c>
      <c r="D12" s="56" t="s">
        <v>65</v>
      </c>
      <c r="E12" s="433">
        <v>500</v>
      </c>
      <c r="F12" s="433">
        <v>500</v>
      </c>
      <c r="G12" s="433">
        <v>500</v>
      </c>
      <c r="H12" s="433">
        <v>500</v>
      </c>
      <c r="I12" s="433">
        <v>500</v>
      </c>
      <c r="J12" s="39">
        <v>3</v>
      </c>
      <c r="K12" s="165" t="s">
        <v>44</v>
      </c>
      <c r="L12" s="39">
        <v>3</v>
      </c>
      <c r="M12" s="166">
        <f t="shared" ref="M12:AR12" si="8">M9*  HLOOKUP(6-(INT((60-M$2)/12)+1),$E:$I,$C12,FALSE)/12</f>
        <v>416.66666666666669</v>
      </c>
      <c r="N12" s="166">
        <f t="shared" si="8"/>
        <v>517.36111111111109</v>
      </c>
      <c r="O12" s="166">
        <f t="shared" si="8"/>
        <v>642.39004629629619</v>
      </c>
      <c r="P12" s="166">
        <f t="shared" si="8"/>
        <v>797.63430748456778</v>
      </c>
      <c r="Q12" s="166">
        <f t="shared" si="8"/>
        <v>990.39593179333849</v>
      </c>
      <c r="R12" s="166">
        <f t="shared" si="8"/>
        <v>1229.7416153100619</v>
      </c>
      <c r="S12" s="166">
        <f t="shared" si="8"/>
        <v>1526.9291723433269</v>
      </c>
      <c r="T12" s="166">
        <f t="shared" si="8"/>
        <v>1895.9370556596311</v>
      </c>
      <c r="U12" s="166">
        <f t="shared" si="8"/>
        <v>2354.121844110708</v>
      </c>
      <c r="V12" s="166">
        <f t="shared" si="8"/>
        <v>2923.0346231041294</v>
      </c>
      <c r="W12" s="166">
        <f t="shared" si="8"/>
        <v>3629.4346570209605</v>
      </c>
      <c r="X12" s="182">
        <f t="shared" si="8"/>
        <v>4506.5480324676928</v>
      </c>
      <c r="Y12" s="166">
        <f t="shared" si="8"/>
        <v>4769.4300010283087</v>
      </c>
      <c r="Z12" s="166">
        <f t="shared" si="8"/>
        <v>5047.6467510882931</v>
      </c>
      <c r="AA12" s="166">
        <f t="shared" si="8"/>
        <v>5342.0928115684446</v>
      </c>
      <c r="AB12" s="166">
        <f t="shared" si="8"/>
        <v>5653.7148922432689</v>
      </c>
      <c r="AC12" s="166">
        <f t="shared" si="8"/>
        <v>5983.5149276241273</v>
      </c>
      <c r="AD12" s="166">
        <f t="shared" si="8"/>
        <v>6332.5532984022002</v>
      </c>
      <c r="AE12" s="166">
        <f t="shared" si="8"/>
        <v>6701.952240808997</v>
      </c>
      <c r="AF12" s="166">
        <f t="shared" si="8"/>
        <v>7092.8994548561868</v>
      </c>
      <c r="AG12" s="166">
        <f t="shared" si="8"/>
        <v>7506.6519230561316</v>
      </c>
      <c r="AH12" s="166">
        <f t="shared" si="8"/>
        <v>7944.5399519010725</v>
      </c>
      <c r="AI12" s="166">
        <f t="shared" si="8"/>
        <v>8407.9714490953029</v>
      </c>
      <c r="AJ12" s="182">
        <f t="shared" si="8"/>
        <v>8898.4364502925273</v>
      </c>
      <c r="AK12" s="167">
        <f t="shared" si="8"/>
        <v>9098.6512704241104</v>
      </c>
      <c r="AL12" s="166">
        <f t="shared" si="8"/>
        <v>9303.3709240086519</v>
      </c>
      <c r="AM12" s="166">
        <f t="shared" si="8"/>
        <v>9512.6967697988475</v>
      </c>
      <c r="AN12" s="166">
        <f t="shared" si="8"/>
        <v>9726.7324471193224</v>
      </c>
      <c r="AO12" s="166">
        <f t="shared" si="8"/>
        <v>9945.5839271795066</v>
      </c>
      <c r="AP12" s="166">
        <f t="shared" si="8"/>
        <v>10169.359565541045</v>
      </c>
      <c r="AQ12" s="166">
        <f t="shared" si="8"/>
        <v>10398.170155765718</v>
      </c>
      <c r="AR12" s="166">
        <f t="shared" si="8"/>
        <v>10632.128984270446</v>
      </c>
      <c r="AS12" s="166">
        <f t="shared" ref="AS12:BT12" si="9">AS9*  HLOOKUP(6-(INT((60-AS$2)/12)+1),$E:$I,$C12,FALSE)/12</f>
        <v>10871.351886416531</v>
      </c>
      <c r="AT12" s="166">
        <f t="shared" si="9"/>
        <v>11115.957303860901</v>
      </c>
      <c r="AU12" s="166">
        <f t="shared" si="9"/>
        <v>11366.066343197772</v>
      </c>
      <c r="AV12" s="182">
        <f t="shared" si="9"/>
        <v>11621.802835919725</v>
      </c>
      <c r="AW12" s="167">
        <f t="shared" si="9"/>
        <v>11694.439103644223</v>
      </c>
      <c r="AX12" s="166">
        <f t="shared" si="9"/>
        <v>11767.529348041995</v>
      </c>
      <c r="AY12" s="166">
        <f t="shared" si="9"/>
        <v>11841.07640646726</v>
      </c>
      <c r="AZ12" s="166">
        <f t="shared" si="9"/>
        <v>11915.083134007682</v>
      </c>
      <c r="BA12" s="166">
        <f t="shared" si="9"/>
        <v>11989.552403595228</v>
      </c>
      <c r="BB12" s="166">
        <f t="shared" si="9"/>
        <v>12064.487106117698</v>
      </c>
      <c r="BC12" s="166">
        <f t="shared" si="9"/>
        <v>12139.890150530933</v>
      </c>
      <c r="BD12" s="166">
        <f t="shared" si="9"/>
        <v>12215.764463971753</v>
      </c>
      <c r="BE12" s="166">
        <f t="shared" si="9"/>
        <v>12292.112991871576</v>
      </c>
      <c r="BF12" s="166">
        <f t="shared" si="9"/>
        <v>12368.938698070773</v>
      </c>
      <c r="BG12" s="166">
        <f t="shared" si="9"/>
        <v>12446.244564933717</v>
      </c>
      <c r="BH12" s="182">
        <f t="shared" si="9"/>
        <v>12524.03359346455</v>
      </c>
      <c r="BI12" s="167">
        <f t="shared" si="9"/>
        <v>12524.03359346455</v>
      </c>
      <c r="BJ12" s="166">
        <f t="shared" si="9"/>
        <v>12524.03359346455</v>
      </c>
      <c r="BK12" s="166">
        <f t="shared" si="9"/>
        <v>12524.03359346455</v>
      </c>
      <c r="BL12" s="166">
        <f t="shared" si="9"/>
        <v>12524.03359346455</v>
      </c>
      <c r="BM12" s="166">
        <f t="shared" si="9"/>
        <v>12524.03359346455</v>
      </c>
      <c r="BN12" s="166">
        <f t="shared" si="9"/>
        <v>12524.03359346455</v>
      </c>
      <c r="BO12" s="166">
        <f t="shared" si="9"/>
        <v>12524.03359346455</v>
      </c>
      <c r="BP12" s="166">
        <f t="shared" si="9"/>
        <v>12524.03359346455</v>
      </c>
      <c r="BQ12" s="166">
        <f t="shared" si="9"/>
        <v>12524.03359346455</v>
      </c>
      <c r="BR12" s="166">
        <f t="shared" si="9"/>
        <v>12524.03359346455</v>
      </c>
      <c r="BS12" s="166">
        <f t="shared" si="9"/>
        <v>12524.03359346455</v>
      </c>
      <c r="BT12" s="166">
        <f t="shared" si="9"/>
        <v>12524.03359346455</v>
      </c>
      <c r="BV12" s="62">
        <f>SUM(M12:X12)</f>
        <v>21430.195063368494</v>
      </c>
      <c r="BW12" s="63">
        <f>SUM(Y12:AJ12)</f>
        <v>79681.404151964874</v>
      </c>
      <c r="BX12" s="63">
        <f>SUM(AK12:AV12)</f>
        <v>123761.87241350257</v>
      </c>
      <c r="BY12" s="63">
        <f>SUM(AW12:BH12)</f>
        <v>145259.1519647174</v>
      </c>
      <c r="BZ12" s="64">
        <f>SUM(BI12:BT12)</f>
        <v>150288.40312157464</v>
      </c>
      <c r="CA12" s="11"/>
      <c r="CB12" s="65">
        <f>SUM(BV12:BZ12)</f>
        <v>520421.02671512798</v>
      </c>
    </row>
    <row r="13" spans="2:80" s="37" customFormat="1" ht="15.75" thickBot="1">
      <c r="K13" s="168" t="s">
        <v>54</v>
      </c>
      <c r="M13" s="169">
        <f t="shared" ref="M13:AR13" si="10">SUM(M11:M12)</f>
        <v>20416.666666666668</v>
      </c>
      <c r="N13" s="169">
        <f t="shared" si="10"/>
        <v>5517.3611111111113</v>
      </c>
      <c r="O13" s="169">
        <f t="shared" si="10"/>
        <v>6850.7233796296296</v>
      </c>
      <c r="P13" s="169">
        <f t="shared" si="10"/>
        <v>8506.3148630401229</v>
      </c>
      <c r="Q13" s="169">
        <f t="shared" si="10"/>
        <v>10562.007621608152</v>
      </c>
      <c r="R13" s="169">
        <f t="shared" si="10"/>
        <v>13114.492796830124</v>
      </c>
      <c r="S13" s="169">
        <f t="shared" si="10"/>
        <v>16283.828556064071</v>
      </c>
      <c r="T13" s="169">
        <f t="shared" si="10"/>
        <v>20219.087123779551</v>
      </c>
      <c r="U13" s="169">
        <f t="shared" si="10"/>
        <v>25105.366512026281</v>
      </c>
      <c r="V13" s="169">
        <f t="shared" si="10"/>
        <v>31172.496752432631</v>
      </c>
      <c r="W13" s="169">
        <f t="shared" si="10"/>
        <v>38705.850134270513</v>
      </c>
      <c r="X13" s="183">
        <f t="shared" si="10"/>
        <v>48059.763916719217</v>
      </c>
      <c r="Y13" s="169">
        <f t="shared" si="10"/>
        <v>19190.383704924927</v>
      </c>
      <c r="Z13" s="169">
        <f t="shared" si="10"/>
        <v>20309.822754378882</v>
      </c>
      <c r="AA13" s="169">
        <f t="shared" si="10"/>
        <v>21494.562415050987</v>
      </c>
      <c r="AB13" s="169">
        <f t="shared" si="10"/>
        <v>22748.411889262294</v>
      </c>
      <c r="AC13" s="169">
        <f t="shared" si="10"/>
        <v>24075.402582802591</v>
      </c>
      <c r="AD13" s="169">
        <f t="shared" si="10"/>
        <v>25479.801066799406</v>
      </c>
      <c r="AE13" s="169">
        <f t="shared" si="10"/>
        <v>26966.122795696043</v>
      </c>
      <c r="AF13" s="169">
        <f t="shared" si="10"/>
        <v>28539.146625444977</v>
      </c>
      <c r="AG13" s="169">
        <f t="shared" si="10"/>
        <v>30203.930178595932</v>
      </c>
      <c r="AH13" s="169">
        <f t="shared" si="10"/>
        <v>31965.826105680695</v>
      </c>
      <c r="AI13" s="169">
        <f t="shared" si="10"/>
        <v>33830.499295178743</v>
      </c>
      <c r="AJ13" s="183">
        <f t="shared" si="10"/>
        <v>35803.9450873975</v>
      </c>
      <c r="AK13" s="170">
        <f t="shared" si="10"/>
        <v>22268.337216857049</v>
      </c>
      <c r="AL13" s="169">
        <f t="shared" si="10"/>
        <v>22769.374804236333</v>
      </c>
      <c r="AM13" s="169">
        <f t="shared" si="10"/>
        <v>23281.685737331652</v>
      </c>
      <c r="AN13" s="169">
        <f t="shared" si="10"/>
        <v>23805.523666421617</v>
      </c>
      <c r="AO13" s="169">
        <f t="shared" si="10"/>
        <v>24341.147948916099</v>
      </c>
      <c r="AP13" s="169">
        <f t="shared" si="10"/>
        <v>24888.823777766713</v>
      </c>
      <c r="AQ13" s="169">
        <f t="shared" si="10"/>
        <v>25448.822312766464</v>
      </c>
      <c r="AR13" s="169">
        <f t="shared" si="10"/>
        <v>26021.420814803707</v>
      </c>
      <c r="AS13" s="169">
        <f t="shared" ref="AS13:BT13" si="11">SUM(AS11:AS12)</f>
        <v>26606.902783136793</v>
      </c>
      <c r="AT13" s="169">
        <f t="shared" si="11"/>
        <v>27205.558095757369</v>
      </c>
      <c r="AU13" s="169">
        <f t="shared" si="11"/>
        <v>27817.683152911908</v>
      </c>
      <c r="AV13" s="183">
        <f t="shared" si="11"/>
        <v>28443.581023852428</v>
      </c>
      <c r="AW13" s="170">
        <f t="shared" si="11"/>
        <v>19829.701088788031</v>
      </c>
      <c r="AX13" s="169">
        <f t="shared" si="11"/>
        <v>19953.636720592949</v>
      </c>
      <c r="AY13" s="169">
        <f t="shared" si="11"/>
        <v>20078.34695009666</v>
      </c>
      <c r="AZ13" s="169">
        <f t="shared" si="11"/>
        <v>20203.836618534762</v>
      </c>
      <c r="BA13" s="169">
        <f t="shared" si="11"/>
        <v>20330.110597400606</v>
      </c>
      <c r="BB13" s="169">
        <f t="shared" si="11"/>
        <v>20457.173788634358</v>
      </c>
      <c r="BC13" s="169">
        <f t="shared" si="11"/>
        <v>20585.031124813322</v>
      </c>
      <c r="BD13" s="169">
        <f t="shared" si="11"/>
        <v>20713.687569343405</v>
      </c>
      <c r="BE13" s="169">
        <f t="shared" si="11"/>
        <v>20843.148116651802</v>
      </c>
      <c r="BF13" s="169">
        <f t="shared" si="11"/>
        <v>20973.417792380875</v>
      </c>
      <c r="BG13" s="169">
        <f t="shared" si="11"/>
        <v>21104.501653583255</v>
      </c>
      <c r="BH13" s="183">
        <f t="shared" si="11"/>
        <v>21236.404788918153</v>
      </c>
      <c r="BI13" s="170">
        <f t="shared" si="11"/>
        <v>17533.64703085037</v>
      </c>
      <c r="BJ13" s="169">
        <f t="shared" si="11"/>
        <v>17533.64703085037</v>
      </c>
      <c r="BK13" s="169">
        <f t="shared" si="11"/>
        <v>17533.64703085037</v>
      </c>
      <c r="BL13" s="169">
        <f t="shared" si="11"/>
        <v>17533.64703085037</v>
      </c>
      <c r="BM13" s="169">
        <f t="shared" si="11"/>
        <v>17533.64703085037</v>
      </c>
      <c r="BN13" s="169">
        <f t="shared" si="11"/>
        <v>17533.64703085037</v>
      </c>
      <c r="BO13" s="169">
        <f t="shared" si="11"/>
        <v>17533.64703085037</v>
      </c>
      <c r="BP13" s="169">
        <f t="shared" si="11"/>
        <v>17533.64703085037</v>
      </c>
      <c r="BQ13" s="169">
        <f t="shared" si="11"/>
        <v>17533.64703085037</v>
      </c>
      <c r="BR13" s="169">
        <f t="shared" si="11"/>
        <v>17533.64703085037</v>
      </c>
      <c r="BS13" s="169">
        <f t="shared" si="11"/>
        <v>17533.64703085037</v>
      </c>
      <c r="BT13" s="169">
        <f t="shared" si="11"/>
        <v>17533.64703085037</v>
      </c>
      <c r="BV13" s="147">
        <f>SUM(M13:X13)</f>
        <v>244513.95943417805</v>
      </c>
      <c r="BW13" s="148">
        <f>SUM(Y13:AJ13)</f>
        <v>320607.85450121295</v>
      </c>
      <c r="BX13" s="148">
        <f>SUM(AK13:AV13)</f>
        <v>302898.86133475811</v>
      </c>
      <c r="BY13" s="148">
        <f>SUM(AW13:BH13)</f>
        <v>246308.99680973816</v>
      </c>
      <c r="BZ13" s="149">
        <f>SUM(BI13:BT13)</f>
        <v>210403.7643702045</v>
      </c>
      <c r="CA13" s="12"/>
      <c r="CB13" s="137">
        <f>SUM(BV13:BZ13)</f>
        <v>1324733.4364500917</v>
      </c>
    </row>
    <row r="14" spans="2:80">
      <c r="D14" s="54" t="s">
        <v>336</v>
      </c>
      <c r="K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80"/>
      <c r="Y14" s="161"/>
      <c r="Z14" s="161"/>
      <c r="AA14" s="161"/>
      <c r="AB14" s="161"/>
      <c r="AC14" s="161"/>
      <c r="AD14" s="161"/>
      <c r="AE14" s="161"/>
      <c r="AF14" s="161"/>
      <c r="AG14" s="161"/>
      <c r="AH14" s="161"/>
      <c r="AI14" s="161"/>
      <c r="AJ14" s="180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80"/>
      <c r="AW14" s="17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80"/>
      <c r="BI14" s="161"/>
      <c r="BJ14" s="161"/>
      <c r="BK14" s="161"/>
      <c r="BL14" s="161"/>
      <c r="BM14" s="161"/>
      <c r="BN14" s="161"/>
      <c r="BO14" s="161"/>
      <c r="BP14" s="161"/>
      <c r="BQ14" s="161"/>
      <c r="BR14" s="161"/>
      <c r="BS14" s="161"/>
      <c r="BT14" s="161"/>
    </row>
    <row r="15" spans="2:80" ht="15.75" thickBot="1">
      <c r="E15" s="429" t="s">
        <v>342</v>
      </c>
      <c r="F15" s="50"/>
      <c r="G15" s="50"/>
      <c r="H15" s="50"/>
      <c r="I15" s="50"/>
      <c r="K15" s="160" t="s">
        <v>344</v>
      </c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80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  <c r="AI15" s="161"/>
      <c r="AJ15" s="180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80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80"/>
      <c r="BI15" s="161"/>
      <c r="BJ15" s="161"/>
      <c r="BK15" s="161"/>
      <c r="BL15" s="161"/>
      <c r="BM15" s="161"/>
      <c r="BN15" s="161"/>
      <c r="BO15" s="161"/>
      <c r="BP15" s="161"/>
      <c r="BQ15" s="161"/>
      <c r="BR15" s="161"/>
      <c r="BS15" s="161"/>
      <c r="BT15" s="161"/>
    </row>
    <row r="16" spans="2:80" ht="15.75">
      <c r="C16" s="40">
        <f>ROW()</f>
        <v>16</v>
      </c>
      <c r="D16" s="55" t="s">
        <v>52</v>
      </c>
      <c r="E16" s="434">
        <v>55.995757222537328</v>
      </c>
      <c r="F16" s="434">
        <v>31.625948699322208</v>
      </c>
      <c r="G16" s="434">
        <v>27.051950125753986</v>
      </c>
      <c r="H16" s="434">
        <v>24.87278736748771</v>
      </c>
      <c r="I16" s="434">
        <v>24.033790531915496</v>
      </c>
      <c r="K16" s="172" t="s">
        <v>52</v>
      </c>
      <c r="M16" s="152">
        <f t="shared" ref="M16:AR16" si="12">M9*  HLOOKUP(6-(INT((60-M$2)/12)+1),$E:$I,$C16,FALSE)/12</f>
        <v>46.663131018781108</v>
      </c>
      <c r="N16" s="152">
        <f t="shared" si="12"/>
        <v>57.940054348319876</v>
      </c>
      <c r="O16" s="152">
        <f t="shared" si="12"/>
        <v>71.942234149163838</v>
      </c>
      <c r="P16" s="152">
        <f t="shared" si="12"/>
        <v>89.328274068545099</v>
      </c>
      <c r="Q16" s="152">
        <f t="shared" si="12"/>
        <v>110.91594030177684</v>
      </c>
      <c r="R16" s="152">
        <f t="shared" si="12"/>
        <v>137.72062587470626</v>
      </c>
      <c r="S16" s="152">
        <f t="shared" si="12"/>
        <v>171.00311046109357</v>
      </c>
      <c r="T16" s="152">
        <f t="shared" si="12"/>
        <v>212.32886215585788</v>
      </c>
      <c r="U16" s="152">
        <f t="shared" si="12"/>
        <v>263.64167051019018</v>
      </c>
      <c r="V16" s="152">
        <f t="shared" si="12"/>
        <v>327.35507421681945</v>
      </c>
      <c r="W16" s="152">
        <f t="shared" si="12"/>
        <v>406.46588381921748</v>
      </c>
      <c r="X16" s="177">
        <f t="shared" si="12"/>
        <v>504.6951390755284</v>
      </c>
      <c r="Y16" s="152">
        <f t="shared" si="12"/>
        <v>301.67549707505913</v>
      </c>
      <c r="Z16" s="152">
        <f t="shared" si="12"/>
        <v>319.27323440443757</v>
      </c>
      <c r="AA16" s="152">
        <f t="shared" si="12"/>
        <v>337.89750641136311</v>
      </c>
      <c r="AB16" s="152">
        <f t="shared" si="12"/>
        <v>357.60819428535927</v>
      </c>
      <c r="AC16" s="152">
        <f t="shared" si="12"/>
        <v>378.46867228533853</v>
      </c>
      <c r="AD16" s="152">
        <f t="shared" si="12"/>
        <v>400.54601150198329</v>
      </c>
      <c r="AE16" s="152">
        <f t="shared" si="12"/>
        <v>423.91119550626564</v>
      </c>
      <c r="AF16" s="152">
        <f t="shared" si="12"/>
        <v>448.63934857746449</v>
      </c>
      <c r="AG16" s="152">
        <f t="shared" si="12"/>
        <v>474.80997724448321</v>
      </c>
      <c r="AH16" s="152">
        <f t="shared" si="12"/>
        <v>502.50722591707813</v>
      </c>
      <c r="AI16" s="152">
        <f t="shared" si="12"/>
        <v>531.82014742890772</v>
      </c>
      <c r="AJ16" s="177">
        <f t="shared" si="12"/>
        <v>562.8429893622606</v>
      </c>
      <c r="AK16" s="152">
        <f t="shared" si="12"/>
        <v>492.27252075828233</v>
      </c>
      <c r="AL16" s="152">
        <f t="shared" si="12"/>
        <v>503.34865247534367</v>
      </c>
      <c r="AM16" s="152">
        <f t="shared" si="12"/>
        <v>514.67399715603892</v>
      </c>
      <c r="AN16" s="152">
        <f t="shared" si="12"/>
        <v>526.2541620920498</v>
      </c>
      <c r="AO16" s="152">
        <f t="shared" si="12"/>
        <v>538.09488073912087</v>
      </c>
      <c r="AP16" s="152">
        <f t="shared" si="12"/>
        <v>550.20201555575113</v>
      </c>
      <c r="AQ16" s="152">
        <f t="shared" si="12"/>
        <v>562.58156090575551</v>
      </c>
      <c r="AR16" s="152">
        <f t="shared" si="12"/>
        <v>575.23964602613501</v>
      </c>
      <c r="AS16" s="152">
        <f t="shared" ref="AS16:BT16" si="13">AS9*  HLOOKUP(6-(INT((60-AS$2)/12)+1),$E:$I,$C16,FALSE)/12</f>
        <v>588.18253806172299</v>
      </c>
      <c r="AT16" s="152">
        <f t="shared" si="13"/>
        <v>601.41664516811181</v>
      </c>
      <c r="AU16" s="152">
        <f t="shared" si="13"/>
        <v>614.94851968439423</v>
      </c>
      <c r="AV16" s="177">
        <f t="shared" si="13"/>
        <v>628.78486137729317</v>
      </c>
      <c r="AW16" s="152">
        <f t="shared" si="13"/>
        <v>581.74659441395261</v>
      </c>
      <c r="AX16" s="152">
        <f t="shared" si="13"/>
        <v>585.38251062903976</v>
      </c>
      <c r="AY16" s="152">
        <f t="shared" si="13"/>
        <v>589.04115132047116</v>
      </c>
      <c r="AZ16" s="152">
        <f t="shared" si="13"/>
        <v>592.72265851622421</v>
      </c>
      <c r="BA16" s="152">
        <f t="shared" si="13"/>
        <v>596.42717513195066</v>
      </c>
      <c r="BB16" s="152">
        <f t="shared" si="13"/>
        <v>600.15484497652528</v>
      </c>
      <c r="BC16" s="152">
        <f t="shared" si="13"/>
        <v>603.9058127576285</v>
      </c>
      <c r="BD16" s="152">
        <f t="shared" si="13"/>
        <v>607.68022408736374</v>
      </c>
      <c r="BE16" s="152">
        <f t="shared" si="13"/>
        <v>611.47822548790975</v>
      </c>
      <c r="BF16" s="152">
        <f t="shared" si="13"/>
        <v>615.29996439720924</v>
      </c>
      <c r="BG16" s="152">
        <f t="shared" si="13"/>
        <v>619.14558917469185</v>
      </c>
      <c r="BH16" s="177">
        <f t="shared" si="13"/>
        <v>623.01524910703358</v>
      </c>
      <c r="BI16" s="152">
        <f t="shared" si="13"/>
        <v>601.99999999999989</v>
      </c>
      <c r="BJ16" s="152">
        <f t="shared" si="13"/>
        <v>601.99999999999989</v>
      </c>
      <c r="BK16" s="152">
        <f t="shared" si="13"/>
        <v>601.99999999999989</v>
      </c>
      <c r="BL16" s="152">
        <f t="shared" si="13"/>
        <v>601.99999999999989</v>
      </c>
      <c r="BM16" s="152">
        <f t="shared" si="13"/>
        <v>601.99999999999989</v>
      </c>
      <c r="BN16" s="152">
        <f t="shared" si="13"/>
        <v>601.99999999999989</v>
      </c>
      <c r="BO16" s="152">
        <f t="shared" si="13"/>
        <v>601.99999999999989</v>
      </c>
      <c r="BP16" s="152">
        <f t="shared" si="13"/>
        <v>601.99999999999989</v>
      </c>
      <c r="BQ16" s="152">
        <f t="shared" si="13"/>
        <v>601.99999999999989</v>
      </c>
      <c r="BR16" s="152">
        <f t="shared" si="13"/>
        <v>601.99999999999989</v>
      </c>
      <c r="BS16" s="152">
        <f t="shared" si="13"/>
        <v>601.99999999999989</v>
      </c>
      <c r="BT16" s="152">
        <f t="shared" si="13"/>
        <v>601.99999999999989</v>
      </c>
      <c r="BU16" s="9"/>
      <c r="BV16" s="41">
        <f>SUM(M16:X16)</f>
        <v>2400</v>
      </c>
      <c r="BW16" s="42">
        <f>SUM(Y16:AJ16)</f>
        <v>5040.0000000000009</v>
      </c>
      <c r="BX16" s="42">
        <f>SUM(AK16:AV16)</f>
        <v>6696</v>
      </c>
      <c r="BY16" s="42">
        <f>SUM(AW16:BH16)</f>
        <v>7226.0000000000009</v>
      </c>
      <c r="BZ16" s="43">
        <f>SUM(BI16:BT16)</f>
        <v>7223.9999999999991</v>
      </c>
      <c r="CA16" s="9"/>
      <c r="CB16" s="47">
        <f>SUM(BV16:BZ16)</f>
        <v>28586</v>
      </c>
    </row>
    <row r="17" spans="3:80" ht="15.75">
      <c r="C17" s="40">
        <f>ROW()</f>
        <v>17</v>
      </c>
      <c r="D17" s="116" t="s">
        <v>88</v>
      </c>
      <c r="E17" s="434">
        <v>2744.8</v>
      </c>
      <c r="F17" s="434">
        <v>6862</v>
      </c>
      <c r="G17" s="434">
        <v>9606.7999999999993</v>
      </c>
      <c r="H17" s="434">
        <v>12351.6</v>
      </c>
      <c r="I17" s="434">
        <v>13724</v>
      </c>
      <c r="K17" s="173" t="s">
        <v>51</v>
      </c>
      <c r="M17" s="155">
        <f t="shared" ref="M17:AR17" si="14">IF(M$2&gt;=$D$8,HLOOKUP(6-(INT((60-M$2)/12)+1),$E:$I,$C17,FALSE)/12,0)</f>
        <v>228.73333333333335</v>
      </c>
      <c r="N17" s="155">
        <f t="shared" si="14"/>
        <v>228.73333333333335</v>
      </c>
      <c r="O17" s="155">
        <f t="shared" si="14"/>
        <v>228.73333333333335</v>
      </c>
      <c r="P17" s="155">
        <f t="shared" si="14"/>
        <v>228.73333333333335</v>
      </c>
      <c r="Q17" s="155">
        <f t="shared" si="14"/>
        <v>228.73333333333335</v>
      </c>
      <c r="R17" s="155">
        <f t="shared" si="14"/>
        <v>228.73333333333335</v>
      </c>
      <c r="S17" s="155">
        <f t="shared" si="14"/>
        <v>228.73333333333335</v>
      </c>
      <c r="T17" s="155">
        <f t="shared" si="14"/>
        <v>228.73333333333335</v>
      </c>
      <c r="U17" s="155">
        <f t="shared" si="14"/>
        <v>228.73333333333335</v>
      </c>
      <c r="V17" s="155">
        <f t="shared" si="14"/>
        <v>228.73333333333335</v>
      </c>
      <c r="W17" s="155">
        <f t="shared" si="14"/>
        <v>228.73333333333335</v>
      </c>
      <c r="X17" s="178">
        <f t="shared" si="14"/>
        <v>228.73333333333335</v>
      </c>
      <c r="Y17" s="155">
        <f t="shared" si="14"/>
        <v>571.83333333333337</v>
      </c>
      <c r="Z17" s="155">
        <f t="shared" si="14"/>
        <v>571.83333333333337</v>
      </c>
      <c r="AA17" s="155">
        <f t="shared" si="14"/>
        <v>571.83333333333337</v>
      </c>
      <c r="AB17" s="155">
        <f t="shared" si="14"/>
        <v>571.83333333333337</v>
      </c>
      <c r="AC17" s="155">
        <f t="shared" si="14"/>
        <v>571.83333333333337</v>
      </c>
      <c r="AD17" s="155">
        <f t="shared" si="14"/>
        <v>571.83333333333337</v>
      </c>
      <c r="AE17" s="155">
        <f t="shared" si="14"/>
        <v>571.83333333333337</v>
      </c>
      <c r="AF17" s="155">
        <f t="shared" si="14"/>
        <v>571.83333333333337</v>
      </c>
      <c r="AG17" s="155">
        <f t="shared" si="14"/>
        <v>571.83333333333337</v>
      </c>
      <c r="AH17" s="155">
        <f t="shared" si="14"/>
        <v>571.83333333333337</v>
      </c>
      <c r="AI17" s="155">
        <f t="shared" si="14"/>
        <v>571.83333333333337</v>
      </c>
      <c r="AJ17" s="178">
        <f t="shared" si="14"/>
        <v>571.83333333333337</v>
      </c>
      <c r="AK17" s="155">
        <f t="shared" si="14"/>
        <v>800.56666666666661</v>
      </c>
      <c r="AL17" s="155">
        <f t="shared" si="14"/>
        <v>800.56666666666661</v>
      </c>
      <c r="AM17" s="155">
        <f t="shared" si="14"/>
        <v>800.56666666666661</v>
      </c>
      <c r="AN17" s="155">
        <f t="shared" si="14"/>
        <v>800.56666666666661</v>
      </c>
      <c r="AO17" s="155">
        <f t="shared" si="14"/>
        <v>800.56666666666661</v>
      </c>
      <c r="AP17" s="155">
        <f t="shared" si="14"/>
        <v>800.56666666666661</v>
      </c>
      <c r="AQ17" s="155">
        <f t="shared" si="14"/>
        <v>800.56666666666661</v>
      </c>
      <c r="AR17" s="155">
        <f t="shared" si="14"/>
        <v>800.56666666666661</v>
      </c>
      <c r="AS17" s="155">
        <f t="shared" ref="AS17:BT17" si="15">IF(AS$2&gt;=$D$8,HLOOKUP(6-(INT((60-AS$2)/12)+1),$E:$I,$C17,FALSE)/12,0)</f>
        <v>800.56666666666661</v>
      </c>
      <c r="AT17" s="155">
        <f t="shared" si="15"/>
        <v>800.56666666666661</v>
      </c>
      <c r="AU17" s="155">
        <f t="shared" si="15"/>
        <v>800.56666666666661</v>
      </c>
      <c r="AV17" s="178">
        <f t="shared" si="15"/>
        <v>800.56666666666661</v>
      </c>
      <c r="AW17" s="155">
        <f t="shared" si="15"/>
        <v>1029.3</v>
      </c>
      <c r="AX17" s="155">
        <f t="shared" si="15"/>
        <v>1029.3</v>
      </c>
      <c r="AY17" s="155">
        <f t="shared" si="15"/>
        <v>1029.3</v>
      </c>
      <c r="AZ17" s="155">
        <f t="shared" si="15"/>
        <v>1029.3</v>
      </c>
      <c r="BA17" s="155">
        <f t="shared" si="15"/>
        <v>1029.3</v>
      </c>
      <c r="BB17" s="155">
        <f t="shared" si="15"/>
        <v>1029.3</v>
      </c>
      <c r="BC17" s="155">
        <f t="shared" si="15"/>
        <v>1029.3</v>
      </c>
      <c r="BD17" s="155">
        <f t="shared" si="15"/>
        <v>1029.3</v>
      </c>
      <c r="BE17" s="155">
        <f t="shared" si="15"/>
        <v>1029.3</v>
      </c>
      <c r="BF17" s="155">
        <f t="shared" si="15"/>
        <v>1029.3</v>
      </c>
      <c r="BG17" s="155">
        <f t="shared" si="15"/>
        <v>1029.3</v>
      </c>
      <c r="BH17" s="178">
        <f t="shared" si="15"/>
        <v>1029.3</v>
      </c>
      <c r="BI17" s="155">
        <f t="shared" si="15"/>
        <v>1143.6666666666667</v>
      </c>
      <c r="BJ17" s="155">
        <f t="shared" si="15"/>
        <v>1143.6666666666667</v>
      </c>
      <c r="BK17" s="155">
        <f t="shared" si="15"/>
        <v>1143.6666666666667</v>
      </c>
      <c r="BL17" s="155">
        <f t="shared" si="15"/>
        <v>1143.6666666666667</v>
      </c>
      <c r="BM17" s="155">
        <f t="shared" si="15"/>
        <v>1143.6666666666667</v>
      </c>
      <c r="BN17" s="155">
        <f t="shared" si="15"/>
        <v>1143.6666666666667</v>
      </c>
      <c r="BO17" s="155">
        <f t="shared" si="15"/>
        <v>1143.6666666666667</v>
      </c>
      <c r="BP17" s="155">
        <f t="shared" si="15"/>
        <v>1143.6666666666667</v>
      </c>
      <c r="BQ17" s="155">
        <f t="shared" si="15"/>
        <v>1143.6666666666667</v>
      </c>
      <c r="BR17" s="155">
        <f t="shared" si="15"/>
        <v>1143.6666666666667</v>
      </c>
      <c r="BS17" s="155">
        <f t="shared" si="15"/>
        <v>1143.6666666666667</v>
      </c>
      <c r="BT17" s="155">
        <f t="shared" si="15"/>
        <v>1143.6666666666667</v>
      </c>
      <c r="BU17" s="9"/>
      <c r="BV17" s="44">
        <f>SUM(M17:X17)</f>
        <v>2744.8000000000011</v>
      </c>
      <c r="BW17" s="45">
        <f>SUM(Y17:AJ17)</f>
        <v>6861.9999999999991</v>
      </c>
      <c r="BX17" s="45">
        <f>SUM(AK17:AV17)</f>
        <v>9606.7999999999993</v>
      </c>
      <c r="BY17" s="45">
        <f>SUM(AW17:BH17)</f>
        <v>12351.599999999997</v>
      </c>
      <c r="BZ17" s="46">
        <f>SUM(BI17:BT17)</f>
        <v>13723.999999999998</v>
      </c>
      <c r="CA17" s="4"/>
      <c r="CB17" s="48">
        <f>SUM(BV17:BZ17)</f>
        <v>45289.2</v>
      </c>
    </row>
    <row r="18" spans="3:80" ht="15.75" thickBot="1">
      <c r="K18" s="157" t="s">
        <v>50</v>
      </c>
      <c r="M18" s="158">
        <f t="shared" ref="M18:AR18" si="16">SUM(M16:M17)</f>
        <v>275.39646435211444</v>
      </c>
      <c r="N18" s="158">
        <f t="shared" si="16"/>
        <v>286.67338768165325</v>
      </c>
      <c r="O18" s="158">
        <f t="shared" si="16"/>
        <v>300.67556748249717</v>
      </c>
      <c r="P18" s="158">
        <f t="shared" si="16"/>
        <v>318.06160740187846</v>
      </c>
      <c r="Q18" s="158">
        <f t="shared" si="16"/>
        <v>339.64927363511021</v>
      </c>
      <c r="R18" s="158">
        <f t="shared" si="16"/>
        <v>366.45395920803958</v>
      </c>
      <c r="S18" s="158">
        <f t="shared" si="16"/>
        <v>399.73644379442692</v>
      </c>
      <c r="T18" s="158">
        <f t="shared" si="16"/>
        <v>441.06219548919125</v>
      </c>
      <c r="U18" s="158">
        <f t="shared" si="16"/>
        <v>492.37500384352353</v>
      </c>
      <c r="V18" s="158">
        <f t="shared" si="16"/>
        <v>556.08840755015285</v>
      </c>
      <c r="W18" s="158">
        <f t="shared" si="16"/>
        <v>635.19921715255077</v>
      </c>
      <c r="X18" s="179">
        <f t="shared" si="16"/>
        <v>733.42847240886181</v>
      </c>
      <c r="Y18" s="158">
        <f t="shared" si="16"/>
        <v>873.50883040839244</v>
      </c>
      <c r="Z18" s="158">
        <f t="shared" si="16"/>
        <v>891.106567737771</v>
      </c>
      <c r="AA18" s="158">
        <f t="shared" si="16"/>
        <v>909.73083974469648</v>
      </c>
      <c r="AB18" s="158">
        <f t="shared" si="16"/>
        <v>929.44152761869259</v>
      </c>
      <c r="AC18" s="158">
        <f t="shared" si="16"/>
        <v>950.30200561867196</v>
      </c>
      <c r="AD18" s="158">
        <f t="shared" si="16"/>
        <v>972.37934483531672</v>
      </c>
      <c r="AE18" s="158">
        <f t="shared" si="16"/>
        <v>995.74452883959907</v>
      </c>
      <c r="AF18" s="158">
        <f t="shared" si="16"/>
        <v>1020.4726819107979</v>
      </c>
      <c r="AG18" s="158">
        <f t="shared" si="16"/>
        <v>1046.6433105778165</v>
      </c>
      <c r="AH18" s="158">
        <f t="shared" si="16"/>
        <v>1074.3405592504114</v>
      </c>
      <c r="AI18" s="158">
        <f t="shared" si="16"/>
        <v>1103.6534807622411</v>
      </c>
      <c r="AJ18" s="179">
        <f t="shared" si="16"/>
        <v>1134.6763226955941</v>
      </c>
      <c r="AK18" s="158">
        <f t="shared" si="16"/>
        <v>1292.8391874249489</v>
      </c>
      <c r="AL18" s="158">
        <f t="shared" si="16"/>
        <v>1303.9153191420103</v>
      </c>
      <c r="AM18" s="158">
        <f t="shared" si="16"/>
        <v>1315.2406638227055</v>
      </c>
      <c r="AN18" s="158">
        <f t="shared" si="16"/>
        <v>1326.8208287587163</v>
      </c>
      <c r="AO18" s="158">
        <f t="shared" si="16"/>
        <v>1338.6615474057876</v>
      </c>
      <c r="AP18" s="158">
        <f t="shared" si="16"/>
        <v>1350.7686822224177</v>
      </c>
      <c r="AQ18" s="158">
        <f t="shared" si="16"/>
        <v>1363.148227572422</v>
      </c>
      <c r="AR18" s="158">
        <f t="shared" si="16"/>
        <v>1375.8063126928016</v>
      </c>
      <c r="AS18" s="158">
        <f t="shared" ref="AS18:BT18" si="17">SUM(AS16:AS17)</f>
        <v>1388.7492047283895</v>
      </c>
      <c r="AT18" s="158">
        <f t="shared" si="17"/>
        <v>1401.9833118347783</v>
      </c>
      <c r="AU18" s="158">
        <f t="shared" si="17"/>
        <v>1415.5151863510609</v>
      </c>
      <c r="AV18" s="179">
        <f t="shared" si="17"/>
        <v>1429.3515280439597</v>
      </c>
      <c r="AW18" s="158">
        <f t="shared" si="17"/>
        <v>1611.0465944139526</v>
      </c>
      <c r="AX18" s="158">
        <f t="shared" si="17"/>
        <v>1614.6825106290398</v>
      </c>
      <c r="AY18" s="158">
        <f t="shared" si="17"/>
        <v>1618.341151320471</v>
      </c>
      <c r="AZ18" s="158">
        <f t="shared" si="17"/>
        <v>1622.0226585162241</v>
      </c>
      <c r="BA18" s="158">
        <f t="shared" si="17"/>
        <v>1625.7271751319506</v>
      </c>
      <c r="BB18" s="158">
        <f t="shared" si="17"/>
        <v>1629.4548449765252</v>
      </c>
      <c r="BC18" s="158">
        <f t="shared" si="17"/>
        <v>1633.2058127576283</v>
      </c>
      <c r="BD18" s="158">
        <f t="shared" si="17"/>
        <v>1636.9802240873637</v>
      </c>
      <c r="BE18" s="158">
        <f t="shared" si="17"/>
        <v>1640.7782254879098</v>
      </c>
      <c r="BF18" s="158">
        <f t="shared" si="17"/>
        <v>1644.5999643972091</v>
      </c>
      <c r="BG18" s="158">
        <f t="shared" si="17"/>
        <v>1648.4455891746918</v>
      </c>
      <c r="BH18" s="179">
        <f t="shared" si="17"/>
        <v>1652.3152491070337</v>
      </c>
      <c r="BI18" s="158">
        <f t="shared" si="17"/>
        <v>1745.6666666666665</v>
      </c>
      <c r="BJ18" s="158">
        <f t="shared" si="17"/>
        <v>1745.6666666666665</v>
      </c>
      <c r="BK18" s="158">
        <f t="shared" si="17"/>
        <v>1745.6666666666665</v>
      </c>
      <c r="BL18" s="158">
        <f t="shared" si="17"/>
        <v>1745.6666666666665</v>
      </c>
      <c r="BM18" s="158">
        <f t="shared" si="17"/>
        <v>1745.6666666666665</v>
      </c>
      <c r="BN18" s="158">
        <f t="shared" si="17"/>
        <v>1745.6666666666665</v>
      </c>
      <c r="BO18" s="158">
        <f t="shared" si="17"/>
        <v>1745.6666666666665</v>
      </c>
      <c r="BP18" s="158">
        <f t="shared" si="17"/>
        <v>1745.6666666666665</v>
      </c>
      <c r="BQ18" s="158">
        <f t="shared" si="17"/>
        <v>1745.6666666666665</v>
      </c>
      <c r="BR18" s="158">
        <f t="shared" si="17"/>
        <v>1745.6666666666665</v>
      </c>
      <c r="BS18" s="158">
        <f t="shared" si="17"/>
        <v>1745.6666666666665</v>
      </c>
      <c r="BT18" s="158">
        <f t="shared" si="17"/>
        <v>1745.6666666666665</v>
      </c>
      <c r="BU18" s="4"/>
      <c r="BV18" s="51">
        <f>SUM(BV16:BV17)</f>
        <v>5144.8000000000011</v>
      </c>
      <c r="BW18" s="52">
        <f>SUM(BW16:BW17)</f>
        <v>11902</v>
      </c>
      <c r="BX18" s="52">
        <f>SUM(BX16:BX17)</f>
        <v>16302.8</v>
      </c>
      <c r="BY18" s="52">
        <f>SUM(BY16:BY17)</f>
        <v>19577.599999999999</v>
      </c>
      <c r="BZ18" s="53">
        <f>SUM(BZ16:BZ17)</f>
        <v>20947.999999999996</v>
      </c>
      <c r="CA18" s="7"/>
      <c r="CB18" s="49">
        <f>SUM(BV18:BZ18)</f>
        <v>73875.199999999997</v>
      </c>
    </row>
    <row r="19" spans="3:80" ht="15.75" thickBot="1">
      <c r="E19" s="429" t="s">
        <v>345</v>
      </c>
      <c r="F19" s="50"/>
      <c r="G19" s="50"/>
      <c r="H19" s="50"/>
      <c r="I19" s="50"/>
      <c r="K19" s="160" t="s">
        <v>343</v>
      </c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80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80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80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80"/>
      <c r="BI19" s="161"/>
      <c r="BJ19" s="161"/>
      <c r="BK19" s="161"/>
      <c r="BL19" s="161"/>
      <c r="BM19" s="161"/>
      <c r="BN19" s="161"/>
      <c r="BO19" s="161"/>
      <c r="BP19" s="161"/>
      <c r="BQ19" s="161"/>
      <c r="BR19" s="161"/>
      <c r="BS19" s="161"/>
      <c r="BT19" s="161"/>
    </row>
    <row r="20" spans="3:80" ht="15.75">
      <c r="C20" s="40">
        <f>ROW()</f>
        <v>20</v>
      </c>
      <c r="D20" s="55" t="s">
        <v>52</v>
      </c>
      <c r="E20" s="433">
        <v>1500</v>
      </c>
      <c r="F20" s="433">
        <v>1500</v>
      </c>
      <c r="G20" s="433">
        <v>1500</v>
      </c>
      <c r="H20" s="433">
        <v>1500</v>
      </c>
      <c r="I20" s="433">
        <v>1500</v>
      </c>
      <c r="K20" s="162" t="s">
        <v>49</v>
      </c>
      <c r="M20" s="163">
        <f t="shared" ref="M20:AR20" si="18">M16*  HLOOKUP(6-(INT((60-M$2)/12)+1),$E:$I,$C20,FALSE)</f>
        <v>69994.696528171669</v>
      </c>
      <c r="N20" s="163">
        <f t="shared" si="18"/>
        <v>86910.081522479813</v>
      </c>
      <c r="O20" s="163">
        <f t="shared" si="18"/>
        <v>107913.35122374576</v>
      </c>
      <c r="P20" s="163">
        <f t="shared" si="18"/>
        <v>133992.41110281766</v>
      </c>
      <c r="Q20" s="163">
        <f t="shared" si="18"/>
        <v>166373.91045266527</v>
      </c>
      <c r="R20" s="163">
        <f t="shared" si="18"/>
        <v>206580.93881205938</v>
      </c>
      <c r="S20" s="163">
        <f t="shared" si="18"/>
        <v>256504.66569164034</v>
      </c>
      <c r="T20" s="163">
        <f t="shared" si="18"/>
        <v>318493.29323378683</v>
      </c>
      <c r="U20" s="163">
        <f t="shared" si="18"/>
        <v>395462.50576528528</v>
      </c>
      <c r="V20" s="163">
        <f t="shared" si="18"/>
        <v>491032.61132522917</v>
      </c>
      <c r="W20" s="163">
        <f t="shared" si="18"/>
        <v>609698.82572882622</v>
      </c>
      <c r="X20" s="181">
        <f t="shared" si="18"/>
        <v>757042.70861329255</v>
      </c>
      <c r="Y20" s="163">
        <f t="shared" si="18"/>
        <v>452513.24561258871</v>
      </c>
      <c r="Z20" s="163">
        <f t="shared" si="18"/>
        <v>478909.85160665633</v>
      </c>
      <c r="AA20" s="163">
        <f t="shared" si="18"/>
        <v>506846.25961704465</v>
      </c>
      <c r="AB20" s="163">
        <f t="shared" si="18"/>
        <v>536412.29142803897</v>
      </c>
      <c r="AC20" s="163">
        <f t="shared" si="18"/>
        <v>567703.00842800783</v>
      </c>
      <c r="AD20" s="163">
        <f t="shared" si="18"/>
        <v>600819.01725297491</v>
      </c>
      <c r="AE20" s="163">
        <f t="shared" si="18"/>
        <v>635866.79325939843</v>
      </c>
      <c r="AF20" s="163">
        <f t="shared" si="18"/>
        <v>672959.0228661967</v>
      </c>
      <c r="AG20" s="163">
        <f t="shared" si="18"/>
        <v>712214.96586672484</v>
      </c>
      <c r="AH20" s="163">
        <f t="shared" si="18"/>
        <v>753760.83887561725</v>
      </c>
      <c r="AI20" s="163">
        <f t="shared" si="18"/>
        <v>797730.22114336153</v>
      </c>
      <c r="AJ20" s="181">
        <f t="shared" si="18"/>
        <v>844264.48404339084</v>
      </c>
      <c r="AK20" s="163">
        <f t="shared" si="18"/>
        <v>738408.78113742347</v>
      </c>
      <c r="AL20" s="163">
        <f t="shared" si="18"/>
        <v>755022.97871301556</v>
      </c>
      <c r="AM20" s="163">
        <f t="shared" si="18"/>
        <v>772010.99573405844</v>
      </c>
      <c r="AN20" s="163">
        <f t="shared" si="18"/>
        <v>789381.24313807464</v>
      </c>
      <c r="AO20" s="163">
        <f t="shared" si="18"/>
        <v>807142.32110868127</v>
      </c>
      <c r="AP20" s="163">
        <f t="shared" si="18"/>
        <v>825303.02333362668</v>
      </c>
      <c r="AQ20" s="163">
        <f t="shared" si="18"/>
        <v>843872.34135863325</v>
      </c>
      <c r="AR20" s="163">
        <f t="shared" si="18"/>
        <v>862859.46903920255</v>
      </c>
      <c r="AS20" s="163">
        <f t="shared" ref="AS20:BT20" si="19">AS16*  HLOOKUP(6-(INT((60-AS$2)/12)+1),$E:$I,$C20,FALSE)</f>
        <v>882273.80709258444</v>
      </c>
      <c r="AT20" s="163">
        <f t="shared" si="19"/>
        <v>902124.96775216772</v>
      </c>
      <c r="AU20" s="163">
        <f t="shared" si="19"/>
        <v>922422.7795265913</v>
      </c>
      <c r="AV20" s="181">
        <f t="shared" si="19"/>
        <v>943177.29206593975</v>
      </c>
      <c r="AW20" s="163">
        <f t="shared" si="19"/>
        <v>872619.89162092889</v>
      </c>
      <c r="AX20" s="163">
        <f t="shared" si="19"/>
        <v>878073.76594355959</v>
      </c>
      <c r="AY20" s="163">
        <f t="shared" si="19"/>
        <v>883561.72698070679</v>
      </c>
      <c r="AZ20" s="163">
        <f t="shared" si="19"/>
        <v>889083.98777433636</v>
      </c>
      <c r="BA20" s="163">
        <f t="shared" si="19"/>
        <v>894640.76269792602</v>
      </c>
      <c r="BB20" s="163">
        <f t="shared" si="19"/>
        <v>900232.26746478793</v>
      </c>
      <c r="BC20" s="163">
        <f t="shared" si="19"/>
        <v>905858.71913644276</v>
      </c>
      <c r="BD20" s="163">
        <f t="shared" si="19"/>
        <v>911520.33613104559</v>
      </c>
      <c r="BE20" s="163">
        <f t="shared" si="19"/>
        <v>917217.33823186462</v>
      </c>
      <c r="BF20" s="163">
        <f t="shared" si="19"/>
        <v>922949.94659581385</v>
      </c>
      <c r="BG20" s="163">
        <f t="shared" si="19"/>
        <v>928718.38376203773</v>
      </c>
      <c r="BH20" s="181">
        <f t="shared" si="19"/>
        <v>934522.87366055034</v>
      </c>
      <c r="BI20" s="163">
        <f t="shared" si="19"/>
        <v>902999.99999999988</v>
      </c>
      <c r="BJ20" s="163">
        <f t="shared" si="19"/>
        <v>902999.99999999988</v>
      </c>
      <c r="BK20" s="163">
        <f t="shared" si="19"/>
        <v>902999.99999999988</v>
      </c>
      <c r="BL20" s="163">
        <f t="shared" si="19"/>
        <v>902999.99999999988</v>
      </c>
      <c r="BM20" s="163">
        <f t="shared" si="19"/>
        <v>902999.99999999988</v>
      </c>
      <c r="BN20" s="163">
        <f t="shared" si="19"/>
        <v>902999.99999999988</v>
      </c>
      <c r="BO20" s="163">
        <f t="shared" si="19"/>
        <v>902999.99999999988</v>
      </c>
      <c r="BP20" s="163">
        <f t="shared" si="19"/>
        <v>902999.99999999988</v>
      </c>
      <c r="BQ20" s="163">
        <f t="shared" si="19"/>
        <v>902999.99999999988</v>
      </c>
      <c r="BR20" s="163">
        <f t="shared" si="19"/>
        <v>902999.99999999988</v>
      </c>
      <c r="BS20" s="163">
        <f t="shared" si="19"/>
        <v>902999.99999999988</v>
      </c>
      <c r="BT20" s="163">
        <f t="shared" si="19"/>
        <v>902999.99999999988</v>
      </c>
      <c r="BV20" s="57">
        <f>SUM(M20:X20)</f>
        <v>3600000</v>
      </c>
      <c r="BW20" s="58">
        <f>SUM(Y20:AJ20)</f>
        <v>7560000</v>
      </c>
      <c r="BX20" s="58">
        <f>SUM(AK20:AV20)</f>
        <v>10043999.999999998</v>
      </c>
      <c r="BY20" s="58">
        <f>SUM(AW20:BH20)</f>
        <v>10838999.999999998</v>
      </c>
      <c r="BZ20" s="59">
        <f>SUM(BI20:BT20)</f>
        <v>10835999.999999998</v>
      </c>
      <c r="CA20" s="60"/>
      <c r="CB20" s="61">
        <f>SUM(BV20:BZ20)</f>
        <v>42879000</v>
      </c>
    </row>
    <row r="21" spans="3:80">
      <c r="C21" s="40">
        <f>ROW()</f>
        <v>21</v>
      </c>
      <c r="D21" s="116" t="s">
        <v>88</v>
      </c>
      <c r="E21" s="433">
        <v>3000</v>
      </c>
      <c r="F21" s="433">
        <v>3000</v>
      </c>
      <c r="G21" s="433">
        <v>3000</v>
      </c>
      <c r="H21" s="433">
        <v>3000</v>
      </c>
      <c r="I21" s="433">
        <v>3000</v>
      </c>
      <c r="J21" s="39">
        <v>3</v>
      </c>
      <c r="K21" s="165" t="s">
        <v>48</v>
      </c>
      <c r="L21" s="39">
        <v>3</v>
      </c>
      <c r="M21" s="166">
        <f t="shared" ref="M21:AR21" si="20">M17*  HLOOKUP(6-(INT((60-M$2)/12)+1),$E:$I,$C21,FALSE)</f>
        <v>686200</v>
      </c>
      <c r="N21" s="166">
        <f t="shared" si="20"/>
        <v>686200</v>
      </c>
      <c r="O21" s="166">
        <f t="shared" si="20"/>
        <v>686200</v>
      </c>
      <c r="P21" s="166">
        <f t="shared" si="20"/>
        <v>686200</v>
      </c>
      <c r="Q21" s="166">
        <f t="shared" si="20"/>
        <v>686200</v>
      </c>
      <c r="R21" s="166">
        <f t="shared" si="20"/>
        <v>686200</v>
      </c>
      <c r="S21" s="166">
        <f t="shared" si="20"/>
        <v>686200</v>
      </c>
      <c r="T21" s="166">
        <f t="shared" si="20"/>
        <v>686200</v>
      </c>
      <c r="U21" s="166">
        <f t="shared" si="20"/>
        <v>686200</v>
      </c>
      <c r="V21" s="166">
        <f t="shared" si="20"/>
        <v>686200</v>
      </c>
      <c r="W21" s="166">
        <f t="shared" si="20"/>
        <v>686200</v>
      </c>
      <c r="X21" s="182">
        <f t="shared" si="20"/>
        <v>686200</v>
      </c>
      <c r="Y21" s="166">
        <f t="shared" si="20"/>
        <v>1715500</v>
      </c>
      <c r="Z21" s="166">
        <f t="shared" si="20"/>
        <v>1715500</v>
      </c>
      <c r="AA21" s="166">
        <f t="shared" si="20"/>
        <v>1715500</v>
      </c>
      <c r="AB21" s="166">
        <f t="shared" si="20"/>
        <v>1715500</v>
      </c>
      <c r="AC21" s="166">
        <f t="shared" si="20"/>
        <v>1715500</v>
      </c>
      <c r="AD21" s="166">
        <f t="shared" si="20"/>
        <v>1715500</v>
      </c>
      <c r="AE21" s="166">
        <f t="shared" si="20"/>
        <v>1715500</v>
      </c>
      <c r="AF21" s="166">
        <f t="shared" si="20"/>
        <v>1715500</v>
      </c>
      <c r="AG21" s="166">
        <f t="shared" si="20"/>
        <v>1715500</v>
      </c>
      <c r="AH21" s="166">
        <f t="shared" si="20"/>
        <v>1715500</v>
      </c>
      <c r="AI21" s="166">
        <f t="shared" si="20"/>
        <v>1715500</v>
      </c>
      <c r="AJ21" s="182">
        <f t="shared" si="20"/>
        <v>1715500</v>
      </c>
      <c r="AK21" s="166">
        <f t="shared" si="20"/>
        <v>2401700</v>
      </c>
      <c r="AL21" s="166">
        <f t="shared" si="20"/>
        <v>2401700</v>
      </c>
      <c r="AM21" s="166">
        <f t="shared" si="20"/>
        <v>2401700</v>
      </c>
      <c r="AN21" s="166">
        <f t="shared" si="20"/>
        <v>2401700</v>
      </c>
      <c r="AO21" s="166">
        <f t="shared" si="20"/>
        <v>2401700</v>
      </c>
      <c r="AP21" s="166">
        <f t="shared" si="20"/>
        <v>2401700</v>
      </c>
      <c r="AQ21" s="166">
        <f t="shared" si="20"/>
        <v>2401700</v>
      </c>
      <c r="AR21" s="166">
        <f t="shared" si="20"/>
        <v>2401700</v>
      </c>
      <c r="AS21" s="166">
        <f t="shared" ref="AS21:BT21" si="21">AS17*  HLOOKUP(6-(INT((60-AS$2)/12)+1),$E:$I,$C21,FALSE)</f>
        <v>2401700</v>
      </c>
      <c r="AT21" s="166">
        <f t="shared" si="21"/>
        <v>2401700</v>
      </c>
      <c r="AU21" s="166">
        <f t="shared" si="21"/>
        <v>2401700</v>
      </c>
      <c r="AV21" s="182">
        <f t="shared" si="21"/>
        <v>2401700</v>
      </c>
      <c r="AW21" s="166">
        <f t="shared" si="21"/>
        <v>3087900</v>
      </c>
      <c r="AX21" s="166">
        <f t="shared" si="21"/>
        <v>3087900</v>
      </c>
      <c r="AY21" s="166">
        <f t="shared" si="21"/>
        <v>3087900</v>
      </c>
      <c r="AZ21" s="166">
        <f t="shared" si="21"/>
        <v>3087900</v>
      </c>
      <c r="BA21" s="166">
        <f t="shared" si="21"/>
        <v>3087900</v>
      </c>
      <c r="BB21" s="166">
        <f t="shared" si="21"/>
        <v>3087900</v>
      </c>
      <c r="BC21" s="166">
        <f t="shared" si="21"/>
        <v>3087900</v>
      </c>
      <c r="BD21" s="166">
        <f t="shared" si="21"/>
        <v>3087900</v>
      </c>
      <c r="BE21" s="166">
        <f t="shared" si="21"/>
        <v>3087900</v>
      </c>
      <c r="BF21" s="166">
        <f t="shared" si="21"/>
        <v>3087900</v>
      </c>
      <c r="BG21" s="166">
        <f t="shared" si="21"/>
        <v>3087900</v>
      </c>
      <c r="BH21" s="182">
        <f t="shared" si="21"/>
        <v>3087900</v>
      </c>
      <c r="BI21" s="166">
        <f t="shared" si="21"/>
        <v>3431000</v>
      </c>
      <c r="BJ21" s="166">
        <f t="shared" si="21"/>
        <v>3431000</v>
      </c>
      <c r="BK21" s="166">
        <f t="shared" si="21"/>
        <v>3431000</v>
      </c>
      <c r="BL21" s="166">
        <f t="shared" si="21"/>
        <v>3431000</v>
      </c>
      <c r="BM21" s="166">
        <f t="shared" si="21"/>
        <v>3431000</v>
      </c>
      <c r="BN21" s="166">
        <f t="shared" si="21"/>
        <v>3431000</v>
      </c>
      <c r="BO21" s="166">
        <f t="shared" si="21"/>
        <v>3431000</v>
      </c>
      <c r="BP21" s="166">
        <f t="shared" si="21"/>
        <v>3431000</v>
      </c>
      <c r="BQ21" s="166">
        <f t="shared" si="21"/>
        <v>3431000</v>
      </c>
      <c r="BR21" s="166">
        <f t="shared" si="21"/>
        <v>3431000</v>
      </c>
      <c r="BS21" s="166">
        <f t="shared" si="21"/>
        <v>3431000</v>
      </c>
      <c r="BT21" s="166">
        <f t="shared" si="21"/>
        <v>3431000</v>
      </c>
      <c r="BV21" s="62">
        <f>SUM(M21:X21)</f>
        <v>8234400</v>
      </c>
      <c r="BW21" s="63">
        <f>SUM(Y21:AJ21)</f>
        <v>20586000</v>
      </c>
      <c r="BX21" s="63">
        <f>SUM(AK21:AV21)</f>
        <v>28820400</v>
      </c>
      <c r="BY21" s="63">
        <f>SUM(AW21:BH21)</f>
        <v>37054800</v>
      </c>
      <c r="BZ21" s="64">
        <f>SUM(BI21:BT21)</f>
        <v>41172000</v>
      </c>
      <c r="CA21" s="11"/>
      <c r="CB21" s="65">
        <f>SUM(BV21:BZ21)</f>
        <v>135867600</v>
      </c>
    </row>
    <row r="22" spans="3:80" s="37" customFormat="1" ht="15.75" thickBot="1">
      <c r="K22" s="168" t="s">
        <v>55</v>
      </c>
      <c r="M22" s="169">
        <f t="shared" ref="M22:AR22" si="22">SUM(M20:M21)</f>
        <v>756194.69652817165</v>
      </c>
      <c r="N22" s="169">
        <f t="shared" si="22"/>
        <v>773110.08152247977</v>
      </c>
      <c r="O22" s="169">
        <f t="shared" si="22"/>
        <v>794113.35122374573</v>
      </c>
      <c r="P22" s="169">
        <f t="shared" si="22"/>
        <v>820192.41110281763</v>
      </c>
      <c r="Q22" s="169">
        <f t="shared" si="22"/>
        <v>852573.9104526653</v>
      </c>
      <c r="R22" s="169">
        <f t="shared" si="22"/>
        <v>892780.93881205935</v>
      </c>
      <c r="S22" s="169">
        <f t="shared" si="22"/>
        <v>942704.66569164034</v>
      </c>
      <c r="T22" s="169">
        <f t="shared" si="22"/>
        <v>1004693.2932337868</v>
      </c>
      <c r="U22" s="169">
        <f t="shared" si="22"/>
        <v>1081662.5057652853</v>
      </c>
      <c r="V22" s="169">
        <f t="shared" si="22"/>
        <v>1177232.6113252291</v>
      </c>
      <c r="W22" s="169">
        <f t="shared" si="22"/>
        <v>1295898.8257288262</v>
      </c>
      <c r="X22" s="183">
        <f t="shared" si="22"/>
        <v>1443242.7086132925</v>
      </c>
      <c r="Y22" s="169">
        <f t="shared" si="22"/>
        <v>2168013.2456125887</v>
      </c>
      <c r="Z22" s="169">
        <f t="shared" si="22"/>
        <v>2194409.8516066563</v>
      </c>
      <c r="AA22" s="169">
        <f t="shared" si="22"/>
        <v>2222346.2596170446</v>
      </c>
      <c r="AB22" s="169">
        <f t="shared" si="22"/>
        <v>2251912.2914280389</v>
      </c>
      <c r="AC22" s="169">
        <f t="shared" si="22"/>
        <v>2283203.0084280078</v>
      </c>
      <c r="AD22" s="169">
        <f t="shared" si="22"/>
        <v>2316319.0172529751</v>
      </c>
      <c r="AE22" s="169">
        <f t="shared" si="22"/>
        <v>2351366.7932593985</v>
      </c>
      <c r="AF22" s="169">
        <f t="shared" si="22"/>
        <v>2388459.0228661969</v>
      </c>
      <c r="AG22" s="169">
        <f t="shared" si="22"/>
        <v>2427714.965866725</v>
      </c>
      <c r="AH22" s="169">
        <f t="shared" si="22"/>
        <v>2469260.8388756174</v>
      </c>
      <c r="AI22" s="169">
        <f t="shared" si="22"/>
        <v>2513230.2211433616</v>
      </c>
      <c r="AJ22" s="183">
        <f t="shared" si="22"/>
        <v>2559764.484043391</v>
      </c>
      <c r="AK22" s="169">
        <f t="shared" si="22"/>
        <v>3140108.7811374236</v>
      </c>
      <c r="AL22" s="169">
        <f t="shared" si="22"/>
        <v>3156722.9787130156</v>
      </c>
      <c r="AM22" s="169">
        <f t="shared" si="22"/>
        <v>3173710.9957340583</v>
      </c>
      <c r="AN22" s="169">
        <f t="shared" si="22"/>
        <v>3191081.2431380749</v>
      </c>
      <c r="AO22" s="169">
        <f t="shared" si="22"/>
        <v>3208842.3211086811</v>
      </c>
      <c r="AP22" s="169">
        <f t="shared" si="22"/>
        <v>3227003.0233336268</v>
      </c>
      <c r="AQ22" s="169">
        <f t="shared" si="22"/>
        <v>3245572.3413586332</v>
      </c>
      <c r="AR22" s="169">
        <f t="shared" si="22"/>
        <v>3264559.4690392027</v>
      </c>
      <c r="AS22" s="169">
        <f t="shared" ref="AS22:BT22" si="23">SUM(AS20:AS21)</f>
        <v>3283973.8070925847</v>
      </c>
      <c r="AT22" s="169">
        <f t="shared" si="23"/>
        <v>3303824.967752168</v>
      </c>
      <c r="AU22" s="169">
        <f t="shared" si="23"/>
        <v>3324122.7795265913</v>
      </c>
      <c r="AV22" s="183">
        <f t="shared" si="23"/>
        <v>3344877.2920659399</v>
      </c>
      <c r="AW22" s="169">
        <f t="shared" si="23"/>
        <v>3960519.8916209289</v>
      </c>
      <c r="AX22" s="169">
        <f t="shared" si="23"/>
        <v>3965973.7659435598</v>
      </c>
      <c r="AY22" s="169">
        <f t="shared" si="23"/>
        <v>3971461.7269807067</v>
      </c>
      <c r="AZ22" s="169">
        <f t="shared" si="23"/>
        <v>3976983.9877743362</v>
      </c>
      <c r="BA22" s="169">
        <f t="shared" si="23"/>
        <v>3982540.7626979258</v>
      </c>
      <c r="BB22" s="169">
        <f t="shared" si="23"/>
        <v>3988132.2674647877</v>
      </c>
      <c r="BC22" s="169">
        <f t="shared" si="23"/>
        <v>3993758.719136443</v>
      </c>
      <c r="BD22" s="169">
        <f t="shared" si="23"/>
        <v>3999420.3361310456</v>
      </c>
      <c r="BE22" s="169">
        <f t="shared" si="23"/>
        <v>4005117.3382318644</v>
      </c>
      <c r="BF22" s="169">
        <f t="shared" si="23"/>
        <v>4010849.9465958141</v>
      </c>
      <c r="BG22" s="169">
        <f t="shared" si="23"/>
        <v>4016618.3837620378</v>
      </c>
      <c r="BH22" s="183">
        <f t="shared" si="23"/>
        <v>4022422.8736605505</v>
      </c>
      <c r="BI22" s="169">
        <f t="shared" si="23"/>
        <v>4334000</v>
      </c>
      <c r="BJ22" s="169">
        <f t="shared" si="23"/>
        <v>4334000</v>
      </c>
      <c r="BK22" s="169">
        <f t="shared" si="23"/>
        <v>4334000</v>
      </c>
      <c r="BL22" s="169">
        <f t="shared" si="23"/>
        <v>4334000</v>
      </c>
      <c r="BM22" s="169">
        <f t="shared" si="23"/>
        <v>4334000</v>
      </c>
      <c r="BN22" s="169">
        <f t="shared" si="23"/>
        <v>4334000</v>
      </c>
      <c r="BO22" s="169">
        <f t="shared" si="23"/>
        <v>4334000</v>
      </c>
      <c r="BP22" s="169">
        <f t="shared" si="23"/>
        <v>4334000</v>
      </c>
      <c r="BQ22" s="169">
        <f t="shared" si="23"/>
        <v>4334000</v>
      </c>
      <c r="BR22" s="169">
        <f t="shared" si="23"/>
        <v>4334000</v>
      </c>
      <c r="BS22" s="169">
        <f t="shared" si="23"/>
        <v>4334000</v>
      </c>
      <c r="BT22" s="169">
        <f t="shared" si="23"/>
        <v>4334000</v>
      </c>
      <c r="BV22" s="147">
        <f>SUM(M22:X22)</f>
        <v>11834400</v>
      </c>
      <c r="BW22" s="148">
        <f>SUM(Y22:AJ22)</f>
        <v>28146000.000000004</v>
      </c>
      <c r="BX22" s="148">
        <f>SUM(AK22:AV22)</f>
        <v>38864400</v>
      </c>
      <c r="BY22" s="148">
        <f>SUM(AW22:BH22)</f>
        <v>47893799.999999993</v>
      </c>
      <c r="BZ22" s="149">
        <f>SUM(BI22:BT22)</f>
        <v>52008000</v>
      </c>
      <c r="CA22" s="12"/>
      <c r="CB22" s="137">
        <f>SUM(BV22:BZ22)</f>
        <v>178746600</v>
      </c>
    </row>
    <row r="23" spans="3:80">
      <c r="K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80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80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80"/>
      <c r="AW23" s="17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80"/>
      <c r="BI23" s="161"/>
      <c r="BJ23" s="161"/>
      <c r="BK23" s="161"/>
      <c r="BL23" s="161"/>
      <c r="BM23" s="161"/>
      <c r="BN23" s="161"/>
      <c r="BO23" s="161"/>
      <c r="BP23" s="161"/>
      <c r="BQ23" s="161"/>
      <c r="BR23" s="161"/>
      <c r="BS23" s="161"/>
      <c r="BT23" s="161"/>
    </row>
    <row r="24" spans="3:80">
      <c r="D24" s="54" t="s">
        <v>337</v>
      </c>
      <c r="K24" s="174" t="s">
        <v>61</v>
      </c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80"/>
      <c r="Y24" s="161"/>
      <c r="Z24" s="161"/>
      <c r="AA24" s="161"/>
      <c r="AB24" s="161"/>
      <c r="AC24" s="161"/>
      <c r="AD24" s="161"/>
      <c r="AE24" s="161"/>
      <c r="AF24" s="161"/>
      <c r="AG24" s="161"/>
      <c r="AH24" s="161"/>
      <c r="AI24" s="161"/>
      <c r="AJ24" s="180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80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80"/>
      <c r="BI24" s="161"/>
      <c r="BJ24" s="161"/>
      <c r="BK24" s="161"/>
      <c r="BL24" s="161"/>
      <c r="BM24" s="161"/>
      <c r="BN24" s="161"/>
      <c r="BO24" s="161"/>
      <c r="BP24" s="161"/>
      <c r="BQ24" s="161"/>
      <c r="BR24" s="161"/>
      <c r="BS24" s="161"/>
      <c r="BT24" s="161"/>
    </row>
    <row r="25" spans="3:80" ht="15.75" thickBot="1">
      <c r="E25" s="319" t="s">
        <v>99</v>
      </c>
      <c r="F25" s="50"/>
      <c r="G25" s="50"/>
      <c r="H25" s="50"/>
      <c r="I25" s="50"/>
      <c r="K25" s="160" t="s">
        <v>59</v>
      </c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80"/>
      <c r="Y25" s="161"/>
      <c r="Z25" s="161"/>
      <c r="AA25" s="161"/>
      <c r="AB25" s="161"/>
      <c r="AC25" s="161"/>
      <c r="AD25" s="161"/>
      <c r="AE25" s="161"/>
      <c r="AF25" s="161"/>
      <c r="AG25" s="161"/>
      <c r="AH25" s="161"/>
      <c r="AI25" s="161"/>
      <c r="AJ25" s="180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80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80"/>
      <c r="BI25" s="161"/>
      <c r="BJ25" s="161"/>
      <c r="BK25" s="161"/>
      <c r="BL25" s="161"/>
      <c r="BM25" s="161"/>
      <c r="BN25" s="161"/>
      <c r="BO25" s="161"/>
      <c r="BP25" s="161"/>
      <c r="BQ25" s="161"/>
      <c r="BR25" s="161"/>
      <c r="BS25" s="161"/>
      <c r="BT25" s="161"/>
    </row>
    <row r="26" spans="3:80" ht="15.75">
      <c r="C26" s="40">
        <f>ROW()</f>
        <v>26</v>
      </c>
      <c r="D26" s="56" t="s">
        <v>57</v>
      </c>
      <c r="E26" s="434"/>
      <c r="F26" s="434"/>
      <c r="G26" s="434"/>
      <c r="H26" s="434"/>
      <c r="I26" s="434"/>
      <c r="K26" s="172" t="s">
        <v>57</v>
      </c>
      <c r="M26" s="152">
        <f t="shared" ref="M26:AR26" si="24" xml:space="preserve"> IF(M$2&gt;=$D$8,HLOOKUP(6-(INT((60-M$2)/12)+1),$E:$I,$C26,FALSE)/12,0)</f>
        <v>0</v>
      </c>
      <c r="N26" s="152">
        <f t="shared" si="24"/>
        <v>0</v>
      </c>
      <c r="O26" s="152">
        <f t="shared" si="24"/>
        <v>0</v>
      </c>
      <c r="P26" s="152">
        <f t="shared" si="24"/>
        <v>0</v>
      </c>
      <c r="Q26" s="152">
        <f t="shared" si="24"/>
        <v>0</v>
      </c>
      <c r="R26" s="152">
        <f t="shared" si="24"/>
        <v>0</v>
      </c>
      <c r="S26" s="152">
        <f t="shared" si="24"/>
        <v>0</v>
      </c>
      <c r="T26" s="152">
        <f t="shared" si="24"/>
        <v>0</v>
      </c>
      <c r="U26" s="152">
        <f t="shared" si="24"/>
        <v>0</v>
      </c>
      <c r="V26" s="152">
        <f t="shared" si="24"/>
        <v>0</v>
      </c>
      <c r="W26" s="152">
        <f t="shared" si="24"/>
        <v>0</v>
      </c>
      <c r="X26" s="177">
        <f t="shared" si="24"/>
        <v>0</v>
      </c>
      <c r="Y26" s="152">
        <f t="shared" si="24"/>
        <v>0</v>
      </c>
      <c r="Z26" s="152">
        <f t="shared" si="24"/>
        <v>0</v>
      </c>
      <c r="AA26" s="152">
        <f t="shared" si="24"/>
        <v>0</v>
      </c>
      <c r="AB26" s="152">
        <f t="shared" si="24"/>
        <v>0</v>
      </c>
      <c r="AC26" s="152">
        <f t="shared" si="24"/>
        <v>0</v>
      </c>
      <c r="AD26" s="152">
        <f t="shared" si="24"/>
        <v>0</v>
      </c>
      <c r="AE26" s="152">
        <f t="shared" si="24"/>
        <v>0</v>
      </c>
      <c r="AF26" s="152">
        <f t="shared" si="24"/>
        <v>0</v>
      </c>
      <c r="AG26" s="152">
        <f t="shared" si="24"/>
        <v>0</v>
      </c>
      <c r="AH26" s="152">
        <f t="shared" si="24"/>
        <v>0</v>
      </c>
      <c r="AI26" s="152">
        <f t="shared" si="24"/>
        <v>0</v>
      </c>
      <c r="AJ26" s="177">
        <f t="shared" si="24"/>
        <v>0</v>
      </c>
      <c r="AK26" s="152">
        <f t="shared" si="24"/>
        <v>0</v>
      </c>
      <c r="AL26" s="152">
        <f t="shared" si="24"/>
        <v>0</v>
      </c>
      <c r="AM26" s="152">
        <f t="shared" si="24"/>
        <v>0</v>
      </c>
      <c r="AN26" s="152">
        <f t="shared" si="24"/>
        <v>0</v>
      </c>
      <c r="AO26" s="152">
        <f t="shared" si="24"/>
        <v>0</v>
      </c>
      <c r="AP26" s="152">
        <f t="shared" si="24"/>
        <v>0</v>
      </c>
      <c r="AQ26" s="152">
        <f t="shared" si="24"/>
        <v>0</v>
      </c>
      <c r="AR26" s="152">
        <f t="shared" si="24"/>
        <v>0</v>
      </c>
      <c r="AS26" s="152">
        <f t="shared" ref="AS26:BT26" si="25" xml:space="preserve"> IF(AS$2&gt;=$D$8,HLOOKUP(6-(INT((60-AS$2)/12)+1),$E:$I,$C26,FALSE)/12,0)</f>
        <v>0</v>
      </c>
      <c r="AT26" s="152">
        <f t="shared" si="25"/>
        <v>0</v>
      </c>
      <c r="AU26" s="152">
        <f t="shared" si="25"/>
        <v>0</v>
      </c>
      <c r="AV26" s="177">
        <f t="shared" si="25"/>
        <v>0</v>
      </c>
      <c r="AW26" s="152">
        <f t="shared" si="25"/>
        <v>0</v>
      </c>
      <c r="AX26" s="152">
        <f t="shared" si="25"/>
        <v>0</v>
      </c>
      <c r="AY26" s="152">
        <f t="shared" si="25"/>
        <v>0</v>
      </c>
      <c r="AZ26" s="152">
        <f t="shared" si="25"/>
        <v>0</v>
      </c>
      <c r="BA26" s="152">
        <f t="shared" si="25"/>
        <v>0</v>
      </c>
      <c r="BB26" s="152">
        <f t="shared" si="25"/>
        <v>0</v>
      </c>
      <c r="BC26" s="152">
        <f t="shared" si="25"/>
        <v>0</v>
      </c>
      <c r="BD26" s="152">
        <f t="shared" si="25"/>
        <v>0</v>
      </c>
      <c r="BE26" s="152">
        <f t="shared" si="25"/>
        <v>0</v>
      </c>
      <c r="BF26" s="152">
        <f t="shared" si="25"/>
        <v>0</v>
      </c>
      <c r="BG26" s="152">
        <f t="shared" si="25"/>
        <v>0</v>
      </c>
      <c r="BH26" s="177">
        <f t="shared" si="25"/>
        <v>0</v>
      </c>
      <c r="BI26" s="152">
        <f t="shared" si="25"/>
        <v>0</v>
      </c>
      <c r="BJ26" s="152">
        <f t="shared" si="25"/>
        <v>0</v>
      </c>
      <c r="BK26" s="152">
        <f t="shared" si="25"/>
        <v>0</v>
      </c>
      <c r="BL26" s="152">
        <f t="shared" si="25"/>
        <v>0</v>
      </c>
      <c r="BM26" s="152">
        <f t="shared" si="25"/>
        <v>0</v>
      </c>
      <c r="BN26" s="152">
        <f t="shared" si="25"/>
        <v>0</v>
      </c>
      <c r="BO26" s="152">
        <f t="shared" si="25"/>
        <v>0</v>
      </c>
      <c r="BP26" s="152">
        <f t="shared" si="25"/>
        <v>0</v>
      </c>
      <c r="BQ26" s="152">
        <f t="shared" si="25"/>
        <v>0</v>
      </c>
      <c r="BR26" s="152">
        <f t="shared" si="25"/>
        <v>0</v>
      </c>
      <c r="BS26" s="152">
        <f t="shared" si="25"/>
        <v>0</v>
      </c>
      <c r="BT26" s="152">
        <f t="shared" si="25"/>
        <v>0</v>
      </c>
      <c r="BU26" s="9"/>
      <c r="BV26" s="41">
        <f>SUM(M26:X26)</f>
        <v>0</v>
      </c>
      <c r="BW26" s="42">
        <f>SUM(Y26:AJ26)</f>
        <v>0</v>
      </c>
      <c r="BX26" s="42">
        <f>SUM(AK26:AV26)</f>
        <v>0</v>
      </c>
      <c r="BY26" s="42">
        <f>SUM(AW26:BH26)</f>
        <v>0</v>
      </c>
      <c r="BZ26" s="43">
        <f>SUM(BI26:BT26)</f>
        <v>0</v>
      </c>
      <c r="CA26" s="9"/>
      <c r="CB26" s="47">
        <f>SUM(BV26:BZ26)</f>
        <v>0</v>
      </c>
    </row>
    <row r="27" spans="3:80" ht="15.75">
      <c r="C27" s="40">
        <f>ROW()</f>
        <v>27</v>
      </c>
      <c r="D27" s="56" t="s">
        <v>58</v>
      </c>
      <c r="E27" s="434"/>
      <c r="F27" s="434"/>
      <c r="G27" s="434"/>
      <c r="H27" s="434"/>
      <c r="I27" s="434"/>
      <c r="K27" s="173" t="s">
        <v>58</v>
      </c>
      <c r="M27" s="155">
        <f t="shared" ref="M27:AR27" si="26">IF(M$2&gt;=$D$8,HLOOKUP(6-(INT((60-M$2)/12)+1),$E:$I,$C27,FALSE)/12,0)</f>
        <v>0</v>
      </c>
      <c r="N27" s="155">
        <f t="shared" si="26"/>
        <v>0</v>
      </c>
      <c r="O27" s="155">
        <f t="shared" si="26"/>
        <v>0</v>
      </c>
      <c r="P27" s="155">
        <f t="shared" si="26"/>
        <v>0</v>
      </c>
      <c r="Q27" s="155">
        <f t="shared" si="26"/>
        <v>0</v>
      </c>
      <c r="R27" s="155">
        <f t="shared" si="26"/>
        <v>0</v>
      </c>
      <c r="S27" s="155">
        <f t="shared" si="26"/>
        <v>0</v>
      </c>
      <c r="T27" s="155">
        <f t="shared" si="26"/>
        <v>0</v>
      </c>
      <c r="U27" s="155">
        <f t="shared" si="26"/>
        <v>0</v>
      </c>
      <c r="V27" s="155">
        <f t="shared" si="26"/>
        <v>0</v>
      </c>
      <c r="W27" s="155">
        <f t="shared" si="26"/>
        <v>0</v>
      </c>
      <c r="X27" s="178">
        <f t="shared" si="26"/>
        <v>0</v>
      </c>
      <c r="Y27" s="155">
        <f t="shared" si="26"/>
        <v>0</v>
      </c>
      <c r="Z27" s="155">
        <f t="shared" si="26"/>
        <v>0</v>
      </c>
      <c r="AA27" s="155">
        <f t="shared" si="26"/>
        <v>0</v>
      </c>
      <c r="AB27" s="155">
        <f t="shared" si="26"/>
        <v>0</v>
      </c>
      <c r="AC27" s="155">
        <f t="shared" si="26"/>
        <v>0</v>
      </c>
      <c r="AD27" s="155">
        <f t="shared" si="26"/>
        <v>0</v>
      </c>
      <c r="AE27" s="155">
        <f t="shared" si="26"/>
        <v>0</v>
      </c>
      <c r="AF27" s="155">
        <f t="shared" si="26"/>
        <v>0</v>
      </c>
      <c r="AG27" s="155">
        <f t="shared" si="26"/>
        <v>0</v>
      </c>
      <c r="AH27" s="155">
        <f t="shared" si="26"/>
        <v>0</v>
      </c>
      <c r="AI27" s="155">
        <f t="shared" si="26"/>
        <v>0</v>
      </c>
      <c r="AJ27" s="178">
        <f t="shared" si="26"/>
        <v>0</v>
      </c>
      <c r="AK27" s="155">
        <f t="shared" si="26"/>
        <v>0</v>
      </c>
      <c r="AL27" s="155">
        <f t="shared" si="26"/>
        <v>0</v>
      </c>
      <c r="AM27" s="155">
        <f t="shared" si="26"/>
        <v>0</v>
      </c>
      <c r="AN27" s="155">
        <f t="shared" si="26"/>
        <v>0</v>
      </c>
      <c r="AO27" s="155">
        <f t="shared" si="26"/>
        <v>0</v>
      </c>
      <c r="AP27" s="155">
        <f t="shared" si="26"/>
        <v>0</v>
      </c>
      <c r="AQ27" s="155">
        <f t="shared" si="26"/>
        <v>0</v>
      </c>
      <c r="AR27" s="155">
        <f t="shared" si="26"/>
        <v>0</v>
      </c>
      <c r="AS27" s="155">
        <f t="shared" ref="AS27:BT27" si="27">IF(AS$2&gt;=$D$8,HLOOKUP(6-(INT((60-AS$2)/12)+1),$E:$I,$C27,FALSE)/12,0)</f>
        <v>0</v>
      </c>
      <c r="AT27" s="155">
        <f t="shared" si="27"/>
        <v>0</v>
      </c>
      <c r="AU27" s="155">
        <f t="shared" si="27"/>
        <v>0</v>
      </c>
      <c r="AV27" s="178">
        <f t="shared" si="27"/>
        <v>0</v>
      </c>
      <c r="AW27" s="155">
        <f t="shared" si="27"/>
        <v>0</v>
      </c>
      <c r="AX27" s="155">
        <f t="shared" si="27"/>
        <v>0</v>
      </c>
      <c r="AY27" s="155">
        <f t="shared" si="27"/>
        <v>0</v>
      </c>
      <c r="AZ27" s="155">
        <f t="shared" si="27"/>
        <v>0</v>
      </c>
      <c r="BA27" s="155">
        <f t="shared" si="27"/>
        <v>0</v>
      </c>
      <c r="BB27" s="155">
        <f t="shared" si="27"/>
        <v>0</v>
      </c>
      <c r="BC27" s="155">
        <f t="shared" si="27"/>
        <v>0</v>
      </c>
      <c r="BD27" s="155">
        <f t="shared" si="27"/>
        <v>0</v>
      </c>
      <c r="BE27" s="155">
        <f t="shared" si="27"/>
        <v>0</v>
      </c>
      <c r="BF27" s="155">
        <f t="shared" si="27"/>
        <v>0</v>
      </c>
      <c r="BG27" s="155">
        <f t="shared" si="27"/>
        <v>0</v>
      </c>
      <c r="BH27" s="178">
        <f t="shared" si="27"/>
        <v>0</v>
      </c>
      <c r="BI27" s="155">
        <f t="shared" si="27"/>
        <v>0</v>
      </c>
      <c r="BJ27" s="155">
        <f t="shared" si="27"/>
        <v>0</v>
      </c>
      <c r="BK27" s="155">
        <f t="shared" si="27"/>
        <v>0</v>
      </c>
      <c r="BL27" s="155">
        <f t="shared" si="27"/>
        <v>0</v>
      </c>
      <c r="BM27" s="155">
        <f t="shared" si="27"/>
        <v>0</v>
      </c>
      <c r="BN27" s="155">
        <f t="shared" si="27"/>
        <v>0</v>
      </c>
      <c r="BO27" s="155">
        <f t="shared" si="27"/>
        <v>0</v>
      </c>
      <c r="BP27" s="155">
        <f t="shared" si="27"/>
        <v>0</v>
      </c>
      <c r="BQ27" s="155">
        <f t="shared" si="27"/>
        <v>0</v>
      </c>
      <c r="BR27" s="155">
        <f t="shared" si="27"/>
        <v>0</v>
      </c>
      <c r="BS27" s="155">
        <f t="shared" si="27"/>
        <v>0</v>
      </c>
      <c r="BT27" s="155">
        <f t="shared" si="27"/>
        <v>0</v>
      </c>
      <c r="BU27" s="9"/>
      <c r="BV27" s="44">
        <f>SUM(M27:X27)</f>
        <v>0</v>
      </c>
      <c r="BW27" s="45">
        <f>SUM(Y27:AJ27)</f>
        <v>0</v>
      </c>
      <c r="BX27" s="45">
        <f>SUM(AK27:AV27)</f>
        <v>0</v>
      </c>
      <c r="BY27" s="45">
        <f>SUM(AW27:BH27)</f>
        <v>0</v>
      </c>
      <c r="BZ27" s="46">
        <f>SUM(BI27:BT27)</f>
        <v>0</v>
      </c>
      <c r="CA27" s="4"/>
      <c r="CB27" s="48">
        <f>SUM(BV27:BZ27)</f>
        <v>0</v>
      </c>
    </row>
    <row r="28" spans="3:80" ht="15.75" thickBot="1">
      <c r="K28" s="157" t="s">
        <v>60</v>
      </c>
      <c r="M28" s="158">
        <f t="shared" ref="M28:AR28" si="28">SUM(M26:M27)</f>
        <v>0</v>
      </c>
      <c r="N28" s="158">
        <f t="shared" si="28"/>
        <v>0</v>
      </c>
      <c r="O28" s="158">
        <f t="shared" si="28"/>
        <v>0</v>
      </c>
      <c r="P28" s="158">
        <f t="shared" si="28"/>
        <v>0</v>
      </c>
      <c r="Q28" s="158">
        <f t="shared" si="28"/>
        <v>0</v>
      </c>
      <c r="R28" s="158">
        <f t="shared" si="28"/>
        <v>0</v>
      </c>
      <c r="S28" s="158">
        <f t="shared" si="28"/>
        <v>0</v>
      </c>
      <c r="T28" s="158">
        <f t="shared" si="28"/>
        <v>0</v>
      </c>
      <c r="U28" s="158">
        <f t="shared" si="28"/>
        <v>0</v>
      </c>
      <c r="V28" s="158">
        <f t="shared" si="28"/>
        <v>0</v>
      </c>
      <c r="W28" s="158">
        <f t="shared" si="28"/>
        <v>0</v>
      </c>
      <c r="X28" s="179">
        <f t="shared" si="28"/>
        <v>0</v>
      </c>
      <c r="Y28" s="158">
        <f t="shared" si="28"/>
        <v>0</v>
      </c>
      <c r="Z28" s="158">
        <f t="shared" si="28"/>
        <v>0</v>
      </c>
      <c r="AA28" s="158">
        <f t="shared" si="28"/>
        <v>0</v>
      </c>
      <c r="AB28" s="158">
        <f t="shared" si="28"/>
        <v>0</v>
      </c>
      <c r="AC28" s="158">
        <f t="shared" si="28"/>
        <v>0</v>
      </c>
      <c r="AD28" s="158">
        <f t="shared" si="28"/>
        <v>0</v>
      </c>
      <c r="AE28" s="158">
        <f t="shared" si="28"/>
        <v>0</v>
      </c>
      <c r="AF28" s="158">
        <f t="shared" si="28"/>
        <v>0</v>
      </c>
      <c r="AG28" s="158">
        <f t="shared" si="28"/>
        <v>0</v>
      </c>
      <c r="AH28" s="158">
        <f t="shared" si="28"/>
        <v>0</v>
      </c>
      <c r="AI28" s="158">
        <f t="shared" si="28"/>
        <v>0</v>
      </c>
      <c r="AJ28" s="179">
        <f t="shared" si="28"/>
        <v>0</v>
      </c>
      <c r="AK28" s="158">
        <f t="shared" si="28"/>
        <v>0</v>
      </c>
      <c r="AL28" s="158">
        <f t="shared" si="28"/>
        <v>0</v>
      </c>
      <c r="AM28" s="158">
        <f t="shared" si="28"/>
        <v>0</v>
      </c>
      <c r="AN28" s="158">
        <f t="shared" si="28"/>
        <v>0</v>
      </c>
      <c r="AO28" s="158">
        <f t="shared" si="28"/>
        <v>0</v>
      </c>
      <c r="AP28" s="158">
        <f t="shared" si="28"/>
        <v>0</v>
      </c>
      <c r="AQ28" s="158">
        <f t="shared" si="28"/>
        <v>0</v>
      </c>
      <c r="AR28" s="158">
        <f t="shared" si="28"/>
        <v>0</v>
      </c>
      <c r="AS28" s="158">
        <f t="shared" ref="AS28:BT28" si="29">SUM(AS26:AS27)</f>
        <v>0</v>
      </c>
      <c r="AT28" s="158">
        <f t="shared" si="29"/>
        <v>0</v>
      </c>
      <c r="AU28" s="158">
        <f t="shared" si="29"/>
        <v>0</v>
      </c>
      <c r="AV28" s="179">
        <f t="shared" si="29"/>
        <v>0</v>
      </c>
      <c r="AW28" s="158">
        <f t="shared" si="29"/>
        <v>0</v>
      </c>
      <c r="AX28" s="158">
        <f t="shared" si="29"/>
        <v>0</v>
      </c>
      <c r="AY28" s="158">
        <f t="shared" si="29"/>
        <v>0</v>
      </c>
      <c r="AZ28" s="158">
        <f t="shared" si="29"/>
        <v>0</v>
      </c>
      <c r="BA28" s="158">
        <f t="shared" si="29"/>
        <v>0</v>
      </c>
      <c r="BB28" s="158">
        <f t="shared" si="29"/>
        <v>0</v>
      </c>
      <c r="BC28" s="158">
        <f t="shared" si="29"/>
        <v>0</v>
      </c>
      <c r="BD28" s="158">
        <f t="shared" si="29"/>
        <v>0</v>
      </c>
      <c r="BE28" s="158">
        <f t="shared" si="29"/>
        <v>0</v>
      </c>
      <c r="BF28" s="158">
        <f t="shared" si="29"/>
        <v>0</v>
      </c>
      <c r="BG28" s="158">
        <f t="shared" si="29"/>
        <v>0</v>
      </c>
      <c r="BH28" s="179">
        <f t="shared" si="29"/>
        <v>0</v>
      </c>
      <c r="BI28" s="158">
        <f t="shared" si="29"/>
        <v>0</v>
      </c>
      <c r="BJ28" s="158">
        <f t="shared" si="29"/>
        <v>0</v>
      </c>
      <c r="BK28" s="158">
        <f t="shared" si="29"/>
        <v>0</v>
      </c>
      <c r="BL28" s="158">
        <f t="shared" si="29"/>
        <v>0</v>
      </c>
      <c r="BM28" s="158">
        <f t="shared" si="29"/>
        <v>0</v>
      </c>
      <c r="BN28" s="158">
        <f t="shared" si="29"/>
        <v>0</v>
      </c>
      <c r="BO28" s="158">
        <f t="shared" si="29"/>
        <v>0</v>
      </c>
      <c r="BP28" s="158">
        <f t="shared" si="29"/>
        <v>0</v>
      </c>
      <c r="BQ28" s="158">
        <f t="shared" si="29"/>
        <v>0</v>
      </c>
      <c r="BR28" s="158">
        <f t="shared" si="29"/>
        <v>0</v>
      </c>
      <c r="BS28" s="158">
        <f t="shared" si="29"/>
        <v>0</v>
      </c>
      <c r="BT28" s="158">
        <f t="shared" si="29"/>
        <v>0</v>
      </c>
      <c r="BU28" s="4"/>
      <c r="BV28" s="147">
        <f>SUM(M28:X28)</f>
        <v>0</v>
      </c>
      <c r="BW28" s="148">
        <f>SUM(Y28:AJ28)</f>
        <v>0</v>
      </c>
      <c r="BX28" s="148">
        <f>SUM(AK28:AV28)</f>
        <v>0</v>
      </c>
      <c r="BY28" s="148">
        <f>SUM(AW28:BH28)</f>
        <v>0</v>
      </c>
      <c r="BZ28" s="149">
        <f>SUM(BI28:BT28)</f>
        <v>0</v>
      </c>
      <c r="CA28" s="12"/>
      <c r="CB28" s="137">
        <f>SUM(BV28:BZ28)</f>
        <v>0</v>
      </c>
    </row>
    <row r="29" spans="3:80" ht="15.75" thickBot="1">
      <c r="E29" s="319" t="s">
        <v>100</v>
      </c>
      <c r="F29" s="50"/>
      <c r="G29" s="50"/>
      <c r="H29" s="50"/>
      <c r="I29" s="50"/>
      <c r="K29" s="160" t="s">
        <v>2</v>
      </c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80"/>
      <c r="Y29" s="161"/>
      <c r="Z29" s="161"/>
      <c r="AA29" s="161"/>
      <c r="AB29" s="161"/>
      <c r="AC29" s="161"/>
      <c r="AD29" s="161"/>
      <c r="AE29" s="161"/>
      <c r="AF29" s="161"/>
      <c r="AG29" s="161"/>
      <c r="AH29" s="161"/>
      <c r="AI29" s="161"/>
      <c r="AJ29" s="180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80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80"/>
      <c r="BI29" s="161"/>
      <c r="BJ29" s="161"/>
      <c r="BK29" s="161"/>
      <c r="BL29" s="161"/>
      <c r="BM29" s="161"/>
      <c r="BN29" s="161"/>
      <c r="BO29" s="161"/>
      <c r="BP29" s="161"/>
      <c r="BQ29" s="161"/>
      <c r="BR29" s="161"/>
      <c r="BS29" s="161"/>
      <c r="BT29" s="161"/>
    </row>
    <row r="30" spans="3:80" ht="15.75">
      <c r="C30" s="40">
        <f>ROW()</f>
        <v>30</v>
      </c>
      <c r="D30" s="55" t="s">
        <v>57</v>
      </c>
      <c r="E30" s="433">
        <v>1000</v>
      </c>
      <c r="F30" s="433">
        <v>1000</v>
      </c>
      <c r="G30" s="433">
        <v>1500</v>
      </c>
      <c r="H30" s="433">
        <v>1500</v>
      </c>
      <c r="I30" s="433">
        <v>1500</v>
      </c>
      <c r="K30" s="162" t="s">
        <v>57</v>
      </c>
      <c r="M30" s="163">
        <f t="shared" ref="M30:AR30" si="30">M26*  HLOOKUP(6-(INT((60-M$2)/12)+1),$E:$I,$C30,FALSE)</f>
        <v>0</v>
      </c>
      <c r="N30" s="163">
        <f t="shared" si="30"/>
        <v>0</v>
      </c>
      <c r="O30" s="163">
        <f t="shared" si="30"/>
        <v>0</v>
      </c>
      <c r="P30" s="163">
        <f t="shared" si="30"/>
        <v>0</v>
      </c>
      <c r="Q30" s="163">
        <f t="shared" si="30"/>
        <v>0</v>
      </c>
      <c r="R30" s="163">
        <f t="shared" si="30"/>
        <v>0</v>
      </c>
      <c r="S30" s="163">
        <f t="shared" si="30"/>
        <v>0</v>
      </c>
      <c r="T30" s="163">
        <f t="shared" si="30"/>
        <v>0</v>
      </c>
      <c r="U30" s="163">
        <f t="shared" si="30"/>
        <v>0</v>
      </c>
      <c r="V30" s="163">
        <f t="shared" si="30"/>
        <v>0</v>
      </c>
      <c r="W30" s="163">
        <f t="shared" si="30"/>
        <v>0</v>
      </c>
      <c r="X30" s="181">
        <f t="shared" si="30"/>
        <v>0</v>
      </c>
      <c r="Y30" s="163">
        <f t="shared" si="30"/>
        <v>0</v>
      </c>
      <c r="Z30" s="163">
        <f t="shared" si="30"/>
        <v>0</v>
      </c>
      <c r="AA30" s="163">
        <f t="shared" si="30"/>
        <v>0</v>
      </c>
      <c r="AB30" s="163">
        <f t="shared" si="30"/>
        <v>0</v>
      </c>
      <c r="AC30" s="163">
        <f t="shared" si="30"/>
        <v>0</v>
      </c>
      <c r="AD30" s="163">
        <f t="shared" si="30"/>
        <v>0</v>
      </c>
      <c r="AE30" s="163">
        <f t="shared" si="30"/>
        <v>0</v>
      </c>
      <c r="AF30" s="163">
        <f t="shared" si="30"/>
        <v>0</v>
      </c>
      <c r="AG30" s="163">
        <f t="shared" si="30"/>
        <v>0</v>
      </c>
      <c r="AH30" s="163">
        <f t="shared" si="30"/>
        <v>0</v>
      </c>
      <c r="AI30" s="163">
        <f t="shared" si="30"/>
        <v>0</v>
      </c>
      <c r="AJ30" s="181">
        <f t="shared" si="30"/>
        <v>0</v>
      </c>
      <c r="AK30" s="163">
        <f t="shared" si="30"/>
        <v>0</v>
      </c>
      <c r="AL30" s="163">
        <f t="shared" si="30"/>
        <v>0</v>
      </c>
      <c r="AM30" s="163">
        <f t="shared" si="30"/>
        <v>0</v>
      </c>
      <c r="AN30" s="163">
        <f t="shared" si="30"/>
        <v>0</v>
      </c>
      <c r="AO30" s="163">
        <f t="shared" si="30"/>
        <v>0</v>
      </c>
      <c r="AP30" s="163">
        <f t="shared" si="30"/>
        <v>0</v>
      </c>
      <c r="AQ30" s="163">
        <f t="shared" si="30"/>
        <v>0</v>
      </c>
      <c r="AR30" s="163">
        <f t="shared" si="30"/>
        <v>0</v>
      </c>
      <c r="AS30" s="163">
        <f t="shared" ref="AS30:BT30" si="31">AS26*  HLOOKUP(6-(INT((60-AS$2)/12)+1),$E:$I,$C30,FALSE)</f>
        <v>0</v>
      </c>
      <c r="AT30" s="163">
        <f t="shared" si="31"/>
        <v>0</v>
      </c>
      <c r="AU30" s="163">
        <f t="shared" si="31"/>
        <v>0</v>
      </c>
      <c r="AV30" s="181">
        <f t="shared" si="31"/>
        <v>0</v>
      </c>
      <c r="AW30" s="163">
        <f t="shared" si="31"/>
        <v>0</v>
      </c>
      <c r="AX30" s="163">
        <f t="shared" si="31"/>
        <v>0</v>
      </c>
      <c r="AY30" s="163">
        <f t="shared" si="31"/>
        <v>0</v>
      </c>
      <c r="AZ30" s="163">
        <f t="shared" si="31"/>
        <v>0</v>
      </c>
      <c r="BA30" s="163">
        <f t="shared" si="31"/>
        <v>0</v>
      </c>
      <c r="BB30" s="163">
        <f t="shared" si="31"/>
        <v>0</v>
      </c>
      <c r="BC30" s="163">
        <f t="shared" si="31"/>
        <v>0</v>
      </c>
      <c r="BD30" s="163">
        <f t="shared" si="31"/>
        <v>0</v>
      </c>
      <c r="BE30" s="163">
        <f t="shared" si="31"/>
        <v>0</v>
      </c>
      <c r="BF30" s="163">
        <f t="shared" si="31"/>
        <v>0</v>
      </c>
      <c r="BG30" s="163">
        <f t="shared" si="31"/>
        <v>0</v>
      </c>
      <c r="BH30" s="181">
        <f t="shared" si="31"/>
        <v>0</v>
      </c>
      <c r="BI30" s="163">
        <f t="shared" si="31"/>
        <v>0</v>
      </c>
      <c r="BJ30" s="163">
        <f t="shared" si="31"/>
        <v>0</v>
      </c>
      <c r="BK30" s="163">
        <f t="shared" si="31"/>
        <v>0</v>
      </c>
      <c r="BL30" s="163">
        <f t="shared" si="31"/>
        <v>0</v>
      </c>
      <c r="BM30" s="163">
        <f t="shared" si="31"/>
        <v>0</v>
      </c>
      <c r="BN30" s="163">
        <f t="shared" si="31"/>
        <v>0</v>
      </c>
      <c r="BO30" s="163">
        <f t="shared" si="31"/>
        <v>0</v>
      </c>
      <c r="BP30" s="163">
        <f t="shared" si="31"/>
        <v>0</v>
      </c>
      <c r="BQ30" s="163">
        <f t="shared" si="31"/>
        <v>0</v>
      </c>
      <c r="BR30" s="163">
        <f t="shared" si="31"/>
        <v>0</v>
      </c>
      <c r="BS30" s="163">
        <f t="shared" si="31"/>
        <v>0</v>
      </c>
      <c r="BT30" s="163">
        <f t="shared" si="31"/>
        <v>0</v>
      </c>
      <c r="BV30" s="57">
        <f>SUM(M30:X30)</f>
        <v>0</v>
      </c>
      <c r="BW30" s="58">
        <f>SUM(Y30:AJ30)</f>
        <v>0</v>
      </c>
      <c r="BX30" s="58">
        <f>SUM(AK30:AV30)</f>
        <v>0</v>
      </c>
      <c r="BY30" s="58">
        <f>SUM(AW30:BH30)</f>
        <v>0</v>
      </c>
      <c r="BZ30" s="59">
        <f>SUM(BI30:BT30)</f>
        <v>0</v>
      </c>
      <c r="CA30" s="60"/>
      <c r="CB30" s="61">
        <f>SUM(BV30:BZ30)</f>
        <v>0</v>
      </c>
    </row>
    <row r="31" spans="3:80">
      <c r="C31" s="40">
        <f>ROW()</f>
        <v>31</v>
      </c>
      <c r="D31" s="55" t="s">
        <v>58</v>
      </c>
      <c r="E31" s="433">
        <f>E30*1.5</f>
        <v>1500</v>
      </c>
      <c r="F31" s="433">
        <f>F30*1.5</f>
        <v>1500</v>
      </c>
      <c r="G31" s="433">
        <f>G30*1.5</f>
        <v>2250</v>
      </c>
      <c r="H31" s="433">
        <f>H30*1.5</f>
        <v>2250</v>
      </c>
      <c r="I31" s="433">
        <f>I30*1.5</f>
        <v>2250</v>
      </c>
      <c r="J31" s="39">
        <v>3</v>
      </c>
      <c r="K31" s="165" t="s">
        <v>58</v>
      </c>
      <c r="L31" s="39">
        <v>3</v>
      </c>
      <c r="M31" s="166">
        <f t="shared" ref="M31:AR31" si="32">M27*  HLOOKUP(6-(INT((60-M$2)/12)+1),$E:$I,$C31,FALSE)</f>
        <v>0</v>
      </c>
      <c r="N31" s="166">
        <f t="shared" si="32"/>
        <v>0</v>
      </c>
      <c r="O31" s="166">
        <f t="shared" si="32"/>
        <v>0</v>
      </c>
      <c r="P31" s="166">
        <f t="shared" si="32"/>
        <v>0</v>
      </c>
      <c r="Q31" s="166">
        <f t="shared" si="32"/>
        <v>0</v>
      </c>
      <c r="R31" s="166">
        <f t="shared" si="32"/>
        <v>0</v>
      </c>
      <c r="S31" s="166">
        <f t="shared" si="32"/>
        <v>0</v>
      </c>
      <c r="T31" s="166">
        <f t="shared" si="32"/>
        <v>0</v>
      </c>
      <c r="U31" s="166">
        <f t="shared" si="32"/>
        <v>0</v>
      </c>
      <c r="V31" s="166">
        <f t="shared" si="32"/>
        <v>0</v>
      </c>
      <c r="W31" s="166">
        <f t="shared" si="32"/>
        <v>0</v>
      </c>
      <c r="X31" s="182">
        <f t="shared" si="32"/>
        <v>0</v>
      </c>
      <c r="Y31" s="166">
        <f t="shared" si="32"/>
        <v>0</v>
      </c>
      <c r="Z31" s="166">
        <f t="shared" si="32"/>
        <v>0</v>
      </c>
      <c r="AA31" s="166">
        <f t="shared" si="32"/>
        <v>0</v>
      </c>
      <c r="AB31" s="166">
        <f t="shared" si="32"/>
        <v>0</v>
      </c>
      <c r="AC31" s="166">
        <f t="shared" si="32"/>
        <v>0</v>
      </c>
      <c r="AD31" s="166">
        <f t="shared" si="32"/>
        <v>0</v>
      </c>
      <c r="AE31" s="166">
        <f t="shared" si="32"/>
        <v>0</v>
      </c>
      <c r="AF31" s="166">
        <f t="shared" si="32"/>
        <v>0</v>
      </c>
      <c r="AG31" s="166">
        <f t="shared" si="32"/>
        <v>0</v>
      </c>
      <c r="AH31" s="166">
        <f t="shared" si="32"/>
        <v>0</v>
      </c>
      <c r="AI31" s="166">
        <f t="shared" si="32"/>
        <v>0</v>
      </c>
      <c r="AJ31" s="182">
        <f t="shared" si="32"/>
        <v>0</v>
      </c>
      <c r="AK31" s="166">
        <f t="shared" si="32"/>
        <v>0</v>
      </c>
      <c r="AL31" s="166">
        <f t="shared" si="32"/>
        <v>0</v>
      </c>
      <c r="AM31" s="166">
        <f t="shared" si="32"/>
        <v>0</v>
      </c>
      <c r="AN31" s="166">
        <f t="shared" si="32"/>
        <v>0</v>
      </c>
      <c r="AO31" s="166">
        <f t="shared" si="32"/>
        <v>0</v>
      </c>
      <c r="AP31" s="166">
        <f t="shared" si="32"/>
        <v>0</v>
      </c>
      <c r="AQ31" s="166">
        <f t="shared" si="32"/>
        <v>0</v>
      </c>
      <c r="AR31" s="166">
        <f t="shared" si="32"/>
        <v>0</v>
      </c>
      <c r="AS31" s="166">
        <f t="shared" ref="AS31:BT31" si="33">AS27*  HLOOKUP(6-(INT((60-AS$2)/12)+1),$E:$I,$C31,FALSE)</f>
        <v>0</v>
      </c>
      <c r="AT31" s="166">
        <f t="shared" si="33"/>
        <v>0</v>
      </c>
      <c r="AU31" s="166">
        <f t="shared" si="33"/>
        <v>0</v>
      </c>
      <c r="AV31" s="182">
        <f t="shared" si="33"/>
        <v>0</v>
      </c>
      <c r="AW31" s="166">
        <f t="shared" si="33"/>
        <v>0</v>
      </c>
      <c r="AX31" s="166">
        <f t="shared" si="33"/>
        <v>0</v>
      </c>
      <c r="AY31" s="166">
        <f t="shared" si="33"/>
        <v>0</v>
      </c>
      <c r="AZ31" s="166">
        <f t="shared" si="33"/>
        <v>0</v>
      </c>
      <c r="BA31" s="166">
        <f t="shared" si="33"/>
        <v>0</v>
      </c>
      <c r="BB31" s="166">
        <f t="shared" si="33"/>
        <v>0</v>
      </c>
      <c r="BC31" s="166">
        <f t="shared" si="33"/>
        <v>0</v>
      </c>
      <c r="BD31" s="166">
        <f t="shared" si="33"/>
        <v>0</v>
      </c>
      <c r="BE31" s="166">
        <f t="shared" si="33"/>
        <v>0</v>
      </c>
      <c r="BF31" s="166">
        <f t="shared" si="33"/>
        <v>0</v>
      </c>
      <c r="BG31" s="166">
        <f t="shared" si="33"/>
        <v>0</v>
      </c>
      <c r="BH31" s="182">
        <f t="shared" si="33"/>
        <v>0</v>
      </c>
      <c r="BI31" s="166">
        <f t="shared" si="33"/>
        <v>0</v>
      </c>
      <c r="BJ31" s="166">
        <f t="shared" si="33"/>
        <v>0</v>
      </c>
      <c r="BK31" s="166">
        <f t="shared" si="33"/>
        <v>0</v>
      </c>
      <c r="BL31" s="166">
        <f t="shared" si="33"/>
        <v>0</v>
      </c>
      <c r="BM31" s="166">
        <f t="shared" si="33"/>
        <v>0</v>
      </c>
      <c r="BN31" s="166">
        <f t="shared" si="33"/>
        <v>0</v>
      </c>
      <c r="BO31" s="166">
        <f t="shared" si="33"/>
        <v>0</v>
      </c>
      <c r="BP31" s="166">
        <f t="shared" si="33"/>
        <v>0</v>
      </c>
      <c r="BQ31" s="166">
        <f t="shared" si="33"/>
        <v>0</v>
      </c>
      <c r="BR31" s="166">
        <f t="shared" si="33"/>
        <v>0</v>
      </c>
      <c r="BS31" s="166">
        <f t="shared" si="33"/>
        <v>0</v>
      </c>
      <c r="BT31" s="166">
        <f t="shared" si="33"/>
        <v>0</v>
      </c>
      <c r="BV31" s="62">
        <f>SUM(M31:X31)</f>
        <v>0</v>
      </c>
      <c r="BW31" s="63">
        <f>SUM(Y31:AJ31)</f>
        <v>0</v>
      </c>
      <c r="BX31" s="63">
        <f>SUM(AK31:AV31)</f>
        <v>0</v>
      </c>
      <c r="BY31" s="63">
        <f>SUM(AW31:BH31)</f>
        <v>0</v>
      </c>
      <c r="BZ31" s="64">
        <f>SUM(BI31:BT31)</f>
        <v>0</v>
      </c>
      <c r="CA31" s="11"/>
      <c r="CB31" s="65">
        <f>SUM(BV31:BZ31)</f>
        <v>0</v>
      </c>
    </row>
    <row r="32" spans="3:80" s="37" customFormat="1" ht="15.75" thickBot="1">
      <c r="K32" s="168" t="s">
        <v>10</v>
      </c>
      <c r="M32" s="169">
        <f t="shared" ref="M32:AR32" si="34">SUM(M30:M31)</f>
        <v>0</v>
      </c>
      <c r="N32" s="169">
        <f t="shared" si="34"/>
        <v>0</v>
      </c>
      <c r="O32" s="169">
        <f t="shared" si="34"/>
        <v>0</v>
      </c>
      <c r="P32" s="169">
        <f t="shared" si="34"/>
        <v>0</v>
      </c>
      <c r="Q32" s="169">
        <f t="shared" si="34"/>
        <v>0</v>
      </c>
      <c r="R32" s="169">
        <f t="shared" si="34"/>
        <v>0</v>
      </c>
      <c r="S32" s="169">
        <f t="shared" si="34"/>
        <v>0</v>
      </c>
      <c r="T32" s="169">
        <f t="shared" si="34"/>
        <v>0</v>
      </c>
      <c r="U32" s="169">
        <f t="shared" si="34"/>
        <v>0</v>
      </c>
      <c r="V32" s="169">
        <f t="shared" si="34"/>
        <v>0</v>
      </c>
      <c r="W32" s="169">
        <f t="shared" si="34"/>
        <v>0</v>
      </c>
      <c r="X32" s="183">
        <f t="shared" si="34"/>
        <v>0</v>
      </c>
      <c r="Y32" s="169">
        <f t="shared" si="34"/>
        <v>0</v>
      </c>
      <c r="Z32" s="169">
        <f t="shared" si="34"/>
        <v>0</v>
      </c>
      <c r="AA32" s="169">
        <f t="shared" si="34"/>
        <v>0</v>
      </c>
      <c r="AB32" s="169">
        <f t="shared" si="34"/>
        <v>0</v>
      </c>
      <c r="AC32" s="169">
        <f t="shared" si="34"/>
        <v>0</v>
      </c>
      <c r="AD32" s="169">
        <f t="shared" si="34"/>
        <v>0</v>
      </c>
      <c r="AE32" s="169">
        <f t="shared" si="34"/>
        <v>0</v>
      </c>
      <c r="AF32" s="169">
        <f t="shared" si="34"/>
        <v>0</v>
      </c>
      <c r="AG32" s="169">
        <f t="shared" si="34"/>
        <v>0</v>
      </c>
      <c r="AH32" s="169">
        <f t="shared" si="34"/>
        <v>0</v>
      </c>
      <c r="AI32" s="169">
        <f t="shared" si="34"/>
        <v>0</v>
      </c>
      <c r="AJ32" s="183">
        <f t="shared" si="34"/>
        <v>0</v>
      </c>
      <c r="AK32" s="169">
        <f t="shared" si="34"/>
        <v>0</v>
      </c>
      <c r="AL32" s="169">
        <f t="shared" si="34"/>
        <v>0</v>
      </c>
      <c r="AM32" s="169">
        <f t="shared" si="34"/>
        <v>0</v>
      </c>
      <c r="AN32" s="169">
        <f t="shared" si="34"/>
        <v>0</v>
      </c>
      <c r="AO32" s="169">
        <f t="shared" si="34"/>
        <v>0</v>
      </c>
      <c r="AP32" s="169">
        <f t="shared" si="34"/>
        <v>0</v>
      </c>
      <c r="AQ32" s="169">
        <f t="shared" si="34"/>
        <v>0</v>
      </c>
      <c r="AR32" s="169">
        <f t="shared" si="34"/>
        <v>0</v>
      </c>
      <c r="AS32" s="169">
        <f t="shared" ref="AS32:BT32" si="35">SUM(AS30:AS31)</f>
        <v>0</v>
      </c>
      <c r="AT32" s="169">
        <f t="shared" si="35"/>
        <v>0</v>
      </c>
      <c r="AU32" s="169">
        <f t="shared" si="35"/>
        <v>0</v>
      </c>
      <c r="AV32" s="183">
        <f t="shared" si="35"/>
        <v>0</v>
      </c>
      <c r="AW32" s="169">
        <f t="shared" si="35"/>
        <v>0</v>
      </c>
      <c r="AX32" s="169">
        <f t="shared" si="35"/>
        <v>0</v>
      </c>
      <c r="AY32" s="169">
        <f t="shared" si="35"/>
        <v>0</v>
      </c>
      <c r="AZ32" s="169">
        <f t="shared" si="35"/>
        <v>0</v>
      </c>
      <c r="BA32" s="169">
        <f t="shared" si="35"/>
        <v>0</v>
      </c>
      <c r="BB32" s="169">
        <f t="shared" si="35"/>
        <v>0</v>
      </c>
      <c r="BC32" s="169">
        <f t="shared" si="35"/>
        <v>0</v>
      </c>
      <c r="BD32" s="169">
        <f t="shared" si="35"/>
        <v>0</v>
      </c>
      <c r="BE32" s="169">
        <f t="shared" si="35"/>
        <v>0</v>
      </c>
      <c r="BF32" s="169">
        <f t="shared" si="35"/>
        <v>0</v>
      </c>
      <c r="BG32" s="169">
        <f t="shared" si="35"/>
        <v>0</v>
      </c>
      <c r="BH32" s="183">
        <f t="shared" si="35"/>
        <v>0</v>
      </c>
      <c r="BI32" s="169">
        <f t="shared" si="35"/>
        <v>0</v>
      </c>
      <c r="BJ32" s="169">
        <f t="shared" si="35"/>
        <v>0</v>
      </c>
      <c r="BK32" s="169">
        <f t="shared" si="35"/>
        <v>0</v>
      </c>
      <c r="BL32" s="169">
        <f t="shared" si="35"/>
        <v>0</v>
      </c>
      <c r="BM32" s="169">
        <f t="shared" si="35"/>
        <v>0</v>
      </c>
      <c r="BN32" s="169">
        <f t="shared" si="35"/>
        <v>0</v>
      </c>
      <c r="BO32" s="169">
        <f t="shared" si="35"/>
        <v>0</v>
      </c>
      <c r="BP32" s="169">
        <f t="shared" si="35"/>
        <v>0</v>
      </c>
      <c r="BQ32" s="169">
        <f t="shared" si="35"/>
        <v>0</v>
      </c>
      <c r="BR32" s="169">
        <f t="shared" si="35"/>
        <v>0</v>
      </c>
      <c r="BS32" s="169">
        <f t="shared" si="35"/>
        <v>0</v>
      </c>
      <c r="BT32" s="169">
        <f t="shared" si="35"/>
        <v>0</v>
      </c>
      <c r="BV32" s="147">
        <f>SUM(M32:X32)</f>
        <v>0</v>
      </c>
      <c r="BW32" s="148">
        <f>SUM(Y32:AJ32)</f>
        <v>0</v>
      </c>
      <c r="BX32" s="148">
        <f>SUM(AK32:AV32)</f>
        <v>0</v>
      </c>
      <c r="BY32" s="148">
        <f>SUM(AW32:BH32)</f>
        <v>0</v>
      </c>
      <c r="BZ32" s="149">
        <f>SUM(BI32:BT32)</f>
        <v>0</v>
      </c>
      <c r="CA32" s="12"/>
      <c r="CB32" s="137">
        <f>SUM(BV32:BZ32)</f>
        <v>0</v>
      </c>
    </row>
    <row r="33" spans="11:80" ht="15.75" thickBot="1">
      <c r="X33" s="176"/>
      <c r="AJ33" s="176"/>
      <c r="AV33" s="176"/>
      <c r="AW33" s="38"/>
      <c r="BH33" s="176"/>
    </row>
    <row r="34" spans="11:80" ht="15.75">
      <c r="K34" s="126" t="s">
        <v>63</v>
      </c>
      <c r="M34" s="127">
        <f t="shared" ref="M34:AR34" si="36">M13</f>
        <v>20416.666666666668</v>
      </c>
      <c r="N34" s="127">
        <f t="shared" si="36"/>
        <v>5517.3611111111113</v>
      </c>
      <c r="O34" s="127">
        <f t="shared" si="36"/>
        <v>6850.7233796296296</v>
      </c>
      <c r="P34" s="127">
        <f t="shared" si="36"/>
        <v>8506.3148630401229</v>
      </c>
      <c r="Q34" s="127">
        <f t="shared" si="36"/>
        <v>10562.007621608152</v>
      </c>
      <c r="R34" s="127">
        <f t="shared" si="36"/>
        <v>13114.492796830124</v>
      </c>
      <c r="S34" s="127">
        <f t="shared" si="36"/>
        <v>16283.828556064071</v>
      </c>
      <c r="T34" s="127">
        <f t="shared" si="36"/>
        <v>20219.087123779551</v>
      </c>
      <c r="U34" s="127">
        <f t="shared" si="36"/>
        <v>25105.366512026281</v>
      </c>
      <c r="V34" s="127">
        <f t="shared" si="36"/>
        <v>31172.496752432631</v>
      </c>
      <c r="W34" s="127">
        <f t="shared" si="36"/>
        <v>38705.850134270513</v>
      </c>
      <c r="X34" s="184">
        <f t="shared" si="36"/>
        <v>48059.763916719217</v>
      </c>
      <c r="Y34" s="127">
        <f t="shared" si="36"/>
        <v>19190.383704924927</v>
      </c>
      <c r="Z34" s="127">
        <f t="shared" si="36"/>
        <v>20309.822754378882</v>
      </c>
      <c r="AA34" s="127">
        <f t="shared" si="36"/>
        <v>21494.562415050987</v>
      </c>
      <c r="AB34" s="127">
        <f t="shared" si="36"/>
        <v>22748.411889262294</v>
      </c>
      <c r="AC34" s="127">
        <f t="shared" si="36"/>
        <v>24075.402582802591</v>
      </c>
      <c r="AD34" s="127">
        <f t="shared" si="36"/>
        <v>25479.801066799406</v>
      </c>
      <c r="AE34" s="127">
        <f t="shared" si="36"/>
        <v>26966.122795696043</v>
      </c>
      <c r="AF34" s="127">
        <f t="shared" si="36"/>
        <v>28539.146625444977</v>
      </c>
      <c r="AG34" s="127">
        <f t="shared" si="36"/>
        <v>30203.930178595932</v>
      </c>
      <c r="AH34" s="127">
        <f t="shared" si="36"/>
        <v>31965.826105680695</v>
      </c>
      <c r="AI34" s="127">
        <f t="shared" si="36"/>
        <v>33830.499295178743</v>
      </c>
      <c r="AJ34" s="184">
        <f t="shared" si="36"/>
        <v>35803.9450873975</v>
      </c>
      <c r="AK34" s="127">
        <f t="shared" si="36"/>
        <v>22268.337216857049</v>
      </c>
      <c r="AL34" s="127">
        <f t="shared" si="36"/>
        <v>22769.374804236333</v>
      </c>
      <c r="AM34" s="127">
        <f t="shared" si="36"/>
        <v>23281.685737331652</v>
      </c>
      <c r="AN34" s="127">
        <f t="shared" si="36"/>
        <v>23805.523666421617</v>
      </c>
      <c r="AO34" s="127">
        <f t="shared" si="36"/>
        <v>24341.147948916099</v>
      </c>
      <c r="AP34" s="127">
        <f t="shared" si="36"/>
        <v>24888.823777766713</v>
      </c>
      <c r="AQ34" s="127">
        <f t="shared" si="36"/>
        <v>25448.822312766464</v>
      </c>
      <c r="AR34" s="127">
        <f t="shared" si="36"/>
        <v>26021.420814803707</v>
      </c>
      <c r="AS34" s="127">
        <f t="shared" ref="AS34:BT34" si="37">AS13</f>
        <v>26606.902783136793</v>
      </c>
      <c r="AT34" s="127">
        <f t="shared" si="37"/>
        <v>27205.558095757369</v>
      </c>
      <c r="AU34" s="127">
        <f t="shared" si="37"/>
        <v>27817.683152911908</v>
      </c>
      <c r="AV34" s="184">
        <f t="shared" si="37"/>
        <v>28443.581023852428</v>
      </c>
      <c r="AW34" s="127">
        <f t="shared" si="37"/>
        <v>19829.701088788031</v>
      </c>
      <c r="AX34" s="127">
        <f t="shared" si="37"/>
        <v>19953.636720592949</v>
      </c>
      <c r="AY34" s="127">
        <f t="shared" si="37"/>
        <v>20078.34695009666</v>
      </c>
      <c r="AZ34" s="127">
        <f t="shared" si="37"/>
        <v>20203.836618534762</v>
      </c>
      <c r="BA34" s="127">
        <f t="shared" si="37"/>
        <v>20330.110597400606</v>
      </c>
      <c r="BB34" s="127">
        <f t="shared" si="37"/>
        <v>20457.173788634358</v>
      </c>
      <c r="BC34" s="127">
        <f t="shared" si="37"/>
        <v>20585.031124813322</v>
      </c>
      <c r="BD34" s="127">
        <f t="shared" si="37"/>
        <v>20713.687569343405</v>
      </c>
      <c r="BE34" s="127">
        <f t="shared" si="37"/>
        <v>20843.148116651802</v>
      </c>
      <c r="BF34" s="127">
        <f t="shared" si="37"/>
        <v>20973.417792380875</v>
      </c>
      <c r="BG34" s="127">
        <f t="shared" si="37"/>
        <v>21104.501653583255</v>
      </c>
      <c r="BH34" s="184">
        <f t="shared" si="37"/>
        <v>21236.404788918153</v>
      </c>
      <c r="BI34" s="127">
        <f t="shared" si="37"/>
        <v>17533.64703085037</v>
      </c>
      <c r="BJ34" s="127">
        <f t="shared" si="37"/>
        <v>17533.64703085037</v>
      </c>
      <c r="BK34" s="127">
        <f t="shared" si="37"/>
        <v>17533.64703085037</v>
      </c>
      <c r="BL34" s="127">
        <f t="shared" si="37"/>
        <v>17533.64703085037</v>
      </c>
      <c r="BM34" s="127">
        <f t="shared" si="37"/>
        <v>17533.64703085037</v>
      </c>
      <c r="BN34" s="127">
        <f t="shared" si="37"/>
        <v>17533.64703085037</v>
      </c>
      <c r="BO34" s="127">
        <f t="shared" si="37"/>
        <v>17533.64703085037</v>
      </c>
      <c r="BP34" s="127">
        <f t="shared" si="37"/>
        <v>17533.64703085037</v>
      </c>
      <c r="BQ34" s="127">
        <f t="shared" si="37"/>
        <v>17533.64703085037</v>
      </c>
      <c r="BR34" s="127">
        <f t="shared" si="37"/>
        <v>17533.64703085037</v>
      </c>
      <c r="BS34" s="127">
        <f t="shared" si="37"/>
        <v>17533.64703085037</v>
      </c>
      <c r="BT34" s="127">
        <f t="shared" si="37"/>
        <v>17533.64703085037</v>
      </c>
      <c r="BV34" s="138">
        <f>SUM(M34:X34)</f>
        <v>244513.95943417805</v>
      </c>
      <c r="BW34" s="139">
        <f>SUM(Y34:AJ34)</f>
        <v>320607.85450121295</v>
      </c>
      <c r="BX34" s="139">
        <f>SUM(AK34:AV34)</f>
        <v>302898.86133475811</v>
      </c>
      <c r="BY34" s="139">
        <f>SUM(AW34:BH34)</f>
        <v>246308.99680973816</v>
      </c>
      <c r="BZ34" s="140">
        <f>SUM(BI34:BT34)</f>
        <v>210403.7643702045</v>
      </c>
      <c r="CA34" s="60"/>
      <c r="CB34" s="134">
        <f>SUM(BV34:BZ34)</f>
        <v>1324733.4364500917</v>
      </c>
    </row>
    <row r="35" spans="11:80">
      <c r="K35" s="128" t="s">
        <v>343</v>
      </c>
      <c r="M35" s="129">
        <f t="shared" ref="M35:AR35" si="38">M22</f>
        <v>756194.69652817165</v>
      </c>
      <c r="N35" s="129">
        <f t="shared" si="38"/>
        <v>773110.08152247977</v>
      </c>
      <c r="O35" s="129">
        <f t="shared" si="38"/>
        <v>794113.35122374573</v>
      </c>
      <c r="P35" s="129">
        <f t="shared" si="38"/>
        <v>820192.41110281763</v>
      </c>
      <c r="Q35" s="129">
        <f t="shared" si="38"/>
        <v>852573.9104526653</v>
      </c>
      <c r="R35" s="129">
        <f t="shared" si="38"/>
        <v>892780.93881205935</v>
      </c>
      <c r="S35" s="129">
        <f t="shared" si="38"/>
        <v>942704.66569164034</v>
      </c>
      <c r="T35" s="129">
        <f t="shared" si="38"/>
        <v>1004693.2932337868</v>
      </c>
      <c r="U35" s="129">
        <f t="shared" si="38"/>
        <v>1081662.5057652853</v>
      </c>
      <c r="V35" s="129">
        <f t="shared" si="38"/>
        <v>1177232.6113252291</v>
      </c>
      <c r="W35" s="129">
        <f t="shared" si="38"/>
        <v>1295898.8257288262</v>
      </c>
      <c r="X35" s="185">
        <f t="shared" si="38"/>
        <v>1443242.7086132925</v>
      </c>
      <c r="Y35" s="129">
        <f t="shared" si="38"/>
        <v>2168013.2456125887</v>
      </c>
      <c r="Z35" s="129">
        <f t="shared" si="38"/>
        <v>2194409.8516066563</v>
      </c>
      <c r="AA35" s="129">
        <f t="shared" si="38"/>
        <v>2222346.2596170446</v>
      </c>
      <c r="AB35" s="129">
        <f t="shared" si="38"/>
        <v>2251912.2914280389</v>
      </c>
      <c r="AC35" s="129">
        <f t="shared" si="38"/>
        <v>2283203.0084280078</v>
      </c>
      <c r="AD35" s="129">
        <f t="shared" si="38"/>
        <v>2316319.0172529751</v>
      </c>
      <c r="AE35" s="129">
        <f t="shared" si="38"/>
        <v>2351366.7932593985</v>
      </c>
      <c r="AF35" s="129">
        <f t="shared" si="38"/>
        <v>2388459.0228661969</v>
      </c>
      <c r="AG35" s="129">
        <f t="shared" si="38"/>
        <v>2427714.965866725</v>
      </c>
      <c r="AH35" s="129">
        <f t="shared" si="38"/>
        <v>2469260.8388756174</v>
      </c>
      <c r="AI35" s="129">
        <f t="shared" si="38"/>
        <v>2513230.2211433616</v>
      </c>
      <c r="AJ35" s="185">
        <f t="shared" si="38"/>
        <v>2559764.484043391</v>
      </c>
      <c r="AK35" s="129">
        <f t="shared" si="38"/>
        <v>3140108.7811374236</v>
      </c>
      <c r="AL35" s="129">
        <f t="shared" si="38"/>
        <v>3156722.9787130156</v>
      </c>
      <c r="AM35" s="129">
        <f t="shared" si="38"/>
        <v>3173710.9957340583</v>
      </c>
      <c r="AN35" s="129">
        <f t="shared" si="38"/>
        <v>3191081.2431380749</v>
      </c>
      <c r="AO35" s="129">
        <f t="shared" si="38"/>
        <v>3208842.3211086811</v>
      </c>
      <c r="AP35" s="129">
        <f t="shared" si="38"/>
        <v>3227003.0233336268</v>
      </c>
      <c r="AQ35" s="129">
        <f t="shared" si="38"/>
        <v>3245572.3413586332</v>
      </c>
      <c r="AR35" s="129">
        <f t="shared" si="38"/>
        <v>3264559.4690392027</v>
      </c>
      <c r="AS35" s="129">
        <f t="shared" ref="AS35:BT35" si="39">AS22</f>
        <v>3283973.8070925847</v>
      </c>
      <c r="AT35" s="129">
        <f t="shared" si="39"/>
        <v>3303824.967752168</v>
      </c>
      <c r="AU35" s="129">
        <f t="shared" si="39"/>
        <v>3324122.7795265913</v>
      </c>
      <c r="AV35" s="185">
        <f t="shared" si="39"/>
        <v>3344877.2920659399</v>
      </c>
      <c r="AW35" s="129">
        <f t="shared" si="39"/>
        <v>3960519.8916209289</v>
      </c>
      <c r="AX35" s="129">
        <f t="shared" si="39"/>
        <v>3965973.7659435598</v>
      </c>
      <c r="AY35" s="129">
        <f t="shared" si="39"/>
        <v>3971461.7269807067</v>
      </c>
      <c r="AZ35" s="129">
        <f t="shared" si="39"/>
        <v>3976983.9877743362</v>
      </c>
      <c r="BA35" s="129">
        <f t="shared" si="39"/>
        <v>3982540.7626979258</v>
      </c>
      <c r="BB35" s="129">
        <f t="shared" si="39"/>
        <v>3988132.2674647877</v>
      </c>
      <c r="BC35" s="129">
        <f t="shared" si="39"/>
        <v>3993758.719136443</v>
      </c>
      <c r="BD35" s="129">
        <f t="shared" si="39"/>
        <v>3999420.3361310456</v>
      </c>
      <c r="BE35" s="129">
        <f t="shared" si="39"/>
        <v>4005117.3382318644</v>
      </c>
      <c r="BF35" s="129">
        <f t="shared" si="39"/>
        <v>4010849.9465958141</v>
      </c>
      <c r="BG35" s="129">
        <f t="shared" si="39"/>
        <v>4016618.3837620378</v>
      </c>
      <c r="BH35" s="185">
        <f t="shared" si="39"/>
        <v>4022422.8736605505</v>
      </c>
      <c r="BI35" s="129">
        <f t="shared" si="39"/>
        <v>4334000</v>
      </c>
      <c r="BJ35" s="129">
        <f t="shared" si="39"/>
        <v>4334000</v>
      </c>
      <c r="BK35" s="129">
        <f t="shared" si="39"/>
        <v>4334000</v>
      </c>
      <c r="BL35" s="129">
        <f t="shared" si="39"/>
        <v>4334000</v>
      </c>
      <c r="BM35" s="129">
        <f t="shared" si="39"/>
        <v>4334000</v>
      </c>
      <c r="BN35" s="129">
        <f t="shared" si="39"/>
        <v>4334000</v>
      </c>
      <c r="BO35" s="129">
        <f t="shared" si="39"/>
        <v>4334000</v>
      </c>
      <c r="BP35" s="129">
        <f t="shared" si="39"/>
        <v>4334000</v>
      </c>
      <c r="BQ35" s="129">
        <f t="shared" si="39"/>
        <v>4334000</v>
      </c>
      <c r="BR35" s="129">
        <f t="shared" si="39"/>
        <v>4334000</v>
      </c>
      <c r="BS35" s="129">
        <f t="shared" si="39"/>
        <v>4334000</v>
      </c>
      <c r="BT35" s="129">
        <f t="shared" si="39"/>
        <v>4334000</v>
      </c>
      <c r="BV35" s="141">
        <f>SUM(M35:X35)</f>
        <v>11834400</v>
      </c>
      <c r="BW35" s="142">
        <f>SUM(Y35:AJ35)</f>
        <v>28146000.000000004</v>
      </c>
      <c r="BX35" s="142">
        <f>SUM(AK35:AV35)</f>
        <v>38864400</v>
      </c>
      <c r="BY35" s="142">
        <f>SUM(AW35:BH35)</f>
        <v>47893799.999999993</v>
      </c>
      <c r="BZ35" s="143">
        <f>SUM(BI35:BT35)</f>
        <v>52008000</v>
      </c>
      <c r="CA35" s="11"/>
      <c r="CB35" s="135">
        <f>SUM(BV35:BZ35)</f>
        <v>178746600</v>
      </c>
    </row>
    <row r="36" spans="11:80">
      <c r="K36" s="130" t="s">
        <v>56</v>
      </c>
      <c r="M36" s="131">
        <f t="shared" ref="M36:AR36" si="40">M32</f>
        <v>0</v>
      </c>
      <c r="N36" s="131">
        <f t="shared" si="40"/>
        <v>0</v>
      </c>
      <c r="O36" s="131">
        <f t="shared" si="40"/>
        <v>0</v>
      </c>
      <c r="P36" s="131">
        <f t="shared" si="40"/>
        <v>0</v>
      </c>
      <c r="Q36" s="131">
        <f t="shared" si="40"/>
        <v>0</v>
      </c>
      <c r="R36" s="131">
        <f t="shared" si="40"/>
        <v>0</v>
      </c>
      <c r="S36" s="131">
        <f t="shared" si="40"/>
        <v>0</v>
      </c>
      <c r="T36" s="131">
        <f t="shared" si="40"/>
        <v>0</v>
      </c>
      <c r="U36" s="131">
        <f t="shared" si="40"/>
        <v>0</v>
      </c>
      <c r="V36" s="131">
        <f t="shared" si="40"/>
        <v>0</v>
      </c>
      <c r="W36" s="131">
        <f t="shared" si="40"/>
        <v>0</v>
      </c>
      <c r="X36" s="186">
        <f t="shared" si="40"/>
        <v>0</v>
      </c>
      <c r="Y36" s="131">
        <f t="shared" si="40"/>
        <v>0</v>
      </c>
      <c r="Z36" s="131">
        <f t="shared" si="40"/>
        <v>0</v>
      </c>
      <c r="AA36" s="131">
        <f t="shared" si="40"/>
        <v>0</v>
      </c>
      <c r="AB36" s="131">
        <f t="shared" si="40"/>
        <v>0</v>
      </c>
      <c r="AC36" s="131">
        <f t="shared" si="40"/>
        <v>0</v>
      </c>
      <c r="AD36" s="131">
        <f t="shared" si="40"/>
        <v>0</v>
      </c>
      <c r="AE36" s="131">
        <f t="shared" si="40"/>
        <v>0</v>
      </c>
      <c r="AF36" s="131">
        <f t="shared" si="40"/>
        <v>0</v>
      </c>
      <c r="AG36" s="131">
        <f t="shared" si="40"/>
        <v>0</v>
      </c>
      <c r="AH36" s="131">
        <f t="shared" si="40"/>
        <v>0</v>
      </c>
      <c r="AI36" s="131">
        <f t="shared" si="40"/>
        <v>0</v>
      </c>
      <c r="AJ36" s="186">
        <f t="shared" si="40"/>
        <v>0</v>
      </c>
      <c r="AK36" s="131">
        <f t="shared" si="40"/>
        <v>0</v>
      </c>
      <c r="AL36" s="131">
        <f t="shared" si="40"/>
        <v>0</v>
      </c>
      <c r="AM36" s="131">
        <f t="shared" si="40"/>
        <v>0</v>
      </c>
      <c r="AN36" s="131">
        <f t="shared" si="40"/>
        <v>0</v>
      </c>
      <c r="AO36" s="131">
        <f t="shared" si="40"/>
        <v>0</v>
      </c>
      <c r="AP36" s="131">
        <f t="shared" si="40"/>
        <v>0</v>
      </c>
      <c r="AQ36" s="131">
        <f t="shared" si="40"/>
        <v>0</v>
      </c>
      <c r="AR36" s="131">
        <f t="shared" si="40"/>
        <v>0</v>
      </c>
      <c r="AS36" s="131">
        <f t="shared" ref="AS36:BT36" si="41">AS32</f>
        <v>0</v>
      </c>
      <c r="AT36" s="131">
        <f t="shared" si="41"/>
        <v>0</v>
      </c>
      <c r="AU36" s="131">
        <f t="shared" si="41"/>
        <v>0</v>
      </c>
      <c r="AV36" s="186">
        <f t="shared" si="41"/>
        <v>0</v>
      </c>
      <c r="AW36" s="131">
        <f t="shared" si="41"/>
        <v>0</v>
      </c>
      <c r="AX36" s="131">
        <f t="shared" si="41"/>
        <v>0</v>
      </c>
      <c r="AY36" s="131">
        <f t="shared" si="41"/>
        <v>0</v>
      </c>
      <c r="AZ36" s="131">
        <f t="shared" si="41"/>
        <v>0</v>
      </c>
      <c r="BA36" s="131">
        <f t="shared" si="41"/>
        <v>0</v>
      </c>
      <c r="BB36" s="131">
        <f t="shared" si="41"/>
        <v>0</v>
      </c>
      <c r="BC36" s="131">
        <f t="shared" si="41"/>
        <v>0</v>
      </c>
      <c r="BD36" s="131">
        <f t="shared" si="41"/>
        <v>0</v>
      </c>
      <c r="BE36" s="131">
        <f t="shared" si="41"/>
        <v>0</v>
      </c>
      <c r="BF36" s="131">
        <f t="shared" si="41"/>
        <v>0</v>
      </c>
      <c r="BG36" s="131">
        <f t="shared" si="41"/>
        <v>0</v>
      </c>
      <c r="BH36" s="186">
        <f t="shared" si="41"/>
        <v>0</v>
      </c>
      <c r="BI36" s="131">
        <f t="shared" si="41"/>
        <v>0</v>
      </c>
      <c r="BJ36" s="131">
        <f t="shared" si="41"/>
        <v>0</v>
      </c>
      <c r="BK36" s="131">
        <f t="shared" si="41"/>
        <v>0</v>
      </c>
      <c r="BL36" s="131">
        <f t="shared" si="41"/>
        <v>0</v>
      </c>
      <c r="BM36" s="131">
        <f t="shared" si="41"/>
        <v>0</v>
      </c>
      <c r="BN36" s="131">
        <f t="shared" si="41"/>
        <v>0</v>
      </c>
      <c r="BO36" s="131">
        <f t="shared" si="41"/>
        <v>0</v>
      </c>
      <c r="BP36" s="131">
        <f t="shared" si="41"/>
        <v>0</v>
      </c>
      <c r="BQ36" s="131">
        <f t="shared" si="41"/>
        <v>0</v>
      </c>
      <c r="BR36" s="131">
        <f t="shared" si="41"/>
        <v>0</v>
      </c>
      <c r="BS36" s="131">
        <f t="shared" si="41"/>
        <v>0</v>
      </c>
      <c r="BT36" s="131">
        <f t="shared" si="41"/>
        <v>0</v>
      </c>
      <c r="BV36" s="144">
        <f>SUM(M36:X36)</f>
        <v>0</v>
      </c>
      <c r="BW36" s="145">
        <f>SUM(Y36:AJ36)</f>
        <v>0</v>
      </c>
      <c r="BX36" s="145">
        <f>SUM(AK36:AV36)</f>
        <v>0</v>
      </c>
      <c r="BY36" s="145">
        <f>SUM(AW36:BH36)</f>
        <v>0</v>
      </c>
      <c r="BZ36" s="146">
        <f>SUM(BI36:BT36)</f>
        <v>0</v>
      </c>
      <c r="CA36" s="66"/>
      <c r="CB36" s="136">
        <f>SUM(BV36:BZ36)</f>
        <v>0</v>
      </c>
    </row>
    <row r="37" spans="11:80" ht="15.75" thickBot="1">
      <c r="K37" s="132" t="s">
        <v>62</v>
      </c>
      <c r="M37" s="133">
        <f t="shared" ref="M37:AR37" si="42">SUM(M34:M36)</f>
        <v>776611.36319483828</v>
      </c>
      <c r="N37" s="133">
        <f t="shared" si="42"/>
        <v>778627.44263359089</v>
      </c>
      <c r="O37" s="133">
        <f t="shared" si="42"/>
        <v>800964.0746033754</v>
      </c>
      <c r="P37" s="133">
        <f t="shared" si="42"/>
        <v>828698.72596585774</v>
      </c>
      <c r="Q37" s="133">
        <f t="shared" si="42"/>
        <v>863135.9180742735</v>
      </c>
      <c r="R37" s="133">
        <f t="shared" si="42"/>
        <v>905895.43160888948</v>
      </c>
      <c r="S37" s="133">
        <f t="shared" si="42"/>
        <v>958988.4942477044</v>
      </c>
      <c r="T37" s="133">
        <f t="shared" si="42"/>
        <v>1024912.3803575664</v>
      </c>
      <c r="U37" s="133">
        <f t="shared" si="42"/>
        <v>1106767.8722773115</v>
      </c>
      <c r="V37" s="133">
        <f t="shared" si="42"/>
        <v>1208405.1080776616</v>
      </c>
      <c r="W37" s="133">
        <f t="shared" si="42"/>
        <v>1334604.6758630967</v>
      </c>
      <c r="X37" s="187">
        <f t="shared" si="42"/>
        <v>1491302.4725300118</v>
      </c>
      <c r="Y37" s="133">
        <f t="shared" si="42"/>
        <v>2187203.6293175137</v>
      </c>
      <c r="Z37" s="133">
        <f t="shared" si="42"/>
        <v>2214719.6743610352</v>
      </c>
      <c r="AA37" s="133">
        <f t="shared" si="42"/>
        <v>2243840.8220320954</v>
      </c>
      <c r="AB37" s="133">
        <f t="shared" si="42"/>
        <v>2274660.7033173013</v>
      </c>
      <c r="AC37" s="133">
        <f t="shared" si="42"/>
        <v>2307278.4110108106</v>
      </c>
      <c r="AD37" s="133">
        <f t="shared" si="42"/>
        <v>2341798.8183197747</v>
      </c>
      <c r="AE37" s="133">
        <f t="shared" si="42"/>
        <v>2378332.9160550945</v>
      </c>
      <c r="AF37" s="133">
        <f t="shared" si="42"/>
        <v>2416998.1694916417</v>
      </c>
      <c r="AG37" s="133">
        <f t="shared" si="42"/>
        <v>2457918.8960453207</v>
      </c>
      <c r="AH37" s="133">
        <f t="shared" si="42"/>
        <v>2501226.6649812981</v>
      </c>
      <c r="AI37" s="133">
        <f t="shared" si="42"/>
        <v>2547060.7204385404</v>
      </c>
      <c r="AJ37" s="187">
        <f t="shared" si="42"/>
        <v>2595568.4291307884</v>
      </c>
      <c r="AK37" s="133">
        <f t="shared" si="42"/>
        <v>3162377.1183542805</v>
      </c>
      <c r="AL37" s="133">
        <f t="shared" si="42"/>
        <v>3179492.353517252</v>
      </c>
      <c r="AM37" s="133">
        <f t="shared" si="42"/>
        <v>3196992.6814713902</v>
      </c>
      <c r="AN37" s="133">
        <f t="shared" si="42"/>
        <v>3214886.7668044963</v>
      </c>
      <c r="AO37" s="133">
        <f t="shared" si="42"/>
        <v>3233183.4690575972</v>
      </c>
      <c r="AP37" s="133">
        <f t="shared" si="42"/>
        <v>3251891.8471113937</v>
      </c>
      <c r="AQ37" s="133">
        <f t="shared" si="42"/>
        <v>3271021.1636713999</v>
      </c>
      <c r="AR37" s="133">
        <f t="shared" si="42"/>
        <v>3290580.8898540065</v>
      </c>
      <c r="AS37" s="133">
        <f t="shared" ref="AS37:BT37" si="43">SUM(AS34:AS36)</f>
        <v>3310580.7098757215</v>
      </c>
      <c r="AT37" s="133">
        <f t="shared" si="43"/>
        <v>3331030.5258479253</v>
      </c>
      <c r="AU37" s="133">
        <f t="shared" si="43"/>
        <v>3351940.462679503</v>
      </c>
      <c r="AV37" s="187">
        <f t="shared" si="43"/>
        <v>3373320.8730897922</v>
      </c>
      <c r="AW37" s="133">
        <f t="shared" si="43"/>
        <v>3980349.5927097169</v>
      </c>
      <c r="AX37" s="133">
        <f t="shared" si="43"/>
        <v>3985927.4026641529</v>
      </c>
      <c r="AY37" s="133">
        <f t="shared" si="43"/>
        <v>3991540.0739308032</v>
      </c>
      <c r="AZ37" s="133">
        <f t="shared" si="43"/>
        <v>3997187.824392871</v>
      </c>
      <c r="BA37" s="133">
        <f t="shared" si="43"/>
        <v>4002870.8732953263</v>
      </c>
      <c r="BB37" s="133">
        <f t="shared" si="43"/>
        <v>4008589.4412534218</v>
      </c>
      <c r="BC37" s="133">
        <f t="shared" si="43"/>
        <v>4014343.7502612565</v>
      </c>
      <c r="BD37" s="133">
        <f t="shared" si="43"/>
        <v>4020134.0237003891</v>
      </c>
      <c r="BE37" s="133">
        <f t="shared" si="43"/>
        <v>4025960.4863485163</v>
      </c>
      <c r="BF37" s="133">
        <f t="shared" si="43"/>
        <v>4031823.3643881949</v>
      </c>
      <c r="BG37" s="133">
        <f t="shared" si="43"/>
        <v>4037722.8854156211</v>
      </c>
      <c r="BH37" s="187">
        <f t="shared" si="43"/>
        <v>4043659.2784494688</v>
      </c>
      <c r="BI37" s="133">
        <f t="shared" si="43"/>
        <v>4351533.6470308499</v>
      </c>
      <c r="BJ37" s="133">
        <f t="shared" si="43"/>
        <v>4351533.6470308499</v>
      </c>
      <c r="BK37" s="133">
        <f t="shared" si="43"/>
        <v>4351533.6470308499</v>
      </c>
      <c r="BL37" s="133">
        <f t="shared" si="43"/>
        <v>4351533.6470308499</v>
      </c>
      <c r="BM37" s="133">
        <f t="shared" si="43"/>
        <v>4351533.6470308499</v>
      </c>
      <c r="BN37" s="133">
        <f t="shared" si="43"/>
        <v>4351533.6470308499</v>
      </c>
      <c r="BO37" s="133">
        <f t="shared" si="43"/>
        <v>4351533.6470308499</v>
      </c>
      <c r="BP37" s="133">
        <f t="shared" si="43"/>
        <v>4351533.6470308499</v>
      </c>
      <c r="BQ37" s="133">
        <f t="shared" si="43"/>
        <v>4351533.6470308499</v>
      </c>
      <c r="BR37" s="133">
        <f t="shared" si="43"/>
        <v>4351533.6470308499</v>
      </c>
      <c r="BS37" s="133">
        <f t="shared" si="43"/>
        <v>4351533.6470308499</v>
      </c>
      <c r="BT37" s="133">
        <f t="shared" si="43"/>
        <v>4351533.6470308499</v>
      </c>
      <c r="BV37" s="147">
        <f>SUM(M37:X37)</f>
        <v>12078913.959434178</v>
      </c>
      <c r="BW37" s="148">
        <f>SUM(Y37:AJ37)</f>
        <v>28466607.854501214</v>
      </c>
      <c r="BX37" s="148">
        <f>SUM(AK37:AV37)</f>
        <v>39167298.861334756</v>
      </c>
      <c r="BY37" s="148">
        <f>SUM(AW37:BH37)</f>
        <v>48140108.996809736</v>
      </c>
      <c r="BZ37" s="149">
        <f>SUM(BI37:BT37)</f>
        <v>52218403.76437021</v>
      </c>
      <c r="CA37" s="12"/>
      <c r="CB37" s="137">
        <f>SUM(BV37:BZ37)</f>
        <v>180071333.43645009</v>
      </c>
    </row>
    <row r="38" spans="11:80" ht="15.75" thickTop="1"/>
  </sheetData>
  <sheetProtection password="EEEE" sheet="1" objects="1" scenarios="1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3300"/>
  </sheetPr>
  <dimension ref="B1:CF12"/>
  <sheetViews>
    <sheetView showGridLines="0" zoomScale="85" zoomScaleNormal="85" workbookViewId="0">
      <pane xSplit="11" ySplit="3" topLeftCell="L4" activePane="bottomRight" state="frozenSplit"/>
      <selection pane="topRight"/>
      <selection pane="bottomLeft"/>
      <selection pane="bottomRight"/>
    </sheetView>
  </sheetViews>
  <sheetFormatPr defaultRowHeight="15" outlineLevelCol="1"/>
  <cols>
    <col min="1" max="1" width="1.42578125" style="40" customWidth="1"/>
    <col min="2" max="2" width="10.42578125" style="40" bestFit="1" customWidth="1"/>
    <col min="3" max="3" width="3.140625" style="40" hidden="1" customWidth="1"/>
    <col min="4" max="4" width="10.42578125" style="40" bestFit="1" customWidth="1"/>
    <col min="5" max="5" width="7.5703125" style="40" bestFit="1" customWidth="1"/>
    <col min="6" max="9" width="7.42578125" style="40" bestFit="1" customWidth="1"/>
    <col min="10" max="10" width="1.85546875" style="40" customWidth="1"/>
    <col min="11" max="11" width="21.140625" style="40" bestFit="1" customWidth="1"/>
    <col min="12" max="12" width="1.140625" style="40" customWidth="1"/>
    <col min="13" max="13" width="13.7109375" style="40" customWidth="1" outlineLevel="1"/>
    <col min="14" max="72" width="9.42578125" style="40" customWidth="1" outlineLevel="1"/>
    <col min="73" max="73" width="2.5703125" style="40" customWidth="1" outlineLevel="1"/>
    <col min="74" max="78" width="10.85546875" style="320" bestFit="1" customWidth="1"/>
    <col min="79" max="79" width="1.7109375" style="320" customWidth="1"/>
    <col min="80" max="80" width="11.85546875" style="320" customWidth="1"/>
    <col min="81" max="16384" width="9.140625" style="40"/>
  </cols>
  <sheetData>
    <row r="1" spans="2:84" ht="15.75">
      <c r="B1" s="150" t="s">
        <v>225</v>
      </c>
      <c r="C1" s="50"/>
      <c r="E1" s="89">
        <v>1</v>
      </c>
      <c r="F1" s="315">
        <v>2</v>
      </c>
      <c r="G1" s="316">
        <v>3</v>
      </c>
      <c r="H1" s="317">
        <v>4</v>
      </c>
      <c r="I1" s="318">
        <v>5</v>
      </c>
      <c r="M1" s="204" t="s">
        <v>7</v>
      </c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6"/>
      <c r="Y1" s="207" t="s">
        <v>8</v>
      </c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9"/>
      <c r="AK1" s="210" t="s">
        <v>9</v>
      </c>
      <c r="AL1" s="211"/>
      <c r="AM1" s="211"/>
      <c r="AN1" s="211"/>
      <c r="AO1" s="211"/>
      <c r="AP1" s="211"/>
      <c r="AQ1" s="211"/>
      <c r="AR1" s="211"/>
      <c r="AS1" s="211"/>
      <c r="AT1" s="211"/>
      <c r="AU1" s="211"/>
      <c r="AV1" s="212"/>
      <c r="AW1" s="213" t="s">
        <v>12</v>
      </c>
      <c r="AX1" s="214"/>
      <c r="AY1" s="214"/>
      <c r="AZ1" s="214"/>
      <c r="BA1" s="214"/>
      <c r="BB1" s="214"/>
      <c r="BC1" s="214"/>
      <c r="BD1" s="214"/>
      <c r="BE1" s="214"/>
      <c r="BF1" s="214"/>
      <c r="BG1" s="214"/>
      <c r="BH1" s="215"/>
      <c r="BI1" s="216" t="s">
        <v>13</v>
      </c>
      <c r="BJ1" s="217"/>
      <c r="BK1" s="217"/>
      <c r="BL1" s="217"/>
      <c r="BM1" s="217"/>
      <c r="BN1" s="217"/>
      <c r="BO1" s="217"/>
      <c r="BP1" s="217"/>
      <c r="BQ1" s="217"/>
      <c r="BR1" s="217"/>
      <c r="BS1" s="217"/>
      <c r="BT1" s="218"/>
      <c r="BU1" s="15"/>
      <c r="BV1" s="18" t="s">
        <v>14</v>
      </c>
      <c r="BW1" s="19"/>
      <c r="BX1" s="19"/>
      <c r="BY1" s="19"/>
      <c r="BZ1" s="20"/>
      <c r="CA1" s="15"/>
      <c r="CB1" s="17"/>
    </row>
    <row r="2" spans="2:84" ht="15.75">
      <c r="K2" s="73"/>
      <c r="M2" s="74">
        <v>1</v>
      </c>
      <c r="N2" s="74">
        <v>2</v>
      </c>
      <c r="O2" s="74">
        <v>3</v>
      </c>
      <c r="P2" s="74">
        <v>4</v>
      </c>
      <c r="Q2" s="75">
        <v>5</v>
      </c>
      <c r="R2" s="75">
        <v>6</v>
      </c>
      <c r="S2" s="75">
        <v>7</v>
      </c>
      <c r="T2" s="75">
        <v>8</v>
      </c>
      <c r="U2" s="75">
        <v>9</v>
      </c>
      <c r="V2" s="75">
        <v>10</v>
      </c>
      <c r="W2" s="75">
        <v>11</v>
      </c>
      <c r="X2" s="75">
        <v>12</v>
      </c>
      <c r="Y2" s="75">
        <v>13</v>
      </c>
      <c r="Z2" s="75">
        <v>14</v>
      </c>
      <c r="AA2" s="75">
        <v>15</v>
      </c>
      <c r="AB2" s="75">
        <v>16</v>
      </c>
      <c r="AC2" s="75">
        <v>17</v>
      </c>
      <c r="AD2" s="75">
        <v>18</v>
      </c>
      <c r="AE2" s="75">
        <v>19</v>
      </c>
      <c r="AF2" s="75">
        <v>20</v>
      </c>
      <c r="AG2" s="75">
        <v>21</v>
      </c>
      <c r="AH2" s="75">
        <v>22</v>
      </c>
      <c r="AI2" s="75">
        <v>23</v>
      </c>
      <c r="AJ2" s="75">
        <v>24</v>
      </c>
      <c r="AK2" s="75">
        <v>25</v>
      </c>
      <c r="AL2" s="75">
        <v>26</v>
      </c>
      <c r="AM2" s="75">
        <v>27</v>
      </c>
      <c r="AN2" s="75">
        <v>28</v>
      </c>
      <c r="AO2" s="75">
        <v>29</v>
      </c>
      <c r="AP2" s="75">
        <v>30</v>
      </c>
      <c r="AQ2" s="75">
        <v>31</v>
      </c>
      <c r="AR2" s="75">
        <v>32</v>
      </c>
      <c r="AS2" s="75">
        <v>33</v>
      </c>
      <c r="AT2" s="75">
        <v>34</v>
      </c>
      <c r="AU2" s="75">
        <v>35</v>
      </c>
      <c r="AV2" s="75">
        <v>36</v>
      </c>
      <c r="AW2" s="75">
        <v>37</v>
      </c>
      <c r="AX2" s="75">
        <v>38</v>
      </c>
      <c r="AY2" s="75">
        <v>39</v>
      </c>
      <c r="AZ2" s="75">
        <v>40</v>
      </c>
      <c r="BA2" s="75">
        <v>41</v>
      </c>
      <c r="BB2" s="75">
        <v>42</v>
      </c>
      <c r="BC2" s="75">
        <v>43</v>
      </c>
      <c r="BD2" s="75">
        <v>44</v>
      </c>
      <c r="BE2" s="75">
        <v>45</v>
      </c>
      <c r="BF2" s="75">
        <v>46</v>
      </c>
      <c r="BG2" s="75">
        <v>47</v>
      </c>
      <c r="BH2" s="75">
        <v>48</v>
      </c>
      <c r="BI2" s="75">
        <v>49</v>
      </c>
      <c r="BJ2" s="75">
        <v>50</v>
      </c>
      <c r="BK2" s="75">
        <v>51</v>
      </c>
      <c r="BL2" s="75">
        <v>52</v>
      </c>
      <c r="BM2" s="75">
        <v>53</v>
      </c>
      <c r="BN2" s="75">
        <v>54</v>
      </c>
      <c r="BO2" s="75">
        <v>55</v>
      </c>
      <c r="BP2" s="75">
        <v>56</v>
      </c>
      <c r="BQ2" s="75">
        <v>57</v>
      </c>
      <c r="BR2" s="75">
        <v>58</v>
      </c>
      <c r="BS2" s="75">
        <v>59</v>
      </c>
      <c r="BT2" s="75">
        <v>60</v>
      </c>
      <c r="BU2" s="15"/>
      <c r="BV2" s="26">
        <v>1</v>
      </c>
      <c r="BW2" s="27">
        <v>2</v>
      </c>
      <c r="BX2" s="25">
        <v>3</v>
      </c>
      <c r="BY2" s="24">
        <v>4</v>
      </c>
      <c r="BZ2" s="23">
        <v>5</v>
      </c>
      <c r="CA2" s="15"/>
      <c r="CB2" s="2" t="s">
        <v>15</v>
      </c>
    </row>
    <row r="3" spans="2:84">
      <c r="K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</row>
    <row r="4" spans="2:84">
      <c r="D4" s="54" t="s">
        <v>346</v>
      </c>
      <c r="X4" s="176"/>
      <c r="AJ4" s="176"/>
      <c r="AV4" s="176"/>
      <c r="AW4" s="38"/>
      <c r="BH4" s="176"/>
    </row>
    <row r="5" spans="2:84" ht="15.75" thickBot="1">
      <c r="E5" s="429" t="s">
        <v>347</v>
      </c>
      <c r="F5" s="50"/>
      <c r="G5" s="50"/>
      <c r="H5" s="50"/>
      <c r="I5" s="50"/>
      <c r="K5" s="160" t="s">
        <v>222</v>
      </c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80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80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80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180"/>
      <c r="BI5" s="161"/>
      <c r="BJ5" s="161"/>
      <c r="BK5" s="161"/>
      <c r="BL5" s="161"/>
      <c r="BM5" s="161"/>
      <c r="BN5" s="161"/>
      <c r="BO5" s="161"/>
      <c r="BP5" s="161"/>
      <c r="BQ5" s="161"/>
      <c r="BR5" s="161"/>
      <c r="BS5" s="161"/>
      <c r="BT5" s="161"/>
    </row>
    <row r="6" spans="2:84" ht="15.75">
      <c r="C6" s="40">
        <f>ROW()</f>
        <v>6</v>
      </c>
      <c r="D6" s="430" t="s">
        <v>348</v>
      </c>
      <c r="E6" s="433">
        <v>100</v>
      </c>
      <c r="F6" s="433">
        <v>100</v>
      </c>
      <c r="G6" s="433">
        <v>100</v>
      </c>
      <c r="H6" s="433">
        <v>100</v>
      </c>
      <c r="I6" s="433">
        <v>100</v>
      </c>
      <c r="K6" s="162" t="s">
        <v>348</v>
      </c>
      <c r="M6" s="163">
        <f>Revenue!M16*  HLOOKUP(6-(INT((60-Revenue!M$2)/12)+1),$E:$I,$C6,FALSE)</f>
        <v>4666.3131018781105</v>
      </c>
      <c r="N6" s="163">
        <f>Revenue!N16*  HLOOKUP(6-(INT((60-Revenue!N$2)/12)+1),$E:$I,$C6,FALSE)</f>
        <v>5794.0054348319873</v>
      </c>
      <c r="O6" s="163">
        <f>Revenue!O16*  HLOOKUP(6-(INT((60-Revenue!O$2)/12)+1),$E:$I,$C6,FALSE)</f>
        <v>7194.2234149163842</v>
      </c>
      <c r="P6" s="163">
        <f>Revenue!P16*  HLOOKUP(6-(INT((60-Revenue!P$2)/12)+1),$E:$I,$C6,FALSE)</f>
        <v>8932.8274068545106</v>
      </c>
      <c r="Q6" s="163">
        <f>Revenue!Q16*  HLOOKUP(6-(INT((60-Revenue!Q$2)/12)+1),$E:$I,$C6,FALSE)</f>
        <v>11091.594030177685</v>
      </c>
      <c r="R6" s="163">
        <f>Revenue!R16*  HLOOKUP(6-(INT((60-Revenue!R$2)/12)+1),$E:$I,$C6,FALSE)</f>
        <v>13772.062587470626</v>
      </c>
      <c r="S6" s="163">
        <f>Revenue!S16*  HLOOKUP(6-(INT((60-Revenue!S$2)/12)+1),$E:$I,$C6,FALSE)</f>
        <v>17100.311046109357</v>
      </c>
      <c r="T6" s="163">
        <f>Revenue!T16*  HLOOKUP(6-(INT((60-Revenue!T$2)/12)+1),$E:$I,$C6,FALSE)</f>
        <v>21232.886215585786</v>
      </c>
      <c r="U6" s="163">
        <f>Revenue!U16*  HLOOKUP(6-(INT((60-Revenue!U$2)/12)+1),$E:$I,$C6,FALSE)</f>
        <v>26364.16705101902</v>
      </c>
      <c r="V6" s="163">
        <f>Revenue!V16*  HLOOKUP(6-(INT((60-Revenue!V$2)/12)+1),$E:$I,$C6,FALSE)</f>
        <v>32735.507421681945</v>
      </c>
      <c r="W6" s="163">
        <f>Revenue!W16*  HLOOKUP(6-(INT((60-Revenue!W$2)/12)+1),$E:$I,$C6,FALSE)</f>
        <v>40646.588381921749</v>
      </c>
      <c r="X6" s="181">
        <f>Revenue!X16*  HLOOKUP(6-(INT((60-Revenue!X$2)/12)+1),$E:$I,$C6,FALSE)</f>
        <v>50469.513907552842</v>
      </c>
      <c r="Y6" s="163">
        <f>Revenue!Y16*  HLOOKUP(6-(INT((60-Revenue!Y$2)/12)+1),$E:$I,$C6,FALSE)</f>
        <v>30167.549707505914</v>
      </c>
      <c r="Z6" s="163">
        <f>Revenue!Z16*  HLOOKUP(6-(INT((60-Revenue!Z$2)/12)+1),$E:$I,$C6,FALSE)</f>
        <v>31927.323440443757</v>
      </c>
      <c r="AA6" s="163">
        <f>Revenue!AA16*  HLOOKUP(6-(INT((60-Revenue!AA$2)/12)+1),$E:$I,$C6,FALSE)</f>
        <v>33789.750641136314</v>
      </c>
      <c r="AB6" s="163">
        <f>Revenue!AB16*  HLOOKUP(6-(INT((60-Revenue!AB$2)/12)+1),$E:$I,$C6,FALSE)</f>
        <v>35760.819428535928</v>
      </c>
      <c r="AC6" s="163">
        <f>Revenue!AC16*  HLOOKUP(6-(INT((60-Revenue!AC$2)/12)+1),$E:$I,$C6,FALSE)</f>
        <v>37846.867228533854</v>
      </c>
      <c r="AD6" s="163">
        <f>Revenue!AD16*  HLOOKUP(6-(INT((60-Revenue!AD$2)/12)+1),$E:$I,$C6,FALSE)</f>
        <v>40054.60115019833</v>
      </c>
      <c r="AE6" s="163">
        <f>Revenue!AE16*  HLOOKUP(6-(INT((60-Revenue!AE$2)/12)+1),$E:$I,$C6,FALSE)</f>
        <v>42391.119550626565</v>
      </c>
      <c r="AF6" s="163">
        <f>Revenue!AF16*  HLOOKUP(6-(INT((60-Revenue!AF$2)/12)+1),$E:$I,$C6,FALSE)</f>
        <v>44863.934857746448</v>
      </c>
      <c r="AG6" s="163">
        <f>Revenue!AG16*  HLOOKUP(6-(INT((60-Revenue!AG$2)/12)+1),$E:$I,$C6,FALSE)</f>
        <v>47480.997724448323</v>
      </c>
      <c r="AH6" s="163">
        <f>Revenue!AH16*  HLOOKUP(6-(INT((60-Revenue!AH$2)/12)+1),$E:$I,$C6,FALSE)</f>
        <v>50250.72259170781</v>
      </c>
      <c r="AI6" s="163">
        <f>Revenue!AI16*  HLOOKUP(6-(INT((60-Revenue!AI$2)/12)+1),$E:$I,$C6,FALSE)</f>
        <v>53182.014742890773</v>
      </c>
      <c r="AJ6" s="181">
        <f>Revenue!AJ16*  HLOOKUP(6-(INT((60-Revenue!AJ$2)/12)+1),$E:$I,$C6,FALSE)</f>
        <v>56284.298936226056</v>
      </c>
      <c r="AK6" s="163">
        <f>Revenue!AK16*  HLOOKUP(6-(INT((60-Revenue!AK$2)/12)+1),$E:$I,$C6,FALSE)</f>
        <v>49227.252075828234</v>
      </c>
      <c r="AL6" s="163">
        <f>Revenue!AL16*  HLOOKUP(6-(INT((60-Revenue!AL$2)/12)+1),$E:$I,$C6,FALSE)</f>
        <v>50334.86524753437</v>
      </c>
      <c r="AM6" s="163">
        <f>Revenue!AM16*  HLOOKUP(6-(INT((60-Revenue!AM$2)/12)+1),$E:$I,$C6,FALSE)</f>
        <v>51467.399715603889</v>
      </c>
      <c r="AN6" s="163">
        <f>Revenue!AN16*  HLOOKUP(6-(INT((60-Revenue!AN$2)/12)+1),$E:$I,$C6,FALSE)</f>
        <v>52625.416209204981</v>
      </c>
      <c r="AO6" s="163">
        <f>Revenue!AO16*  HLOOKUP(6-(INT((60-Revenue!AO$2)/12)+1),$E:$I,$C6,FALSE)</f>
        <v>53809.488073912085</v>
      </c>
      <c r="AP6" s="163">
        <f>Revenue!AP16*  HLOOKUP(6-(INT((60-Revenue!AP$2)/12)+1),$E:$I,$C6,FALSE)</f>
        <v>55020.201555575113</v>
      </c>
      <c r="AQ6" s="163">
        <f>Revenue!AQ16*  HLOOKUP(6-(INT((60-Revenue!AQ$2)/12)+1),$E:$I,$C6,FALSE)</f>
        <v>56258.156090575554</v>
      </c>
      <c r="AR6" s="163">
        <f>Revenue!AR16*  HLOOKUP(6-(INT((60-Revenue!AR$2)/12)+1),$E:$I,$C6,FALSE)</f>
        <v>57523.964602613501</v>
      </c>
      <c r="AS6" s="163">
        <f>Revenue!AS16*  HLOOKUP(6-(INT((60-Revenue!AS$2)/12)+1),$E:$I,$C6,FALSE)</f>
        <v>58818.253806172303</v>
      </c>
      <c r="AT6" s="163">
        <f>Revenue!AT16*  HLOOKUP(6-(INT((60-Revenue!AT$2)/12)+1),$E:$I,$C6,FALSE)</f>
        <v>60141.664516811179</v>
      </c>
      <c r="AU6" s="163">
        <f>Revenue!AU16*  HLOOKUP(6-(INT((60-Revenue!AU$2)/12)+1),$E:$I,$C6,FALSE)</f>
        <v>61494.85196843942</v>
      </c>
      <c r="AV6" s="181">
        <f>Revenue!AV16*  HLOOKUP(6-(INT((60-Revenue!AV$2)/12)+1),$E:$I,$C6,FALSE)</f>
        <v>62878.48613772932</v>
      </c>
      <c r="AW6" s="163">
        <f>Revenue!AW16*  HLOOKUP(6-(INT((60-Revenue!AW$2)/12)+1),$E:$I,$C6,FALSE)</f>
        <v>58174.659441395263</v>
      </c>
      <c r="AX6" s="163">
        <f>Revenue!AX16*  HLOOKUP(6-(INT((60-Revenue!AX$2)/12)+1),$E:$I,$C6,FALSE)</f>
        <v>58538.251062903975</v>
      </c>
      <c r="AY6" s="163">
        <f>Revenue!AY16*  HLOOKUP(6-(INT((60-Revenue!AY$2)/12)+1),$E:$I,$C6,FALSE)</f>
        <v>58904.115132047118</v>
      </c>
      <c r="AZ6" s="163">
        <f>Revenue!AZ16*  HLOOKUP(6-(INT((60-Revenue!AZ$2)/12)+1),$E:$I,$C6,FALSE)</f>
        <v>59272.265851622418</v>
      </c>
      <c r="BA6" s="163">
        <f>Revenue!BA16*  HLOOKUP(6-(INT((60-Revenue!BA$2)/12)+1),$E:$I,$C6,FALSE)</f>
        <v>59642.717513195064</v>
      </c>
      <c r="BB6" s="163">
        <f>Revenue!BB16*  HLOOKUP(6-(INT((60-Revenue!BB$2)/12)+1),$E:$I,$C6,FALSE)</f>
        <v>60015.484497652527</v>
      </c>
      <c r="BC6" s="163">
        <f>Revenue!BC16*  HLOOKUP(6-(INT((60-Revenue!BC$2)/12)+1),$E:$I,$C6,FALSE)</f>
        <v>60390.581275762852</v>
      </c>
      <c r="BD6" s="163">
        <f>Revenue!BD16*  HLOOKUP(6-(INT((60-Revenue!BD$2)/12)+1),$E:$I,$C6,FALSE)</f>
        <v>60768.022408736375</v>
      </c>
      <c r="BE6" s="163">
        <f>Revenue!BE16*  HLOOKUP(6-(INT((60-Revenue!BE$2)/12)+1),$E:$I,$C6,FALSE)</f>
        <v>61147.822548790973</v>
      </c>
      <c r="BF6" s="163">
        <f>Revenue!BF16*  HLOOKUP(6-(INT((60-Revenue!BF$2)/12)+1),$E:$I,$C6,FALSE)</f>
        <v>61529.996439720926</v>
      </c>
      <c r="BG6" s="163">
        <f>Revenue!BG16*  HLOOKUP(6-(INT((60-Revenue!BG$2)/12)+1),$E:$I,$C6,FALSE)</f>
        <v>61914.558917469185</v>
      </c>
      <c r="BH6" s="181">
        <f>Revenue!BH16*  HLOOKUP(6-(INT((60-Revenue!BH$2)/12)+1),$E:$I,$C6,FALSE)</f>
        <v>62301.52491070336</v>
      </c>
      <c r="BI6" s="163">
        <f>Revenue!BI16*  HLOOKUP(6-(INT((60-Revenue!BI$2)/12)+1),$E:$I,$C6,FALSE)</f>
        <v>60199.999999999985</v>
      </c>
      <c r="BJ6" s="163">
        <f>Revenue!BJ16*  HLOOKUP(6-(INT((60-Revenue!BJ$2)/12)+1),$E:$I,$C6,FALSE)</f>
        <v>60199.999999999985</v>
      </c>
      <c r="BK6" s="163">
        <f>Revenue!BK16*  HLOOKUP(6-(INT((60-Revenue!BK$2)/12)+1),$E:$I,$C6,FALSE)</f>
        <v>60199.999999999985</v>
      </c>
      <c r="BL6" s="163">
        <f>Revenue!BL16*  HLOOKUP(6-(INT((60-Revenue!BL$2)/12)+1),$E:$I,$C6,FALSE)</f>
        <v>60199.999999999985</v>
      </c>
      <c r="BM6" s="163">
        <f>Revenue!BM16*  HLOOKUP(6-(INT((60-Revenue!BM$2)/12)+1),$E:$I,$C6,FALSE)</f>
        <v>60199.999999999985</v>
      </c>
      <c r="BN6" s="163">
        <f>Revenue!BN16*  HLOOKUP(6-(INT((60-Revenue!BN$2)/12)+1),$E:$I,$C6,FALSE)</f>
        <v>60199.999999999985</v>
      </c>
      <c r="BO6" s="163">
        <f>Revenue!BO16*  HLOOKUP(6-(INT((60-Revenue!BO$2)/12)+1),$E:$I,$C6,FALSE)</f>
        <v>60199.999999999985</v>
      </c>
      <c r="BP6" s="163">
        <f>Revenue!BP16*  HLOOKUP(6-(INT((60-Revenue!BP$2)/12)+1),$E:$I,$C6,FALSE)</f>
        <v>60199.999999999985</v>
      </c>
      <c r="BQ6" s="163">
        <f>Revenue!BQ16*  HLOOKUP(6-(INT((60-Revenue!BQ$2)/12)+1),$E:$I,$C6,FALSE)</f>
        <v>60199.999999999985</v>
      </c>
      <c r="BR6" s="163">
        <f>Revenue!BR16*  HLOOKUP(6-(INT((60-Revenue!BR$2)/12)+1),$E:$I,$C6,FALSE)</f>
        <v>60199.999999999985</v>
      </c>
      <c r="BS6" s="163">
        <f>Revenue!BS16*  HLOOKUP(6-(INT((60-Revenue!BS$2)/12)+1),$E:$I,$C6,FALSE)</f>
        <v>60199.999999999985</v>
      </c>
      <c r="BT6" s="163">
        <f>Revenue!BT16*  HLOOKUP(6-(INT((60-Revenue!BT$2)/12)+1),$E:$I,$C6,FALSE)</f>
        <v>60199.999999999985</v>
      </c>
      <c r="BV6" s="57">
        <f>SUM(M6:X6)</f>
        <v>240000</v>
      </c>
      <c r="BW6" s="58">
        <f>SUM(Y6:AJ6)</f>
        <v>504000.00000000012</v>
      </c>
      <c r="BX6" s="58">
        <f>SUM(AK6:AV6)</f>
        <v>669600</v>
      </c>
      <c r="BY6" s="58">
        <f>SUM(AW6:BH6)</f>
        <v>722600.00000000023</v>
      </c>
      <c r="BZ6" s="59">
        <f>SUM(BI6:BT6)</f>
        <v>722399.99999999988</v>
      </c>
      <c r="CA6" s="60"/>
      <c r="CB6" s="61">
        <f>SUM(BV6:BZ6)</f>
        <v>2858600</v>
      </c>
    </row>
    <row r="7" spans="2:84">
      <c r="C7" s="40">
        <f>ROW()</f>
        <v>7</v>
      </c>
      <c r="D7" s="430" t="s">
        <v>349</v>
      </c>
      <c r="E7" s="433"/>
      <c r="F7" s="433"/>
      <c r="G7" s="433"/>
      <c r="H7" s="433"/>
      <c r="I7" s="433"/>
      <c r="J7" s="39">
        <v>3</v>
      </c>
      <c r="K7" s="165" t="s">
        <v>349</v>
      </c>
      <c r="L7" s="39">
        <v>3</v>
      </c>
      <c r="M7" s="166">
        <f>Revenue!M17*  HLOOKUP(6-(INT((60-Revenue!M$2)/12)+1),$E:$I,$C7,FALSE)</f>
        <v>0</v>
      </c>
      <c r="N7" s="166">
        <f>Revenue!N17*  HLOOKUP(6-(INT((60-Revenue!N$2)/12)+1),$E:$I,$C7,FALSE)</f>
        <v>0</v>
      </c>
      <c r="O7" s="166">
        <f>Revenue!O17*  HLOOKUP(6-(INT((60-Revenue!O$2)/12)+1),$E:$I,$C7,FALSE)</f>
        <v>0</v>
      </c>
      <c r="P7" s="166">
        <f>Revenue!P17*  HLOOKUP(6-(INT((60-Revenue!P$2)/12)+1),$E:$I,$C7,FALSE)</f>
        <v>0</v>
      </c>
      <c r="Q7" s="166">
        <f>Revenue!Q17*  HLOOKUP(6-(INT((60-Revenue!Q$2)/12)+1),$E:$I,$C7,FALSE)</f>
        <v>0</v>
      </c>
      <c r="R7" s="166">
        <f>Revenue!R17*  HLOOKUP(6-(INT((60-Revenue!R$2)/12)+1),$E:$I,$C7,FALSE)</f>
        <v>0</v>
      </c>
      <c r="S7" s="166">
        <f>Revenue!S17*  HLOOKUP(6-(INT((60-Revenue!S$2)/12)+1),$E:$I,$C7,FALSE)</f>
        <v>0</v>
      </c>
      <c r="T7" s="166">
        <f>Revenue!T17*  HLOOKUP(6-(INT((60-Revenue!T$2)/12)+1),$E:$I,$C7,FALSE)</f>
        <v>0</v>
      </c>
      <c r="U7" s="166">
        <f>Revenue!U17*  HLOOKUP(6-(INT((60-Revenue!U$2)/12)+1),$E:$I,$C7,FALSE)</f>
        <v>0</v>
      </c>
      <c r="V7" s="166">
        <f>Revenue!V17*  HLOOKUP(6-(INT((60-Revenue!V$2)/12)+1),$E:$I,$C7,FALSE)</f>
        <v>0</v>
      </c>
      <c r="W7" s="166">
        <f>Revenue!W17*  HLOOKUP(6-(INT((60-Revenue!W$2)/12)+1),$E:$I,$C7,FALSE)</f>
        <v>0</v>
      </c>
      <c r="X7" s="182">
        <f>Revenue!X17*  HLOOKUP(6-(INT((60-Revenue!X$2)/12)+1),$E:$I,$C7,FALSE)</f>
        <v>0</v>
      </c>
      <c r="Y7" s="166">
        <f>Revenue!Y17*  HLOOKUP(6-(INT((60-Revenue!Y$2)/12)+1),$E:$I,$C7,FALSE)</f>
        <v>0</v>
      </c>
      <c r="Z7" s="166">
        <f>Revenue!Z17*  HLOOKUP(6-(INT((60-Revenue!Z$2)/12)+1),$E:$I,$C7,FALSE)</f>
        <v>0</v>
      </c>
      <c r="AA7" s="166">
        <f>Revenue!AA17*  HLOOKUP(6-(INT((60-Revenue!AA$2)/12)+1),$E:$I,$C7,FALSE)</f>
        <v>0</v>
      </c>
      <c r="AB7" s="166">
        <f>Revenue!AB17*  HLOOKUP(6-(INT((60-Revenue!AB$2)/12)+1),$E:$I,$C7,FALSE)</f>
        <v>0</v>
      </c>
      <c r="AC7" s="166">
        <f>Revenue!AC17*  HLOOKUP(6-(INT((60-Revenue!AC$2)/12)+1),$E:$I,$C7,FALSE)</f>
        <v>0</v>
      </c>
      <c r="AD7" s="166">
        <f>Revenue!AD17*  HLOOKUP(6-(INT((60-Revenue!AD$2)/12)+1),$E:$I,$C7,FALSE)</f>
        <v>0</v>
      </c>
      <c r="AE7" s="166">
        <f>Revenue!AE17*  HLOOKUP(6-(INT((60-Revenue!AE$2)/12)+1),$E:$I,$C7,FALSE)</f>
        <v>0</v>
      </c>
      <c r="AF7" s="166">
        <f>Revenue!AF17*  HLOOKUP(6-(INT((60-Revenue!AF$2)/12)+1),$E:$I,$C7,FALSE)</f>
        <v>0</v>
      </c>
      <c r="AG7" s="166">
        <f>Revenue!AG17*  HLOOKUP(6-(INT((60-Revenue!AG$2)/12)+1),$E:$I,$C7,FALSE)</f>
        <v>0</v>
      </c>
      <c r="AH7" s="166">
        <f>Revenue!AH17*  HLOOKUP(6-(INT((60-Revenue!AH$2)/12)+1),$E:$I,$C7,FALSE)</f>
        <v>0</v>
      </c>
      <c r="AI7" s="166">
        <f>Revenue!AI17*  HLOOKUP(6-(INT((60-Revenue!AI$2)/12)+1),$E:$I,$C7,FALSE)</f>
        <v>0</v>
      </c>
      <c r="AJ7" s="182">
        <f>Revenue!AJ17*  HLOOKUP(6-(INT((60-Revenue!AJ$2)/12)+1),$E:$I,$C7,FALSE)</f>
        <v>0</v>
      </c>
      <c r="AK7" s="166">
        <f>Revenue!AK17*  HLOOKUP(6-(INT((60-Revenue!AK$2)/12)+1),$E:$I,$C7,FALSE)</f>
        <v>0</v>
      </c>
      <c r="AL7" s="166">
        <f>Revenue!AL17*  HLOOKUP(6-(INT((60-Revenue!AL$2)/12)+1),$E:$I,$C7,FALSE)</f>
        <v>0</v>
      </c>
      <c r="AM7" s="166">
        <f>Revenue!AM17*  HLOOKUP(6-(INT((60-Revenue!AM$2)/12)+1),$E:$I,$C7,FALSE)</f>
        <v>0</v>
      </c>
      <c r="AN7" s="166">
        <f>Revenue!AN17*  HLOOKUP(6-(INT((60-Revenue!AN$2)/12)+1),$E:$I,$C7,FALSE)</f>
        <v>0</v>
      </c>
      <c r="AO7" s="166">
        <f>Revenue!AO17*  HLOOKUP(6-(INT((60-Revenue!AO$2)/12)+1),$E:$I,$C7,FALSE)</f>
        <v>0</v>
      </c>
      <c r="AP7" s="166">
        <f>Revenue!AP17*  HLOOKUP(6-(INT((60-Revenue!AP$2)/12)+1),$E:$I,$C7,FALSE)</f>
        <v>0</v>
      </c>
      <c r="AQ7" s="166">
        <f>Revenue!AQ17*  HLOOKUP(6-(INT((60-Revenue!AQ$2)/12)+1),$E:$I,$C7,FALSE)</f>
        <v>0</v>
      </c>
      <c r="AR7" s="166">
        <f>Revenue!AR17*  HLOOKUP(6-(INT((60-Revenue!AR$2)/12)+1),$E:$I,$C7,FALSE)</f>
        <v>0</v>
      </c>
      <c r="AS7" s="166">
        <f>Revenue!AS17*  HLOOKUP(6-(INT((60-Revenue!AS$2)/12)+1),$E:$I,$C7,FALSE)</f>
        <v>0</v>
      </c>
      <c r="AT7" s="166">
        <f>Revenue!AT17*  HLOOKUP(6-(INT((60-Revenue!AT$2)/12)+1),$E:$I,$C7,FALSE)</f>
        <v>0</v>
      </c>
      <c r="AU7" s="166">
        <f>Revenue!AU17*  HLOOKUP(6-(INT((60-Revenue!AU$2)/12)+1),$E:$I,$C7,FALSE)</f>
        <v>0</v>
      </c>
      <c r="AV7" s="182">
        <f>Revenue!AV17*  HLOOKUP(6-(INT((60-Revenue!AV$2)/12)+1),$E:$I,$C7,FALSE)</f>
        <v>0</v>
      </c>
      <c r="AW7" s="166">
        <f>Revenue!AW17*  HLOOKUP(6-(INT((60-Revenue!AW$2)/12)+1),$E:$I,$C7,FALSE)</f>
        <v>0</v>
      </c>
      <c r="AX7" s="166">
        <f>Revenue!AX17*  HLOOKUP(6-(INT((60-Revenue!AX$2)/12)+1),$E:$I,$C7,FALSE)</f>
        <v>0</v>
      </c>
      <c r="AY7" s="166">
        <f>Revenue!AY17*  HLOOKUP(6-(INT((60-Revenue!AY$2)/12)+1),$E:$I,$C7,FALSE)</f>
        <v>0</v>
      </c>
      <c r="AZ7" s="166">
        <f>Revenue!AZ17*  HLOOKUP(6-(INT((60-Revenue!AZ$2)/12)+1),$E:$I,$C7,FALSE)</f>
        <v>0</v>
      </c>
      <c r="BA7" s="166">
        <f>Revenue!BA17*  HLOOKUP(6-(INT((60-Revenue!BA$2)/12)+1),$E:$I,$C7,FALSE)</f>
        <v>0</v>
      </c>
      <c r="BB7" s="166">
        <f>Revenue!BB17*  HLOOKUP(6-(INT((60-Revenue!BB$2)/12)+1),$E:$I,$C7,FALSE)</f>
        <v>0</v>
      </c>
      <c r="BC7" s="166">
        <f>Revenue!BC17*  HLOOKUP(6-(INT((60-Revenue!BC$2)/12)+1),$E:$I,$C7,FALSE)</f>
        <v>0</v>
      </c>
      <c r="BD7" s="166">
        <f>Revenue!BD17*  HLOOKUP(6-(INT((60-Revenue!BD$2)/12)+1),$E:$I,$C7,FALSE)</f>
        <v>0</v>
      </c>
      <c r="BE7" s="166">
        <f>Revenue!BE17*  HLOOKUP(6-(INT((60-Revenue!BE$2)/12)+1),$E:$I,$C7,FALSE)</f>
        <v>0</v>
      </c>
      <c r="BF7" s="166">
        <f>Revenue!BF17*  HLOOKUP(6-(INT((60-Revenue!BF$2)/12)+1),$E:$I,$C7,FALSE)</f>
        <v>0</v>
      </c>
      <c r="BG7" s="166">
        <f>Revenue!BG17*  HLOOKUP(6-(INT((60-Revenue!BG$2)/12)+1),$E:$I,$C7,FALSE)</f>
        <v>0</v>
      </c>
      <c r="BH7" s="182">
        <f>Revenue!BH17*  HLOOKUP(6-(INT((60-Revenue!BH$2)/12)+1),$E:$I,$C7,FALSE)</f>
        <v>0</v>
      </c>
      <c r="BI7" s="166">
        <f>Revenue!BI17*  HLOOKUP(6-(INT((60-Revenue!BI$2)/12)+1),$E:$I,$C7,FALSE)</f>
        <v>0</v>
      </c>
      <c r="BJ7" s="166">
        <f>Revenue!BJ17*  HLOOKUP(6-(INT((60-Revenue!BJ$2)/12)+1),$E:$I,$C7,FALSE)</f>
        <v>0</v>
      </c>
      <c r="BK7" s="166">
        <f>Revenue!BK17*  HLOOKUP(6-(INT((60-Revenue!BK$2)/12)+1),$E:$I,$C7,FALSE)</f>
        <v>0</v>
      </c>
      <c r="BL7" s="166">
        <f>Revenue!BL17*  HLOOKUP(6-(INT((60-Revenue!BL$2)/12)+1),$E:$I,$C7,FALSE)</f>
        <v>0</v>
      </c>
      <c r="BM7" s="166">
        <f>Revenue!BM17*  HLOOKUP(6-(INT((60-Revenue!BM$2)/12)+1),$E:$I,$C7,FALSE)</f>
        <v>0</v>
      </c>
      <c r="BN7" s="166">
        <f>Revenue!BN17*  HLOOKUP(6-(INT((60-Revenue!BN$2)/12)+1),$E:$I,$C7,FALSE)</f>
        <v>0</v>
      </c>
      <c r="BO7" s="166">
        <f>Revenue!BO17*  HLOOKUP(6-(INT((60-Revenue!BO$2)/12)+1),$E:$I,$C7,FALSE)</f>
        <v>0</v>
      </c>
      <c r="BP7" s="166">
        <f>Revenue!BP17*  HLOOKUP(6-(INT((60-Revenue!BP$2)/12)+1),$E:$I,$C7,FALSE)</f>
        <v>0</v>
      </c>
      <c r="BQ7" s="166">
        <f>Revenue!BQ17*  HLOOKUP(6-(INT((60-Revenue!BQ$2)/12)+1),$E:$I,$C7,FALSE)</f>
        <v>0</v>
      </c>
      <c r="BR7" s="166">
        <f>Revenue!BR17*  HLOOKUP(6-(INT((60-Revenue!BR$2)/12)+1),$E:$I,$C7,FALSE)</f>
        <v>0</v>
      </c>
      <c r="BS7" s="166">
        <f>Revenue!BS17*  HLOOKUP(6-(INT((60-Revenue!BS$2)/12)+1),$E:$I,$C7,FALSE)</f>
        <v>0</v>
      </c>
      <c r="BT7" s="166">
        <f>Revenue!BT17*  HLOOKUP(6-(INT((60-Revenue!BT$2)/12)+1),$E:$I,$C7,FALSE)</f>
        <v>0</v>
      </c>
      <c r="BV7" s="62">
        <f>SUM(M7:X7)</f>
        <v>0</v>
      </c>
      <c r="BW7" s="63">
        <f>SUM(Y7:AJ7)</f>
        <v>0</v>
      </c>
      <c r="BX7" s="63">
        <f>SUM(AK7:AV7)</f>
        <v>0</v>
      </c>
      <c r="BY7" s="63">
        <f>SUM(AW7:BH7)</f>
        <v>0</v>
      </c>
      <c r="BZ7" s="64">
        <f>SUM(BI7:BT7)</f>
        <v>0</v>
      </c>
      <c r="CA7" s="11"/>
      <c r="CB7" s="65">
        <f>SUM(BV7:BZ7)</f>
        <v>0</v>
      </c>
    </row>
    <row r="8" spans="2:84" s="37" customFormat="1" ht="15.75" thickBot="1">
      <c r="K8" s="168" t="s">
        <v>223</v>
      </c>
      <c r="M8" s="169">
        <f t="shared" ref="M8:AR8" si="0">SUM(M6:M7)</f>
        <v>4666.3131018781105</v>
      </c>
      <c r="N8" s="169">
        <f t="shared" si="0"/>
        <v>5794.0054348319873</v>
      </c>
      <c r="O8" s="169">
        <f t="shared" si="0"/>
        <v>7194.2234149163842</v>
      </c>
      <c r="P8" s="169">
        <f t="shared" si="0"/>
        <v>8932.8274068545106</v>
      </c>
      <c r="Q8" s="169">
        <f t="shared" si="0"/>
        <v>11091.594030177685</v>
      </c>
      <c r="R8" s="169">
        <f t="shared" si="0"/>
        <v>13772.062587470626</v>
      </c>
      <c r="S8" s="169">
        <f t="shared" si="0"/>
        <v>17100.311046109357</v>
      </c>
      <c r="T8" s="169">
        <f t="shared" si="0"/>
        <v>21232.886215585786</v>
      </c>
      <c r="U8" s="169">
        <f t="shared" si="0"/>
        <v>26364.16705101902</v>
      </c>
      <c r="V8" s="169">
        <f t="shared" si="0"/>
        <v>32735.507421681945</v>
      </c>
      <c r="W8" s="169">
        <f t="shared" si="0"/>
        <v>40646.588381921749</v>
      </c>
      <c r="X8" s="183">
        <f t="shared" si="0"/>
        <v>50469.513907552842</v>
      </c>
      <c r="Y8" s="169">
        <f t="shared" si="0"/>
        <v>30167.549707505914</v>
      </c>
      <c r="Z8" s="169">
        <f t="shared" si="0"/>
        <v>31927.323440443757</v>
      </c>
      <c r="AA8" s="169">
        <f t="shared" si="0"/>
        <v>33789.750641136314</v>
      </c>
      <c r="AB8" s="169">
        <f t="shared" si="0"/>
        <v>35760.819428535928</v>
      </c>
      <c r="AC8" s="169">
        <f t="shared" si="0"/>
        <v>37846.867228533854</v>
      </c>
      <c r="AD8" s="169">
        <f t="shared" si="0"/>
        <v>40054.60115019833</v>
      </c>
      <c r="AE8" s="169">
        <f t="shared" si="0"/>
        <v>42391.119550626565</v>
      </c>
      <c r="AF8" s="169">
        <f t="shared" si="0"/>
        <v>44863.934857746448</v>
      </c>
      <c r="AG8" s="169">
        <f t="shared" si="0"/>
        <v>47480.997724448323</v>
      </c>
      <c r="AH8" s="169">
        <f t="shared" si="0"/>
        <v>50250.72259170781</v>
      </c>
      <c r="AI8" s="169">
        <f t="shared" si="0"/>
        <v>53182.014742890773</v>
      </c>
      <c r="AJ8" s="183">
        <f t="shared" si="0"/>
        <v>56284.298936226056</v>
      </c>
      <c r="AK8" s="169">
        <f t="shared" si="0"/>
        <v>49227.252075828234</v>
      </c>
      <c r="AL8" s="169">
        <f t="shared" si="0"/>
        <v>50334.86524753437</v>
      </c>
      <c r="AM8" s="169">
        <f t="shared" si="0"/>
        <v>51467.399715603889</v>
      </c>
      <c r="AN8" s="169">
        <f t="shared" si="0"/>
        <v>52625.416209204981</v>
      </c>
      <c r="AO8" s="169">
        <f t="shared" si="0"/>
        <v>53809.488073912085</v>
      </c>
      <c r="AP8" s="169">
        <f t="shared" si="0"/>
        <v>55020.201555575113</v>
      </c>
      <c r="AQ8" s="169">
        <f t="shared" si="0"/>
        <v>56258.156090575554</v>
      </c>
      <c r="AR8" s="169">
        <f t="shared" si="0"/>
        <v>57523.964602613501</v>
      </c>
      <c r="AS8" s="169">
        <f t="shared" ref="AS8:BT8" si="1">SUM(AS6:AS7)</f>
        <v>58818.253806172303</v>
      </c>
      <c r="AT8" s="169">
        <f t="shared" si="1"/>
        <v>60141.664516811179</v>
      </c>
      <c r="AU8" s="169">
        <f t="shared" si="1"/>
        <v>61494.85196843942</v>
      </c>
      <c r="AV8" s="183">
        <f t="shared" si="1"/>
        <v>62878.48613772932</v>
      </c>
      <c r="AW8" s="169">
        <f t="shared" si="1"/>
        <v>58174.659441395263</v>
      </c>
      <c r="AX8" s="169">
        <f t="shared" si="1"/>
        <v>58538.251062903975</v>
      </c>
      <c r="AY8" s="169">
        <f t="shared" si="1"/>
        <v>58904.115132047118</v>
      </c>
      <c r="AZ8" s="169">
        <f t="shared" si="1"/>
        <v>59272.265851622418</v>
      </c>
      <c r="BA8" s="169">
        <f t="shared" si="1"/>
        <v>59642.717513195064</v>
      </c>
      <c r="BB8" s="169">
        <f t="shared" si="1"/>
        <v>60015.484497652527</v>
      </c>
      <c r="BC8" s="169">
        <f t="shared" si="1"/>
        <v>60390.581275762852</v>
      </c>
      <c r="BD8" s="169">
        <f t="shared" si="1"/>
        <v>60768.022408736375</v>
      </c>
      <c r="BE8" s="169">
        <f t="shared" si="1"/>
        <v>61147.822548790973</v>
      </c>
      <c r="BF8" s="169">
        <f t="shared" si="1"/>
        <v>61529.996439720926</v>
      </c>
      <c r="BG8" s="169">
        <f t="shared" si="1"/>
        <v>61914.558917469185</v>
      </c>
      <c r="BH8" s="183">
        <f t="shared" si="1"/>
        <v>62301.52491070336</v>
      </c>
      <c r="BI8" s="169">
        <f t="shared" si="1"/>
        <v>60199.999999999985</v>
      </c>
      <c r="BJ8" s="169">
        <f t="shared" si="1"/>
        <v>60199.999999999985</v>
      </c>
      <c r="BK8" s="169">
        <f t="shared" si="1"/>
        <v>60199.999999999985</v>
      </c>
      <c r="BL8" s="169">
        <f t="shared" si="1"/>
        <v>60199.999999999985</v>
      </c>
      <c r="BM8" s="169">
        <f t="shared" si="1"/>
        <v>60199.999999999985</v>
      </c>
      <c r="BN8" s="169">
        <f t="shared" si="1"/>
        <v>60199.999999999985</v>
      </c>
      <c r="BO8" s="169">
        <f t="shared" si="1"/>
        <v>60199.999999999985</v>
      </c>
      <c r="BP8" s="169">
        <f t="shared" si="1"/>
        <v>60199.999999999985</v>
      </c>
      <c r="BQ8" s="169">
        <f t="shared" si="1"/>
        <v>60199.999999999985</v>
      </c>
      <c r="BR8" s="169">
        <f t="shared" si="1"/>
        <v>60199.999999999985</v>
      </c>
      <c r="BS8" s="169">
        <f t="shared" si="1"/>
        <v>60199.999999999985</v>
      </c>
      <c r="BT8" s="169">
        <f t="shared" si="1"/>
        <v>60199.999999999985</v>
      </c>
      <c r="BV8" s="147">
        <f>SUM(M8:X8)</f>
        <v>240000</v>
      </c>
      <c r="BW8" s="148">
        <f>SUM(Y8:AJ8)</f>
        <v>504000.00000000012</v>
      </c>
      <c r="BX8" s="148">
        <f>SUM(AK8:AV8)</f>
        <v>669600</v>
      </c>
      <c r="BY8" s="148">
        <f>SUM(AW8:BH8)</f>
        <v>722600.00000000023</v>
      </c>
      <c r="BZ8" s="149">
        <f>SUM(BI8:BT8)</f>
        <v>722399.99999999988</v>
      </c>
      <c r="CA8" s="12"/>
      <c r="CB8" s="137">
        <f>SUM(BV8:BZ8)</f>
        <v>2858600</v>
      </c>
    </row>
    <row r="9" spans="2:84" ht="15.75" thickBot="1">
      <c r="D9" s="54"/>
      <c r="K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</row>
    <row r="10" spans="2:84" s="37" customFormat="1" ht="16.5" thickBot="1">
      <c r="K10" s="37" t="s">
        <v>279</v>
      </c>
      <c r="M10" s="435">
        <v>1000</v>
      </c>
      <c r="N10" s="371">
        <f>M10</f>
        <v>1000</v>
      </c>
      <c r="O10" s="371">
        <f t="shared" ref="O10:BT10" si="2">N10</f>
        <v>1000</v>
      </c>
      <c r="P10" s="371">
        <f t="shared" si="2"/>
        <v>1000</v>
      </c>
      <c r="Q10" s="371">
        <f t="shared" si="2"/>
        <v>1000</v>
      </c>
      <c r="R10" s="371">
        <f t="shared" si="2"/>
        <v>1000</v>
      </c>
      <c r="S10" s="371">
        <f t="shared" si="2"/>
        <v>1000</v>
      </c>
      <c r="T10" s="371">
        <f t="shared" si="2"/>
        <v>1000</v>
      </c>
      <c r="U10" s="371">
        <f t="shared" si="2"/>
        <v>1000</v>
      </c>
      <c r="V10" s="371">
        <f t="shared" si="2"/>
        <v>1000</v>
      </c>
      <c r="W10" s="371">
        <f t="shared" si="2"/>
        <v>1000</v>
      </c>
      <c r="X10" s="371">
        <f t="shared" si="2"/>
        <v>1000</v>
      </c>
      <c r="Y10" s="371">
        <f t="shared" si="2"/>
        <v>1000</v>
      </c>
      <c r="Z10" s="371">
        <f t="shared" si="2"/>
        <v>1000</v>
      </c>
      <c r="AA10" s="371">
        <f t="shared" si="2"/>
        <v>1000</v>
      </c>
      <c r="AB10" s="371">
        <f t="shared" si="2"/>
        <v>1000</v>
      </c>
      <c r="AC10" s="371">
        <f t="shared" si="2"/>
        <v>1000</v>
      </c>
      <c r="AD10" s="371">
        <f t="shared" si="2"/>
        <v>1000</v>
      </c>
      <c r="AE10" s="371">
        <f t="shared" si="2"/>
        <v>1000</v>
      </c>
      <c r="AF10" s="371">
        <f t="shared" si="2"/>
        <v>1000</v>
      </c>
      <c r="AG10" s="371">
        <f t="shared" si="2"/>
        <v>1000</v>
      </c>
      <c r="AH10" s="371">
        <f t="shared" si="2"/>
        <v>1000</v>
      </c>
      <c r="AI10" s="371">
        <f t="shared" si="2"/>
        <v>1000</v>
      </c>
      <c r="AJ10" s="371">
        <f t="shared" si="2"/>
        <v>1000</v>
      </c>
      <c r="AK10" s="371">
        <f t="shared" si="2"/>
        <v>1000</v>
      </c>
      <c r="AL10" s="371">
        <f t="shared" si="2"/>
        <v>1000</v>
      </c>
      <c r="AM10" s="371">
        <f t="shared" si="2"/>
        <v>1000</v>
      </c>
      <c r="AN10" s="371">
        <f t="shared" si="2"/>
        <v>1000</v>
      </c>
      <c r="AO10" s="371">
        <f t="shared" si="2"/>
        <v>1000</v>
      </c>
      <c r="AP10" s="371">
        <f t="shared" si="2"/>
        <v>1000</v>
      </c>
      <c r="AQ10" s="371">
        <f t="shared" si="2"/>
        <v>1000</v>
      </c>
      <c r="AR10" s="371">
        <f t="shared" si="2"/>
        <v>1000</v>
      </c>
      <c r="AS10" s="371">
        <f t="shared" si="2"/>
        <v>1000</v>
      </c>
      <c r="AT10" s="371">
        <f t="shared" si="2"/>
        <v>1000</v>
      </c>
      <c r="AU10" s="371">
        <f t="shared" si="2"/>
        <v>1000</v>
      </c>
      <c r="AV10" s="371">
        <f t="shared" si="2"/>
        <v>1000</v>
      </c>
      <c r="AW10" s="371">
        <f t="shared" si="2"/>
        <v>1000</v>
      </c>
      <c r="AX10" s="371">
        <f t="shared" si="2"/>
        <v>1000</v>
      </c>
      <c r="AY10" s="371">
        <f t="shared" si="2"/>
        <v>1000</v>
      </c>
      <c r="AZ10" s="371">
        <f t="shared" si="2"/>
        <v>1000</v>
      </c>
      <c r="BA10" s="371">
        <f t="shared" si="2"/>
        <v>1000</v>
      </c>
      <c r="BB10" s="371">
        <f t="shared" si="2"/>
        <v>1000</v>
      </c>
      <c r="BC10" s="371">
        <f t="shared" si="2"/>
        <v>1000</v>
      </c>
      <c r="BD10" s="371">
        <f t="shared" si="2"/>
        <v>1000</v>
      </c>
      <c r="BE10" s="371">
        <f t="shared" si="2"/>
        <v>1000</v>
      </c>
      <c r="BF10" s="371">
        <f t="shared" si="2"/>
        <v>1000</v>
      </c>
      <c r="BG10" s="371">
        <f t="shared" si="2"/>
        <v>1000</v>
      </c>
      <c r="BH10" s="371">
        <f t="shared" si="2"/>
        <v>1000</v>
      </c>
      <c r="BI10" s="371">
        <f t="shared" si="2"/>
        <v>1000</v>
      </c>
      <c r="BJ10" s="371">
        <f t="shared" si="2"/>
        <v>1000</v>
      </c>
      <c r="BK10" s="371">
        <f t="shared" si="2"/>
        <v>1000</v>
      </c>
      <c r="BL10" s="371">
        <f t="shared" si="2"/>
        <v>1000</v>
      </c>
      <c r="BM10" s="371">
        <f t="shared" si="2"/>
        <v>1000</v>
      </c>
      <c r="BN10" s="371">
        <f t="shared" si="2"/>
        <v>1000</v>
      </c>
      <c r="BO10" s="371">
        <f t="shared" si="2"/>
        <v>1000</v>
      </c>
      <c r="BP10" s="371">
        <f t="shared" si="2"/>
        <v>1000</v>
      </c>
      <c r="BQ10" s="371">
        <f t="shared" si="2"/>
        <v>1000</v>
      </c>
      <c r="BR10" s="371">
        <f t="shared" si="2"/>
        <v>1000</v>
      </c>
      <c r="BS10" s="371">
        <f t="shared" si="2"/>
        <v>1000</v>
      </c>
      <c r="BT10" s="371">
        <f t="shared" si="2"/>
        <v>1000</v>
      </c>
      <c r="BV10" s="372">
        <f>SUM(M10:X10)</f>
        <v>12000</v>
      </c>
      <c r="BW10" s="373">
        <f>SUM(Y10:AJ10)</f>
        <v>12000</v>
      </c>
      <c r="BX10" s="373">
        <f>SUM(AK10:AV10)</f>
        <v>12000</v>
      </c>
      <c r="BY10" s="373">
        <f>SUM(AW10:BH10)</f>
        <v>12000</v>
      </c>
      <c r="BZ10" s="374">
        <f>SUM(BI10:BT10)</f>
        <v>12000</v>
      </c>
      <c r="CA10" s="60"/>
      <c r="CB10" s="375">
        <f>SUM(BV10:BZ10)</f>
        <v>60000</v>
      </c>
    </row>
    <row r="11" spans="2:84" ht="15.75" thickBot="1"/>
    <row r="12" spans="2:84" s="80" customFormat="1" ht="15.75" thickBot="1">
      <c r="D12" s="37"/>
      <c r="E12" s="37"/>
      <c r="F12" s="37"/>
      <c r="G12" s="37"/>
      <c r="H12" s="37"/>
      <c r="I12" s="37"/>
      <c r="J12" s="37"/>
      <c r="K12" s="88" t="s">
        <v>280</v>
      </c>
      <c r="M12" s="117">
        <f>SUM(M8,M10)</f>
        <v>5666.3131018781105</v>
      </c>
      <c r="N12" s="117">
        <f t="shared" ref="N12:BT12" si="3">SUM(N8,N10)</f>
        <v>6794.0054348319873</v>
      </c>
      <c r="O12" s="117">
        <f t="shared" si="3"/>
        <v>8194.2234149163851</v>
      </c>
      <c r="P12" s="117">
        <f t="shared" si="3"/>
        <v>9932.8274068545106</v>
      </c>
      <c r="Q12" s="117">
        <f t="shared" si="3"/>
        <v>12091.594030177685</v>
      </c>
      <c r="R12" s="117">
        <f t="shared" si="3"/>
        <v>14772.062587470626</v>
      </c>
      <c r="S12" s="117">
        <f t="shared" si="3"/>
        <v>18100.311046109357</v>
      </c>
      <c r="T12" s="117">
        <f t="shared" si="3"/>
        <v>22232.886215585786</v>
      </c>
      <c r="U12" s="117">
        <f t="shared" si="3"/>
        <v>27364.16705101902</v>
      </c>
      <c r="V12" s="117">
        <f t="shared" si="3"/>
        <v>33735.507421681948</v>
      </c>
      <c r="W12" s="117">
        <f t="shared" si="3"/>
        <v>41646.588381921749</v>
      </c>
      <c r="X12" s="192">
        <f t="shared" si="3"/>
        <v>51469.513907552842</v>
      </c>
      <c r="Y12" s="117">
        <f t="shared" si="3"/>
        <v>31167.549707505914</v>
      </c>
      <c r="Z12" s="117">
        <f t="shared" si="3"/>
        <v>32927.323440443753</v>
      </c>
      <c r="AA12" s="117">
        <f t="shared" si="3"/>
        <v>34789.750641136314</v>
      </c>
      <c r="AB12" s="117">
        <f t="shared" si="3"/>
        <v>36760.819428535928</v>
      </c>
      <c r="AC12" s="117">
        <f t="shared" si="3"/>
        <v>38846.867228533854</v>
      </c>
      <c r="AD12" s="117">
        <f t="shared" si="3"/>
        <v>41054.60115019833</v>
      </c>
      <c r="AE12" s="117">
        <f t="shared" si="3"/>
        <v>43391.119550626565</v>
      </c>
      <c r="AF12" s="117">
        <f t="shared" si="3"/>
        <v>45863.934857746448</v>
      </c>
      <c r="AG12" s="117">
        <f t="shared" si="3"/>
        <v>48480.997724448323</v>
      </c>
      <c r="AH12" s="117">
        <f t="shared" si="3"/>
        <v>51250.72259170781</v>
      </c>
      <c r="AI12" s="117">
        <f t="shared" si="3"/>
        <v>54182.014742890773</v>
      </c>
      <c r="AJ12" s="192">
        <f t="shared" si="3"/>
        <v>57284.298936226056</v>
      </c>
      <c r="AK12" s="117">
        <f t="shared" si="3"/>
        <v>50227.252075828234</v>
      </c>
      <c r="AL12" s="117">
        <f t="shared" si="3"/>
        <v>51334.86524753437</v>
      </c>
      <c r="AM12" s="117">
        <f t="shared" si="3"/>
        <v>52467.399715603889</v>
      </c>
      <c r="AN12" s="117">
        <f t="shared" si="3"/>
        <v>53625.416209204981</v>
      </c>
      <c r="AO12" s="117">
        <f t="shared" si="3"/>
        <v>54809.488073912085</v>
      </c>
      <c r="AP12" s="117">
        <f t="shared" si="3"/>
        <v>56020.201555575113</v>
      </c>
      <c r="AQ12" s="117">
        <f t="shared" si="3"/>
        <v>57258.156090575554</v>
      </c>
      <c r="AR12" s="117">
        <f t="shared" si="3"/>
        <v>58523.964602613501</v>
      </c>
      <c r="AS12" s="117">
        <f t="shared" si="3"/>
        <v>59818.253806172303</v>
      </c>
      <c r="AT12" s="117">
        <f t="shared" si="3"/>
        <v>61141.664516811179</v>
      </c>
      <c r="AU12" s="117">
        <f t="shared" si="3"/>
        <v>62494.85196843942</v>
      </c>
      <c r="AV12" s="192">
        <f t="shared" si="3"/>
        <v>63878.48613772932</v>
      </c>
      <c r="AW12" s="117">
        <f t="shared" si="3"/>
        <v>59174.659441395263</v>
      </c>
      <c r="AX12" s="117">
        <f t="shared" si="3"/>
        <v>59538.251062903975</v>
      </c>
      <c r="AY12" s="117">
        <f t="shared" si="3"/>
        <v>59904.115132047118</v>
      </c>
      <c r="AZ12" s="117">
        <f t="shared" si="3"/>
        <v>60272.265851622418</v>
      </c>
      <c r="BA12" s="117">
        <f t="shared" si="3"/>
        <v>60642.717513195064</v>
      </c>
      <c r="BB12" s="117">
        <f t="shared" si="3"/>
        <v>61015.484497652527</v>
      </c>
      <c r="BC12" s="117">
        <f t="shared" si="3"/>
        <v>61390.581275762852</v>
      </c>
      <c r="BD12" s="117">
        <f t="shared" si="3"/>
        <v>61768.022408736375</v>
      </c>
      <c r="BE12" s="117">
        <f t="shared" si="3"/>
        <v>62147.822548790973</v>
      </c>
      <c r="BF12" s="117">
        <f t="shared" si="3"/>
        <v>62529.996439720926</v>
      </c>
      <c r="BG12" s="117">
        <f t="shared" si="3"/>
        <v>62914.558917469185</v>
      </c>
      <c r="BH12" s="192">
        <f t="shared" si="3"/>
        <v>63301.52491070336</v>
      </c>
      <c r="BI12" s="117">
        <f t="shared" si="3"/>
        <v>61199.999999999985</v>
      </c>
      <c r="BJ12" s="117">
        <f t="shared" si="3"/>
        <v>61199.999999999985</v>
      </c>
      <c r="BK12" s="117">
        <f t="shared" si="3"/>
        <v>61199.999999999985</v>
      </c>
      <c r="BL12" s="117">
        <f t="shared" si="3"/>
        <v>61199.999999999985</v>
      </c>
      <c r="BM12" s="117">
        <f t="shared" si="3"/>
        <v>61199.999999999985</v>
      </c>
      <c r="BN12" s="117">
        <f t="shared" si="3"/>
        <v>61199.999999999985</v>
      </c>
      <c r="BO12" s="117">
        <f t="shared" si="3"/>
        <v>61199.999999999985</v>
      </c>
      <c r="BP12" s="117">
        <f t="shared" si="3"/>
        <v>61199.999999999985</v>
      </c>
      <c r="BQ12" s="117">
        <f t="shared" si="3"/>
        <v>61199.999999999985</v>
      </c>
      <c r="BR12" s="117">
        <f t="shared" si="3"/>
        <v>61199.999999999985</v>
      </c>
      <c r="BS12" s="117">
        <f t="shared" si="3"/>
        <v>61199.999999999985</v>
      </c>
      <c r="BT12" s="117">
        <f t="shared" si="3"/>
        <v>61199.999999999985</v>
      </c>
      <c r="BU12" s="96"/>
      <c r="BV12" s="118">
        <f>SUM(M12:X12)</f>
        <v>252000.00000000003</v>
      </c>
      <c r="BW12" s="119">
        <f>SUM(Y12:AJ12)</f>
        <v>516000.00000000012</v>
      </c>
      <c r="BX12" s="119">
        <f>SUM(AK12:AV12)</f>
        <v>681600</v>
      </c>
      <c r="BY12" s="119">
        <f>SUM(AW12:BH12)</f>
        <v>734600.00000000023</v>
      </c>
      <c r="BZ12" s="120">
        <f>SUM(BI12:BT12)</f>
        <v>734399.99999999988</v>
      </c>
      <c r="CA12" s="12"/>
      <c r="CB12" s="121">
        <f>SUM(BV12:BZ12)</f>
        <v>2918600</v>
      </c>
      <c r="CC12" s="93"/>
      <c r="CD12" s="97"/>
      <c r="CE12" s="93"/>
      <c r="CF12" s="93"/>
    </row>
  </sheetData>
  <sheetProtection password="EEEE" sheet="1" objects="1" scenarios="1"/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</sheetPr>
  <dimension ref="B1:CE148"/>
  <sheetViews>
    <sheetView showGridLines="0" zoomScale="85" zoomScaleNormal="85" workbookViewId="0">
      <pane xSplit="4" ySplit="3" topLeftCell="E4" activePane="bottomRight" state="frozenSplit"/>
      <selection pane="topRight"/>
      <selection pane="bottomLeft"/>
      <selection pane="bottomRight"/>
    </sheetView>
  </sheetViews>
  <sheetFormatPr defaultColWidth="12.42578125" defaultRowHeight="15" outlineLevelRow="1" outlineLevelCol="1"/>
  <cols>
    <col min="1" max="1" width="1.5703125" style="80" customWidth="1"/>
    <col min="2" max="2" width="44.7109375" style="80" bestFit="1" customWidth="1"/>
    <col min="3" max="3" width="6.5703125" style="80" bestFit="1" customWidth="1"/>
    <col min="4" max="4" width="8" style="80" customWidth="1"/>
    <col min="5" max="5" width="2.5703125" style="80" customWidth="1"/>
    <col min="6" max="41" width="10.85546875" style="80" customWidth="1" outlineLevel="1"/>
    <col min="42" max="65" width="12.42578125" style="80" customWidth="1" outlineLevel="1"/>
    <col min="66" max="66" width="3.140625" style="80" customWidth="1" outlineLevel="1"/>
    <col min="67" max="71" width="10.85546875" style="320" bestFit="1" customWidth="1"/>
    <col min="72" max="72" width="1.7109375" style="320" customWidth="1"/>
    <col min="73" max="74" width="11.85546875" style="320" customWidth="1"/>
    <col min="75" max="75" width="12.42578125" style="80"/>
    <col min="76" max="76" width="3.140625" style="80" hidden="1" customWidth="1"/>
    <col min="77" max="16384" width="12.42578125" style="80"/>
  </cols>
  <sheetData>
    <row r="1" spans="2:83" ht="15.75">
      <c r="B1" s="98" t="s">
        <v>66</v>
      </c>
      <c r="F1" s="204" t="s">
        <v>7</v>
      </c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6"/>
      <c r="R1" s="207" t="s">
        <v>8</v>
      </c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9"/>
      <c r="AD1" s="210" t="s">
        <v>9</v>
      </c>
      <c r="AE1" s="211"/>
      <c r="AF1" s="211"/>
      <c r="AG1" s="211"/>
      <c r="AH1" s="211"/>
      <c r="AI1" s="211"/>
      <c r="AJ1" s="211"/>
      <c r="AK1" s="211"/>
      <c r="AL1" s="211"/>
      <c r="AM1" s="211"/>
      <c r="AN1" s="211"/>
      <c r="AO1" s="212"/>
      <c r="AP1" s="213" t="s">
        <v>12</v>
      </c>
      <c r="AQ1" s="214"/>
      <c r="AR1" s="214"/>
      <c r="AS1" s="214"/>
      <c r="AT1" s="214"/>
      <c r="AU1" s="214"/>
      <c r="AV1" s="214"/>
      <c r="AW1" s="214"/>
      <c r="AX1" s="214"/>
      <c r="AY1" s="214"/>
      <c r="AZ1" s="214"/>
      <c r="BA1" s="215"/>
      <c r="BB1" s="216" t="s">
        <v>13</v>
      </c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8"/>
      <c r="BO1" s="18" t="s">
        <v>14</v>
      </c>
      <c r="BP1" s="19"/>
      <c r="BQ1" s="19"/>
      <c r="BR1" s="19"/>
      <c r="BS1" s="20"/>
      <c r="BT1" s="15"/>
      <c r="BU1" s="17"/>
      <c r="BV1" s="93"/>
      <c r="BW1" s="322" t="s">
        <v>102</v>
      </c>
      <c r="BX1" s="323"/>
      <c r="BY1" s="323"/>
    </row>
    <row r="2" spans="2:83" ht="15.75">
      <c r="E2" s="78"/>
      <c r="F2" s="36">
        <v>1</v>
      </c>
      <c r="G2" s="36">
        <v>2</v>
      </c>
      <c r="H2" s="36">
        <v>3</v>
      </c>
      <c r="I2" s="36">
        <v>4</v>
      </c>
      <c r="J2" s="36">
        <v>5</v>
      </c>
      <c r="K2" s="36">
        <v>6</v>
      </c>
      <c r="L2" s="36">
        <v>7</v>
      </c>
      <c r="M2" s="36">
        <v>8</v>
      </c>
      <c r="N2" s="36">
        <v>9</v>
      </c>
      <c r="O2" s="36">
        <v>10</v>
      </c>
      <c r="P2" s="36">
        <v>11</v>
      </c>
      <c r="Q2" s="36">
        <v>12</v>
      </c>
      <c r="R2" s="36">
        <v>13</v>
      </c>
      <c r="S2" s="36">
        <v>14</v>
      </c>
      <c r="T2" s="36">
        <v>15</v>
      </c>
      <c r="U2" s="36">
        <v>16</v>
      </c>
      <c r="V2" s="36">
        <v>17</v>
      </c>
      <c r="W2" s="36">
        <v>18</v>
      </c>
      <c r="X2" s="36">
        <v>19</v>
      </c>
      <c r="Y2" s="36">
        <v>20</v>
      </c>
      <c r="Z2" s="36">
        <v>21</v>
      </c>
      <c r="AA2" s="36">
        <v>22</v>
      </c>
      <c r="AB2" s="36">
        <v>23</v>
      </c>
      <c r="AC2" s="36">
        <v>24</v>
      </c>
      <c r="AD2" s="36">
        <v>25</v>
      </c>
      <c r="AE2" s="36">
        <v>26</v>
      </c>
      <c r="AF2" s="36">
        <v>27</v>
      </c>
      <c r="AG2" s="36">
        <v>28</v>
      </c>
      <c r="AH2" s="36">
        <v>29</v>
      </c>
      <c r="AI2" s="36">
        <v>30</v>
      </c>
      <c r="AJ2" s="36">
        <v>31</v>
      </c>
      <c r="AK2" s="36">
        <v>32</v>
      </c>
      <c r="AL2" s="36">
        <v>33</v>
      </c>
      <c r="AM2" s="36">
        <v>34</v>
      </c>
      <c r="AN2" s="36">
        <v>35</v>
      </c>
      <c r="AO2" s="36">
        <v>36</v>
      </c>
      <c r="AP2" s="36">
        <v>37</v>
      </c>
      <c r="AQ2" s="36">
        <v>38</v>
      </c>
      <c r="AR2" s="36">
        <v>39</v>
      </c>
      <c r="AS2" s="36">
        <v>40</v>
      </c>
      <c r="AT2" s="36">
        <v>41</v>
      </c>
      <c r="AU2" s="36">
        <v>42</v>
      </c>
      <c r="AV2" s="36">
        <v>43</v>
      </c>
      <c r="AW2" s="36">
        <v>44</v>
      </c>
      <c r="AX2" s="36">
        <v>45</v>
      </c>
      <c r="AY2" s="36">
        <v>46</v>
      </c>
      <c r="AZ2" s="36">
        <v>47</v>
      </c>
      <c r="BA2" s="36">
        <v>48</v>
      </c>
      <c r="BB2" s="36">
        <v>49</v>
      </c>
      <c r="BC2" s="36">
        <v>50</v>
      </c>
      <c r="BD2" s="36">
        <v>51</v>
      </c>
      <c r="BE2" s="36">
        <v>52</v>
      </c>
      <c r="BF2" s="36">
        <v>53</v>
      </c>
      <c r="BG2" s="36">
        <v>54</v>
      </c>
      <c r="BH2" s="36">
        <v>55</v>
      </c>
      <c r="BI2" s="36">
        <v>56</v>
      </c>
      <c r="BJ2" s="36">
        <v>57</v>
      </c>
      <c r="BK2" s="36">
        <v>58</v>
      </c>
      <c r="BL2" s="36">
        <v>59</v>
      </c>
      <c r="BM2" s="36">
        <v>60</v>
      </c>
      <c r="BN2" s="36"/>
      <c r="BO2" s="26">
        <v>1</v>
      </c>
      <c r="BP2" s="27">
        <v>2</v>
      </c>
      <c r="BQ2" s="25">
        <v>3</v>
      </c>
      <c r="BR2" s="24">
        <v>4</v>
      </c>
      <c r="BS2" s="23">
        <v>5</v>
      </c>
      <c r="BT2" s="15"/>
      <c r="BU2" s="2" t="s">
        <v>15</v>
      </c>
      <c r="BV2" s="93"/>
      <c r="BW2" s="36"/>
      <c r="CE2" s="81" t="s">
        <v>68</v>
      </c>
    </row>
    <row r="3" spans="2:83">
      <c r="B3" s="200" t="s">
        <v>79</v>
      </c>
      <c r="C3" s="436">
        <v>0.05</v>
      </c>
      <c r="BV3" s="93"/>
    </row>
    <row r="4" spans="2:83" ht="15.75" thickBot="1">
      <c r="B4" s="90" t="s">
        <v>106</v>
      </c>
      <c r="C4" s="77" t="s">
        <v>78</v>
      </c>
      <c r="D4" s="77" t="s">
        <v>67</v>
      </c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188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188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188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188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V4" s="93"/>
      <c r="BW4" s="79"/>
      <c r="BX4" s="95">
        <v>1</v>
      </c>
    </row>
    <row r="5" spans="2:83" ht="15.75">
      <c r="B5" s="91" t="s">
        <v>16</v>
      </c>
      <c r="C5" s="437">
        <v>1</v>
      </c>
      <c r="D5" s="438">
        <v>150</v>
      </c>
      <c r="F5" s="82">
        <f t="shared" ref="F5:O14" si="0">IF($C5&lt;=F$2,$D5/12*1000,0)*(1+$C$3)^QUOTIENT(F$2-$C5,12)</f>
        <v>12500</v>
      </c>
      <c r="G5" s="82">
        <f t="shared" si="0"/>
        <v>12500</v>
      </c>
      <c r="H5" s="82">
        <f t="shared" si="0"/>
        <v>12500</v>
      </c>
      <c r="I5" s="82">
        <f t="shared" si="0"/>
        <v>12500</v>
      </c>
      <c r="J5" s="82">
        <f t="shared" si="0"/>
        <v>12500</v>
      </c>
      <c r="K5" s="82">
        <f t="shared" si="0"/>
        <v>12500</v>
      </c>
      <c r="L5" s="82">
        <f t="shared" si="0"/>
        <v>12500</v>
      </c>
      <c r="M5" s="82">
        <f t="shared" si="0"/>
        <v>12500</v>
      </c>
      <c r="N5" s="82">
        <f t="shared" si="0"/>
        <v>12500</v>
      </c>
      <c r="O5" s="82">
        <f t="shared" si="0"/>
        <v>12500</v>
      </c>
      <c r="P5" s="82">
        <f t="shared" ref="P5:Y14" si="1">IF($C5&lt;=P$2,$D5/12*1000,0)*(1+$C$3)^QUOTIENT(P$2-$C5,12)</f>
        <v>12500</v>
      </c>
      <c r="Q5" s="189">
        <f t="shared" si="1"/>
        <v>12500</v>
      </c>
      <c r="R5" s="82">
        <f t="shared" si="1"/>
        <v>13125</v>
      </c>
      <c r="S5" s="82">
        <f t="shared" si="1"/>
        <v>13125</v>
      </c>
      <c r="T5" s="82">
        <f t="shared" si="1"/>
        <v>13125</v>
      </c>
      <c r="U5" s="82">
        <f t="shared" si="1"/>
        <v>13125</v>
      </c>
      <c r="V5" s="82">
        <f t="shared" si="1"/>
        <v>13125</v>
      </c>
      <c r="W5" s="82">
        <f t="shared" si="1"/>
        <v>13125</v>
      </c>
      <c r="X5" s="82">
        <f t="shared" si="1"/>
        <v>13125</v>
      </c>
      <c r="Y5" s="82">
        <f t="shared" si="1"/>
        <v>13125</v>
      </c>
      <c r="Z5" s="82">
        <f t="shared" ref="Z5:AI14" si="2">IF($C5&lt;=Z$2,$D5/12*1000,0)*(1+$C$3)^QUOTIENT(Z$2-$C5,12)</f>
        <v>13125</v>
      </c>
      <c r="AA5" s="82">
        <f t="shared" si="2"/>
        <v>13125</v>
      </c>
      <c r="AB5" s="82">
        <f t="shared" si="2"/>
        <v>13125</v>
      </c>
      <c r="AC5" s="189">
        <f t="shared" si="2"/>
        <v>13125</v>
      </c>
      <c r="AD5" s="82">
        <f t="shared" si="2"/>
        <v>13781.25</v>
      </c>
      <c r="AE5" s="82">
        <f t="shared" si="2"/>
        <v>13781.25</v>
      </c>
      <c r="AF5" s="82">
        <f t="shared" si="2"/>
        <v>13781.25</v>
      </c>
      <c r="AG5" s="82">
        <f t="shared" si="2"/>
        <v>13781.25</v>
      </c>
      <c r="AH5" s="82">
        <f t="shared" si="2"/>
        <v>13781.25</v>
      </c>
      <c r="AI5" s="82">
        <f t="shared" si="2"/>
        <v>13781.25</v>
      </c>
      <c r="AJ5" s="82">
        <f t="shared" ref="AJ5:AS14" si="3">IF($C5&lt;=AJ$2,$D5/12*1000,0)*(1+$C$3)^QUOTIENT(AJ$2-$C5,12)</f>
        <v>13781.25</v>
      </c>
      <c r="AK5" s="82">
        <f t="shared" si="3"/>
        <v>13781.25</v>
      </c>
      <c r="AL5" s="82">
        <f t="shared" si="3"/>
        <v>13781.25</v>
      </c>
      <c r="AM5" s="82">
        <f t="shared" si="3"/>
        <v>13781.25</v>
      </c>
      <c r="AN5" s="82">
        <f t="shared" si="3"/>
        <v>13781.25</v>
      </c>
      <c r="AO5" s="189">
        <f t="shared" si="3"/>
        <v>13781.25</v>
      </c>
      <c r="AP5" s="82">
        <f t="shared" si="3"/>
        <v>14470.312500000002</v>
      </c>
      <c r="AQ5" s="82">
        <f t="shared" si="3"/>
        <v>14470.312500000002</v>
      </c>
      <c r="AR5" s="82">
        <f t="shared" si="3"/>
        <v>14470.312500000002</v>
      </c>
      <c r="AS5" s="82">
        <f t="shared" si="3"/>
        <v>14470.312500000002</v>
      </c>
      <c r="AT5" s="82">
        <f t="shared" ref="AT5:BC14" si="4">IF($C5&lt;=AT$2,$D5/12*1000,0)*(1+$C$3)^QUOTIENT(AT$2-$C5,12)</f>
        <v>14470.312500000002</v>
      </c>
      <c r="AU5" s="82">
        <f t="shared" si="4"/>
        <v>14470.312500000002</v>
      </c>
      <c r="AV5" s="82">
        <f t="shared" si="4"/>
        <v>14470.312500000002</v>
      </c>
      <c r="AW5" s="82">
        <f t="shared" si="4"/>
        <v>14470.312500000002</v>
      </c>
      <c r="AX5" s="82">
        <f t="shared" si="4"/>
        <v>14470.312500000002</v>
      </c>
      <c r="AY5" s="82">
        <f t="shared" si="4"/>
        <v>14470.312500000002</v>
      </c>
      <c r="AZ5" s="82">
        <f t="shared" si="4"/>
        <v>14470.312500000002</v>
      </c>
      <c r="BA5" s="189">
        <f t="shared" si="4"/>
        <v>14470.312500000002</v>
      </c>
      <c r="BB5" s="82">
        <f t="shared" si="4"/>
        <v>15193.828125</v>
      </c>
      <c r="BC5" s="82">
        <f t="shared" si="4"/>
        <v>15193.828125</v>
      </c>
      <c r="BD5" s="82">
        <f t="shared" ref="BD5:BM14" si="5">IF($C5&lt;=BD$2,$D5/12*1000,0)*(1+$C$3)^QUOTIENT(BD$2-$C5,12)</f>
        <v>15193.828125</v>
      </c>
      <c r="BE5" s="82">
        <f t="shared" si="5"/>
        <v>15193.828125</v>
      </c>
      <c r="BF5" s="82">
        <f t="shared" si="5"/>
        <v>15193.828125</v>
      </c>
      <c r="BG5" s="82">
        <f t="shared" si="5"/>
        <v>15193.828125</v>
      </c>
      <c r="BH5" s="82">
        <f t="shared" si="5"/>
        <v>15193.828125</v>
      </c>
      <c r="BI5" s="82">
        <f t="shared" si="5"/>
        <v>15193.828125</v>
      </c>
      <c r="BJ5" s="82">
        <f t="shared" si="5"/>
        <v>15193.828125</v>
      </c>
      <c r="BK5" s="82">
        <f t="shared" si="5"/>
        <v>15193.828125</v>
      </c>
      <c r="BL5" s="82">
        <f t="shared" si="5"/>
        <v>15193.828125</v>
      </c>
      <c r="BM5" s="82">
        <f t="shared" si="5"/>
        <v>15193.828125</v>
      </c>
      <c r="BN5" s="82"/>
      <c r="BO5" s="57">
        <f>SUM(F5:Q5)</f>
        <v>150000</v>
      </c>
      <c r="BP5" s="58">
        <f>SUM(R5:AC5)</f>
        <v>157500</v>
      </c>
      <c r="BQ5" s="58">
        <f>SUM(AD5:AO5)</f>
        <v>165375</v>
      </c>
      <c r="BR5" s="58">
        <f>SUM(AP5:BA5)</f>
        <v>173643.75000000003</v>
      </c>
      <c r="BS5" s="59">
        <f>SUM(BB5:BM5)</f>
        <v>182325.9375</v>
      </c>
      <c r="BT5" s="60"/>
      <c r="BU5" s="61">
        <f>SUM(BO5:BS5)</f>
        <v>828844.6875</v>
      </c>
      <c r="BV5" s="93"/>
      <c r="BW5" s="82"/>
      <c r="BX5" s="95">
        <v>2</v>
      </c>
    </row>
    <row r="6" spans="2:83">
      <c r="B6" s="91" t="s">
        <v>350</v>
      </c>
      <c r="C6" s="437">
        <v>1</v>
      </c>
      <c r="D6" s="438">
        <v>40</v>
      </c>
      <c r="F6" s="82">
        <f t="shared" si="0"/>
        <v>3333.3333333333335</v>
      </c>
      <c r="G6" s="82">
        <f t="shared" si="0"/>
        <v>3333.3333333333335</v>
      </c>
      <c r="H6" s="82">
        <f t="shared" si="0"/>
        <v>3333.3333333333335</v>
      </c>
      <c r="I6" s="82">
        <f t="shared" si="0"/>
        <v>3333.3333333333335</v>
      </c>
      <c r="J6" s="82">
        <f t="shared" si="0"/>
        <v>3333.3333333333335</v>
      </c>
      <c r="K6" s="82">
        <f t="shared" si="0"/>
        <v>3333.3333333333335</v>
      </c>
      <c r="L6" s="82">
        <f t="shared" si="0"/>
        <v>3333.3333333333335</v>
      </c>
      <c r="M6" s="82">
        <f t="shared" si="0"/>
        <v>3333.3333333333335</v>
      </c>
      <c r="N6" s="82">
        <f t="shared" si="0"/>
        <v>3333.3333333333335</v>
      </c>
      <c r="O6" s="82">
        <f t="shared" si="0"/>
        <v>3333.3333333333335</v>
      </c>
      <c r="P6" s="82">
        <f t="shared" si="1"/>
        <v>3333.3333333333335</v>
      </c>
      <c r="Q6" s="189">
        <f t="shared" si="1"/>
        <v>3333.3333333333335</v>
      </c>
      <c r="R6" s="82">
        <f t="shared" si="1"/>
        <v>3500.0000000000005</v>
      </c>
      <c r="S6" s="82">
        <f t="shared" si="1"/>
        <v>3500.0000000000005</v>
      </c>
      <c r="T6" s="82">
        <f t="shared" si="1"/>
        <v>3500.0000000000005</v>
      </c>
      <c r="U6" s="82">
        <f t="shared" si="1"/>
        <v>3500.0000000000005</v>
      </c>
      <c r="V6" s="82">
        <f t="shared" si="1"/>
        <v>3500.0000000000005</v>
      </c>
      <c r="W6" s="82">
        <f t="shared" si="1"/>
        <v>3500.0000000000005</v>
      </c>
      <c r="X6" s="82">
        <f t="shared" si="1"/>
        <v>3500.0000000000005</v>
      </c>
      <c r="Y6" s="82">
        <f t="shared" si="1"/>
        <v>3500.0000000000005</v>
      </c>
      <c r="Z6" s="82">
        <f t="shared" si="2"/>
        <v>3500.0000000000005</v>
      </c>
      <c r="AA6" s="82">
        <f t="shared" si="2"/>
        <v>3500.0000000000005</v>
      </c>
      <c r="AB6" s="82">
        <f t="shared" si="2"/>
        <v>3500.0000000000005</v>
      </c>
      <c r="AC6" s="189">
        <f t="shared" si="2"/>
        <v>3500.0000000000005</v>
      </c>
      <c r="AD6" s="82">
        <f t="shared" si="2"/>
        <v>3675.0000000000005</v>
      </c>
      <c r="AE6" s="82">
        <f t="shared" si="2"/>
        <v>3675.0000000000005</v>
      </c>
      <c r="AF6" s="82">
        <f t="shared" si="2"/>
        <v>3675.0000000000005</v>
      </c>
      <c r="AG6" s="82">
        <f t="shared" si="2"/>
        <v>3675.0000000000005</v>
      </c>
      <c r="AH6" s="82">
        <f t="shared" si="2"/>
        <v>3675.0000000000005</v>
      </c>
      <c r="AI6" s="82">
        <f t="shared" si="2"/>
        <v>3675.0000000000005</v>
      </c>
      <c r="AJ6" s="82">
        <f t="shared" si="3"/>
        <v>3675.0000000000005</v>
      </c>
      <c r="AK6" s="82">
        <f t="shared" si="3"/>
        <v>3675.0000000000005</v>
      </c>
      <c r="AL6" s="82">
        <f t="shared" si="3"/>
        <v>3675.0000000000005</v>
      </c>
      <c r="AM6" s="82">
        <f t="shared" si="3"/>
        <v>3675.0000000000005</v>
      </c>
      <c r="AN6" s="82">
        <f t="shared" si="3"/>
        <v>3675.0000000000005</v>
      </c>
      <c r="AO6" s="189">
        <f t="shared" si="3"/>
        <v>3675.0000000000005</v>
      </c>
      <c r="AP6" s="82">
        <f t="shared" si="3"/>
        <v>3858.7500000000005</v>
      </c>
      <c r="AQ6" s="82">
        <f t="shared" si="3"/>
        <v>3858.7500000000005</v>
      </c>
      <c r="AR6" s="82">
        <f t="shared" si="3"/>
        <v>3858.7500000000005</v>
      </c>
      <c r="AS6" s="82">
        <f t="shared" si="3"/>
        <v>3858.7500000000005</v>
      </c>
      <c r="AT6" s="82">
        <f t="shared" si="4"/>
        <v>3858.7500000000005</v>
      </c>
      <c r="AU6" s="82">
        <f t="shared" si="4"/>
        <v>3858.7500000000005</v>
      </c>
      <c r="AV6" s="82">
        <f t="shared" si="4"/>
        <v>3858.7500000000005</v>
      </c>
      <c r="AW6" s="82">
        <f t="shared" si="4"/>
        <v>3858.7500000000005</v>
      </c>
      <c r="AX6" s="82">
        <f t="shared" si="4"/>
        <v>3858.7500000000005</v>
      </c>
      <c r="AY6" s="82">
        <f t="shared" si="4"/>
        <v>3858.7500000000005</v>
      </c>
      <c r="AZ6" s="82">
        <f t="shared" si="4"/>
        <v>3858.7500000000005</v>
      </c>
      <c r="BA6" s="189">
        <f t="shared" si="4"/>
        <v>3858.7500000000005</v>
      </c>
      <c r="BB6" s="82">
        <f t="shared" si="4"/>
        <v>4051.6875</v>
      </c>
      <c r="BC6" s="82">
        <f t="shared" si="4"/>
        <v>4051.6875</v>
      </c>
      <c r="BD6" s="82">
        <f t="shared" si="5"/>
        <v>4051.6875</v>
      </c>
      <c r="BE6" s="82">
        <f t="shared" si="5"/>
        <v>4051.6875</v>
      </c>
      <c r="BF6" s="82">
        <f t="shared" si="5"/>
        <v>4051.6875</v>
      </c>
      <c r="BG6" s="82">
        <f t="shared" si="5"/>
        <v>4051.6875</v>
      </c>
      <c r="BH6" s="82">
        <f t="shared" si="5"/>
        <v>4051.6875</v>
      </c>
      <c r="BI6" s="82">
        <f t="shared" si="5"/>
        <v>4051.6875</v>
      </c>
      <c r="BJ6" s="82">
        <f t="shared" si="5"/>
        <v>4051.6875</v>
      </c>
      <c r="BK6" s="82">
        <f t="shared" si="5"/>
        <v>4051.6875</v>
      </c>
      <c r="BL6" s="82">
        <f t="shared" si="5"/>
        <v>4051.6875</v>
      </c>
      <c r="BM6" s="82">
        <f t="shared" si="5"/>
        <v>4051.6875</v>
      </c>
      <c r="BN6" s="82"/>
      <c r="BO6" s="67">
        <f>SUM(F6:Q6)</f>
        <v>40000</v>
      </c>
      <c r="BP6" s="68">
        <f>SUM(R6:AC6)</f>
        <v>42000.000000000007</v>
      </c>
      <c r="BQ6" s="68">
        <f>SUM(AD6:AO6)</f>
        <v>44100.000000000007</v>
      </c>
      <c r="BR6" s="68">
        <f>SUM(AP6:BA6)</f>
        <v>46305.000000000007</v>
      </c>
      <c r="BS6" s="69">
        <f>SUM(BB6:BM6)</f>
        <v>48620.25</v>
      </c>
      <c r="BT6" s="11"/>
      <c r="BU6" s="70">
        <f>SUM(BO6:BS6)</f>
        <v>221025.25</v>
      </c>
      <c r="BV6" s="93"/>
      <c r="BW6" s="82"/>
      <c r="BX6" s="95">
        <v>3</v>
      </c>
    </row>
    <row r="7" spans="2:83">
      <c r="B7" s="91" t="s">
        <v>351</v>
      </c>
      <c r="C7" s="437">
        <v>1</v>
      </c>
      <c r="D7" s="438">
        <v>150</v>
      </c>
      <c r="F7" s="82">
        <f t="shared" si="0"/>
        <v>12500</v>
      </c>
      <c r="G7" s="82">
        <f t="shared" si="0"/>
        <v>12500</v>
      </c>
      <c r="H7" s="82">
        <f t="shared" si="0"/>
        <v>12500</v>
      </c>
      <c r="I7" s="82">
        <f t="shared" si="0"/>
        <v>12500</v>
      </c>
      <c r="J7" s="82">
        <f t="shared" si="0"/>
        <v>12500</v>
      </c>
      <c r="K7" s="82">
        <f t="shared" si="0"/>
        <v>12500</v>
      </c>
      <c r="L7" s="82">
        <f t="shared" si="0"/>
        <v>12500</v>
      </c>
      <c r="M7" s="82">
        <f t="shared" si="0"/>
        <v>12500</v>
      </c>
      <c r="N7" s="82">
        <f t="shared" si="0"/>
        <v>12500</v>
      </c>
      <c r="O7" s="82">
        <f t="shared" si="0"/>
        <v>12500</v>
      </c>
      <c r="P7" s="82">
        <f t="shared" si="1"/>
        <v>12500</v>
      </c>
      <c r="Q7" s="189">
        <f t="shared" si="1"/>
        <v>12500</v>
      </c>
      <c r="R7" s="82">
        <f t="shared" si="1"/>
        <v>13125</v>
      </c>
      <c r="S7" s="82">
        <f t="shared" si="1"/>
        <v>13125</v>
      </c>
      <c r="T7" s="82">
        <f t="shared" si="1"/>
        <v>13125</v>
      </c>
      <c r="U7" s="82">
        <f t="shared" si="1"/>
        <v>13125</v>
      </c>
      <c r="V7" s="82">
        <f t="shared" si="1"/>
        <v>13125</v>
      </c>
      <c r="W7" s="82">
        <f t="shared" si="1"/>
        <v>13125</v>
      </c>
      <c r="X7" s="82">
        <f t="shared" si="1"/>
        <v>13125</v>
      </c>
      <c r="Y7" s="82">
        <f t="shared" si="1"/>
        <v>13125</v>
      </c>
      <c r="Z7" s="82">
        <f t="shared" si="2"/>
        <v>13125</v>
      </c>
      <c r="AA7" s="82">
        <f t="shared" si="2"/>
        <v>13125</v>
      </c>
      <c r="AB7" s="82">
        <f t="shared" si="2"/>
        <v>13125</v>
      </c>
      <c r="AC7" s="189">
        <f t="shared" si="2"/>
        <v>13125</v>
      </c>
      <c r="AD7" s="82">
        <f t="shared" si="2"/>
        <v>13781.25</v>
      </c>
      <c r="AE7" s="82">
        <f t="shared" si="2"/>
        <v>13781.25</v>
      </c>
      <c r="AF7" s="82">
        <f t="shared" si="2"/>
        <v>13781.25</v>
      </c>
      <c r="AG7" s="82">
        <f t="shared" si="2"/>
        <v>13781.25</v>
      </c>
      <c r="AH7" s="82">
        <f t="shared" si="2"/>
        <v>13781.25</v>
      </c>
      <c r="AI7" s="82">
        <f t="shared" si="2"/>
        <v>13781.25</v>
      </c>
      <c r="AJ7" s="82">
        <f t="shared" si="3"/>
        <v>13781.25</v>
      </c>
      <c r="AK7" s="82">
        <f t="shared" si="3"/>
        <v>13781.25</v>
      </c>
      <c r="AL7" s="82">
        <f t="shared" si="3"/>
        <v>13781.25</v>
      </c>
      <c r="AM7" s="82">
        <f t="shared" si="3"/>
        <v>13781.25</v>
      </c>
      <c r="AN7" s="82">
        <f t="shared" si="3"/>
        <v>13781.25</v>
      </c>
      <c r="AO7" s="189">
        <f t="shared" si="3"/>
        <v>13781.25</v>
      </c>
      <c r="AP7" s="82">
        <f t="shared" si="3"/>
        <v>14470.312500000002</v>
      </c>
      <c r="AQ7" s="82">
        <f t="shared" si="3"/>
        <v>14470.312500000002</v>
      </c>
      <c r="AR7" s="82">
        <f t="shared" si="3"/>
        <v>14470.312500000002</v>
      </c>
      <c r="AS7" s="82">
        <f t="shared" si="3"/>
        <v>14470.312500000002</v>
      </c>
      <c r="AT7" s="82">
        <f t="shared" si="4"/>
        <v>14470.312500000002</v>
      </c>
      <c r="AU7" s="82">
        <f t="shared" si="4"/>
        <v>14470.312500000002</v>
      </c>
      <c r="AV7" s="82">
        <f t="shared" si="4"/>
        <v>14470.312500000002</v>
      </c>
      <c r="AW7" s="82">
        <f t="shared" si="4"/>
        <v>14470.312500000002</v>
      </c>
      <c r="AX7" s="82">
        <f t="shared" si="4"/>
        <v>14470.312500000002</v>
      </c>
      <c r="AY7" s="82">
        <f t="shared" si="4"/>
        <v>14470.312500000002</v>
      </c>
      <c r="AZ7" s="82">
        <f t="shared" si="4"/>
        <v>14470.312500000002</v>
      </c>
      <c r="BA7" s="189">
        <f t="shared" si="4"/>
        <v>14470.312500000002</v>
      </c>
      <c r="BB7" s="82">
        <f t="shared" si="4"/>
        <v>15193.828125</v>
      </c>
      <c r="BC7" s="82">
        <f t="shared" si="4"/>
        <v>15193.828125</v>
      </c>
      <c r="BD7" s="82">
        <f t="shared" si="5"/>
        <v>15193.828125</v>
      </c>
      <c r="BE7" s="82">
        <f t="shared" si="5"/>
        <v>15193.828125</v>
      </c>
      <c r="BF7" s="82">
        <f t="shared" si="5"/>
        <v>15193.828125</v>
      </c>
      <c r="BG7" s="82">
        <f t="shared" si="5"/>
        <v>15193.828125</v>
      </c>
      <c r="BH7" s="82">
        <f t="shared" si="5"/>
        <v>15193.828125</v>
      </c>
      <c r="BI7" s="82">
        <f t="shared" si="5"/>
        <v>15193.828125</v>
      </c>
      <c r="BJ7" s="82">
        <f t="shared" si="5"/>
        <v>15193.828125</v>
      </c>
      <c r="BK7" s="82">
        <f t="shared" si="5"/>
        <v>15193.828125</v>
      </c>
      <c r="BL7" s="82">
        <f t="shared" si="5"/>
        <v>15193.828125</v>
      </c>
      <c r="BM7" s="82">
        <f t="shared" si="5"/>
        <v>15193.828125</v>
      </c>
      <c r="BN7" s="82"/>
      <c r="BO7" s="67">
        <f t="shared" ref="BO7:BO23" si="6">SUM(F7:Q7)</f>
        <v>150000</v>
      </c>
      <c r="BP7" s="68">
        <f t="shared" ref="BP7:BP23" si="7">SUM(R7:AC7)</f>
        <v>157500</v>
      </c>
      <c r="BQ7" s="68">
        <f t="shared" ref="BQ7:BQ23" si="8">SUM(AD7:AO7)</f>
        <v>165375</v>
      </c>
      <c r="BR7" s="68">
        <f t="shared" ref="BR7:BR23" si="9">SUM(AP7:BA7)</f>
        <v>173643.75000000003</v>
      </c>
      <c r="BS7" s="69">
        <f t="shared" ref="BS7:BS23" si="10">SUM(BB7:BM7)</f>
        <v>182325.9375</v>
      </c>
      <c r="BT7" s="11"/>
      <c r="BU7" s="70">
        <f t="shared" ref="BU7:BU23" si="11">SUM(BO7:BS7)</f>
        <v>828844.6875</v>
      </c>
      <c r="BV7" s="93"/>
      <c r="BW7" s="82"/>
      <c r="BX7" s="95">
        <v>4</v>
      </c>
    </row>
    <row r="8" spans="2:83">
      <c r="B8" s="92" t="s">
        <v>352</v>
      </c>
      <c r="C8" s="437">
        <v>1</v>
      </c>
      <c r="D8" s="438">
        <v>70</v>
      </c>
      <c r="E8" s="93"/>
      <c r="F8" s="82">
        <f t="shared" si="0"/>
        <v>5833.333333333333</v>
      </c>
      <c r="G8" s="82">
        <f t="shared" si="0"/>
        <v>5833.333333333333</v>
      </c>
      <c r="H8" s="82">
        <f t="shared" si="0"/>
        <v>5833.333333333333</v>
      </c>
      <c r="I8" s="82">
        <f t="shared" si="0"/>
        <v>5833.333333333333</v>
      </c>
      <c r="J8" s="82">
        <f t="shared" si="0"/>
        <v>5833.333333333333</v>
      </c>
      <c r="K8" s="82">
        <f t="shared" si="0"/>
        <v>5833.333333333333</v>
      </c>
      <c r="L8" s="82">
        <f t="shared" si="0"/>
        <v>5833.333333333333</v>
      </c>
      <c r="M8" s="82">
        <f t="shared" si="0"/>
        <v>5833.333333333333</v>
      </c>
      <c r="N8" s="82">
        <f t="shared" si="0"/>
        <v>5833.333333333333</v>
      </c>
      <c r="O8" s="82">
        <f t="shared" si="0"/>
        <v>5833.333333333333</v>
      </c>
      <c r="P8" s="82">
        <f t="shared" si="1"/>
        <v>5833.333333333333</v>
      </c>
      <c r="Q8" s="189">
        <f t="shared" si="1"/>
        <v>5833.333333333333</v>
      </c>
      <c r="R8" s="82">
        <f t="shared" si="1"/>
        <v>6125</v>
      </c>
      <c r="S8" s="82">
        <f t="shared" si="1"/>
        <v>6125</v>
      </c>
      <c r="T8" s="82">
        <f t="shared" si="1"/>
        <v>6125</v>
      </c>
      <c r="U8" s="82">
        <f t="shared" si="1"/>
        <v>6125</v>
      </c>
      <c r="V8" s="82">
        <f t="shared" si="1"/>
        <v>6125</v>
      </c>
      <c r="W8" s="82">
        <f t="shared" si="1"/>
        <v>6125</v>
      </c>
      <c r="X8" s="82">
        <f t="shared" si="1"/>
        <v>6125</v>
      </c>
      <c r="Y8" s="82">
        <f t="shared" si="1"/>
        <v>6125</v>
      </c>
      <c r="Z8" s="82">
        <f t="shared" si="2"/>
        <v>6125</v>
      </c>
      <c r="AA8" s="82">
        <f t="shared" si="2"/>
        <v>6125</v>
      </c>
      <c r="AB8" s="82">
        <f t="shared" si="2"/>
        <v>6125</v>
      </c>
      <c r="AC8" s="189">
        <f t="shared" si="2"/>
        <v>6125</v>
      </c>
      <c r="AD8" s="82">
        <f t="shared" si="2"/>
        <v>6431.25</v>
      </c>
      <c r="AE8" s="82">
        <f t="shared" si="2"/>
        <v>6431.25</v>
      </c>
      <c r="AF8" s="82">
        <f t="shared" si="2"/>
        <v>6431.25</v>
      </c>
      <c r="AG8" s="82">
        <f t="shared" si="2"/>
        <v>6431.25</v>
      </c>
      <c r="AH8" s="82">
        <f t="shared" si="2"/>
        <v>6431.25</v>
      </c>
      <c r="AI8" s="82">
        <f t="shared" si="2"/>
        <v>6431.25</v>
      </c>
      <c r="AJ8" s="82">
        <f t="shared" si="3"/>
        <v>6431.25</v>
      </c>
      <c r="AK8" s="82">
        <f t="shared" si="3"/>
        <v>6431.25</v>
      </c>
      <c r="AL8" s="82">
        <f t="shared" si="3"/>
        <v>6431.25</v>
      </c>
      <c r="AM8" s="82">
        <f t="shared" si="3"/>
        <v>6431.25</v>
      </c>
      <c r="AN8" s="82">
        <f t="shared" si="3"/>
        <v>6431.25</v>
      </c>
      <c r="AO8" s="189">
        <f t="shared" si="3"/>
        <v>6431.25</v>
      </c>
      <c r="AP8" s="82">
        <f t="shared" si="3"/>
        <v>6752.8125</v>
      </c>
      <c r="AQ8" s="82">
        <f t="shared" si="3"/>
        <v>6752.8125</v>
      </c>
      <c r="AR8" s="82">
        <f t="shared" si="3"/>
        <v>6752.8125</v>
      </c>
      <c r="AS8" s="82">
        <f t="shared" si="3"/>
        <v>6752.8125</v>
      </c>
      <c r="AT8" s="82">
        <f t="shared" si="4"/>
        <v>6752.8125</v>
      </c>
      <c r="AU8" s="82">
        <f t="shared" si="4"/>
        <v>6752.8125</v>
      </c>
      <c r="AV8" s="82">
        <f t="shared" si="4"/>
        <v>6752.8125</v>
      </c>
      <c r="AW8" s="82">
        <f t="shared" si="4"/>
        <v>6752.8125</v>
      </c>
      <c r="AX8" s="82">
        <f t="shared" si="4"/>
        <v>6752.8125</v>
      </c>
      <c r="AY8" s="82">
        <f t="shared" si="4"/>
        <v>6752.8125</v>
      </c>
      <c r="AZ8" s="82">
        <f t="shared" si="4"/>
        <v>6752.8125</v>
      </c>
      <c r="BA8" s="189">
        <f t="shared" si="4"/>
        <v>6752.8125</v>
      </c>
      <c r="BB8" s="82">
        <f t="shared" si="4"/>
        <v>7090.453125</v>
      </c>
      <c r="BC8" s="82">
        <f t="shared" si="4"/>
        <v>7090.453125</v>
      </c>
      <c r="BD8" s="82">
        <f t="shared" si="5"/>
        <v>7090.453125</v>
      </c>
      <c r="BE8" s="82">
        <f t="shared" si="5"/>
        <v>7090.453125</v>
      </c>
      <c r="BF8" s="82">
        <f t="shared" si="5"/>
        <v>7090.453125</v>
      </c>
      <c r="BG8" s="82">
        <f t="shared" si="5"/>
        <v>7090.453125</v>
      </c>
      <c r="BH8" s="82">
        <f t="shared" si="5"/>
        <v>7090.453125</v>
      </c>
      <c r="BI8" s="82">
        <f t="shared" si="5"/>
        <v>7090.453125</v>
      </c>
      <c r="BJ8" s="82">
        <f t="shared" si="5"/>
        <v>7090.453125</v>
      </c>
      <c r="BK8" s="82">
        <f t="shared" si="5"/>
        <v>7090.453125</v>
      </c>
      <c r="BL8" s="82">
        <f t="shared" si="5"/>
        <v>7090.453125</v>
      </c>
      <c r="BM8" s="82">
        <f t="shared" si="5"/>
        <v>7090.453125</v>
      </c>
      <c r="BN8" s="82"/>
      <c r="BO8" s="67">
        <f t="shared" si="6"/>
        <v>70000.000000000015</v>
      </c>
      <c r="BP8" s="68">
        <f t="shared" si="7"/>
        <v>73500</v>
      </c>
      <c r="BQ8" s="68">
        <f t="shared" si="8"/>
        <v>77175</v>
      </c>
      <c r="BR8" s="68">
        <f t="shared" si="9"/>
        <v>81033.75</v>
      </c>
      <c r="BS8" s="69">
        <f t="shared" si="10"/>
        <v>85085.4375</v>
      </c>
      <c r="BT8" s="11"/>
      <c r="BU8" s="70">
        <f t="shared" si="11"/>
        <v>386794.1875</v>
      </c>
      <c r="BV8" s="93"/>
      <c r="BW8" s="82"/>
      <c r="BX8" s="95">
        <v>5</v>
      </c>
    </row>
    <row r="9" spans="2:83" s="93" customFormat="1">
      <c r="B9" s="99" t="s">
        <v>172</v>
      </c>
      <c r="C9" s="437">
        <v>1</v>
      </c>
      <c r="D9" s="438">
        <v>65</v>
      </c>
      <c r="E9" s="94"/>
      <c r="F9" s="82">
        <f t="shared" si="0"/>
        <v>5416.666666666667</v>
      </c>
      <c r="G9" s="82">
        <f t="shared" si="0"/>
        <v>5416.666666666667</v>
      </c>
      <c r="H9" s="82">
        <f t="shared" si="0"/>
        <v>5416.666666666667</v>
      </c>
      <c r="I9" s="82">
        <f t="shared" si="0"/>
        <v>5416.666666666667</v>
      </c>
      <c r="J9" s="82">
        <f t="shared" si="0"/>
        <v>5416.666666666667</v>
      </c>
      <c r="K9" s="82">
        <f t="shared" si="0"/>
        <v>5416.666666666667</v>
      </c>
      <c r="L9" s="82">
        <f t="shared" si="0"/>
        <v>5416.666666666667</v>
      </c>
      <c r="M9" s="82">
        <f t="shared" si="0"/>
        <v>5416.666666666667</v>
      </c>
      <c r="N9" s="82">
        <f t="shared" si="0"/>
        <v>5416.666666666667</v>
      </c>
      <c r="O9" s="82">
        <f t="shared" si="0"/>
        <v>5416.666666666667</v>
      </c>
      <c r="P9" s="82">
        <f t="shared" si="1"/>
        <v>5416.666666666667</v>
      </c>
      <c r="Q9" s="189">
        <f t="shared" si="1"/>
        <v>5416.666666666667</v>
      </c>
      <c r="R9" s="82">
        <f t="shared" si="1"/>
        <v>5687.5000000000009</v>
      </c>
      <c r="S9" s="82">
        <f t="shared" si="1"/>
        <v>5687.5000000000009</v>
      </c>
      <c r="T9" s="82">
        <f t="shared" si="1"/>
        <v>5687.5000000000009</v>
      </c>
      <c r="U9" s="82">
        <f t="shared" si="1"/>
        <v>5687.5000000000009</v>
      </c>
      <c r="V9" s="82">
        <f t="shared" si="1"/>
        <v>5687.5000000000009</v>
      </c>
      <c r="W9" s="82">
        <f t="shared" si="1"/>
        <v>5687.5000000000009</v>
      </c>
      <c r="X9" s="82">
        <f t="shared" si="1"/>
        <v>5687.5000000000009</v>
      </c>
      <c r="Y9" s="82">
        <f t="shared" si="1"/>
        <v>5687.5000000000009</v>
      </c>
      <c r="Z9" s="82">
        <f t="shared" si="2"/>
        <v>5687.5000000000009</v>
      </c>
      <c r="AA9" s="82">
        <f t="shared" si="2"/>
        <v>5687.5000000000009</v>
      </c>
      <c r="AB9" s="82">
        <f t="shared" si="2"/>
        <v>5687.5000000000009</v>
      </c>
      <c r="AC9" s="189">
        <f t="shared" si="2"/>
        <v>5687.5000000000009</v>
      </c>
      <c r="AD9" s="82">
        <f t="shared" si="2"/>
        <v>5971.8750000000009</v>
      </c>
      <c r="AE9" s="82">
        <f t="shared" si="2"/>
        <v>5971.8750000000009</v>
      </c>
      <c r="AF9" s="82">
        <f t="shared" si="2"/>
        <v>5971.8750000000009</v>
      </c>
      <c r="AG9" s="82">
        <f t="shared" si="2"/>
        <v>5971.8750000000009</v>
      </c>
      <c r="AH9" s="82">
        <f t="shared" si="2"/>
        <v>5971.8750000000009</v>
      </c>
      <c r="AI9" s="82">
        <f t="shared" si="2"/>
        <v>5971.8750000000009</v>
      </c>
      <c r="AJ9" s="82">
        <f t="shared" si="3"/>
        <v>5971.8750000000009</v>
      </c>
      <c r="AK9" s="82">
        <f t="shared" si="3"/>
        <v>5971.8750000000009</v>
      </c>
      <c r="AL9" s="82">
        <f t="shared" si="3"/>
        <v>5971.8750000000009</v>
      </c>
      <c r="AM9" s="82">
        <f t="shared" si="3"/>
        <v>5971.8750000000009</v>
      </c>
      <c r="AN9" s="82">
        <f t="shared" si="3"/>
        <v>5971.8750000000009</v>
      </c>
      <c r="AO9" s="189">
        <f t="shared" si="3"/>
        <v>5971.8750000000009</v>
      </c>
      <c r="AP9" s="82">
        <f t="shared" si="3"/>
        <v>6270.4687500000009</v>
      </c>
      <c r="AQ9" s="82">
        <f t="shared" si="3"/>
        <v>6270.4687500000009</v>
      </c>
      <c r="AR9" s="82">
        <f t="shared" si="3"/>
        <v>6270.4687500000009</v>
      </c>
      <c r="AS9" s="82">
        <f t="shared" si="3"/>
        <v>6270.4687500000009</v>
      </c>
      <c r="AT9" s="82">
        <f t="shared" si="4"/>
        <v>6270.4687500000009</v>
      </c>
      <c r="AU9" s="82">
        <f t="shared" si="4"/>
        <v>6270.4687500000009</v>
      </c>
      <c r="AV9" s="82">
        <f t="shared" si="4"/>
        <v>6270.4687500000009</v>
      </c>
      <c r="AW9" s="82">
        <f t="shared" si="4"/>
        <v>6270.4687500000009</v>
      </c>
      <c r="AX9" s="82">
        <f t="shared" si="4"/>
        <v>6270.4687500000009</v>
      </c>
      <c r="AY9" s="82">
        <f t="shared" si="4"/>
        <v>6270.4687500000009</v>
      </c>
      <c r="AZ9" s="82">
        <f t="shared" si="4"/>
        <v>6270.4687500000009</v>
      </c>
      <c r="BA9" s="189">
        <f t="shared" si="4"/>
        <v>6270.4687500000009</v>
      </c>
      <c r="BB9" s="82">
        <f t="shared" si="4"/>
        <v>6583.9921875</v>
      </c>
      <c r="BC9" s="82">
        <f t="shared" si="4"/>
        <v>6583.9921875</v>
      </c>
      <c r="BD9" s="82">
        <f t="shared" si="5"/>
        <v>6583.9921875</v>
      </c>
      <c r="BE9" s="82">
        <f t="shared" si="5"/>
        <v>6583.9921875</v>
      </c>
      <c r="BF9" s="82">
        <f t="shared" si="5"/>
        <v>6583.9921875</v>
      </c>
      <c r="BG9" s="82">
        <f t="shared" si="5"/>
        <v>6583.9921875</v>
      </c>
      <c r="BH9" s="82">
        <f t="shared" si="5"/>
        <v>6583.9921875</v>
      </c>
      <c r="BI9" s="82">
        <f t="shared" si="5"/>
        <v>6583.9921875</v>
      </c>
      <c r="BJ9" s="82">
        <f t="shared" si="5"/>
        <v>6583.9921875</v>
      </c>
      <c r="BK9" s="82">
        <f t="shared" si="5"/>
        <v>6583.9921875</v>
      </c>
      <c r="BL9" s="82">
        <f t="shared" si="5"/>
        <v>6583.9921875</v>
      </c>
      <c r="BM9" s="82">
        <f t="shared" si="5"/>
        <v>6583.9921875</v>
      </c>
      <c r="BN9" s="97"/>
      <c r="BO9" s="67">
        <f t="shared" si="6"/>
        <v>64999.999999999993</v>
      </c>
      <c r="BP9" s="68">
        <f t="shared" si="7"/>
        <v>68250.000000000015</v>
      </c>
      <c r="BQ9" s="68">
        <f t="shared" si="8"/>
        <v>71662.500000000015</v>
      </c>
      <c r="BR9" s="68">
        <f t="shared" si="9"/>
        <v>75245.625000000015</v>
      </c>
      <c r="BS9" s="69">
        <f t="shared" si="10"/>
        <v>79007.90625</v>
      </c>
      <c r="BT9" s="11"/>
      <c r="BU9" s="70">
        <f t="shared" si="11"/>
        <v>359166.03125</v>
      </c>
      <c r="BW9" s="97"/>
      <c r="BX9" s="95">
        <v>6</v>
      </c>
    </row>
    <row r="10" spans="2:83" s="93" customFormat="1">
      <c r="B10" s="99" t="s">
        <v>353</v>
      </c>
      <c r="C10" s="437">
        <v>1</v>
      </c>
      <c r="D10" s="438">
        <v>60</v>
      </c>
      <c r="E10" s="94"/>
      <c r="F10" s="82">
        <f t="shared" si="0"/>
        <v>5000</v>
      </c>
      <c r="G10" s="82">
        <f t="shared" si="0"/>
        <v>5000</v>
      </c>
      <c r="H10" s="82">
        <f t="shared" si="0"/>
        <v>5000</v>
      </c>
      <c r="I10" s="82">
        <f t="shared" si="0"/>
        <v>5000</v>
      </c>
      <c r="J10" s="82">
        <f t="shared" si="0"/>
        <v>5000</v>
      </c>
      <c r="K10" s="82">
        <f t="shared" si="0"/>
        <v>5000</v>
      </c>
      <c r="L10" s="82">
        <f t="shared" si="0"/>
        <v>5000</v>
      </c>
      <c r="M10" s="82">
        <f t="shared" si="0"/>
        <v>5000</v>
      </c>
      <c r="N10" s="82">
        <f t="shared" si="0"/>
        <v>5000</v>
      </c>
      <c r="O10" s="82">
        <f t="shared" si="0"/>
        <v>5000</v>
      </c>
      <c r="P10" s="82">
        <f t="shared" si="1"/>
        <v>5000</v>
      </c>
      <c r="Q10" s="189">
        <f t="shared" si="1"/>
        <v>5000</v>
      </c>
      <c r="R10" s="82">
        <f t="shared" si="1"/>
        <v>5250</v>
      </c>
      <c r="S10" s="82">
        <f t="shared" si="1"/>
        <v>5250</v>
      </c>
      <c r="T10" s="82">
        <f t="shared" si="1"/>
        <v>5250</v>
      </c>
      <c r="U10" s="82">
        <f t="shared" si="1"/>
        <v>5250</v>
      </c>
      <c r="V10" s="82">
        <f t="shared" si="1"/>
        <v>5250</v>
      </c>
      <c r="W10" s="82">
        <f t="shared" si="1"/>
        <v>5250</v>
      </c>
      <c r="X10" s="82">
        <f t="shared" si="1"/>
        <v>5250</v>
      </c>
      <c r="Y10" s="82">
        <f t="shared" si="1"/>
        <v>5250</v>
      </c>
      <c r="Z10" s="82">
        <f t="shared" si="2"/>
        <v>5250</v>
      </c>
      <c r="AA10" s="82">
        <f t="shared" si="2"/>
        <v>5250</v>
      </c>
      <c r="AB10" s="82">
        <f t="shared" si="2"/>
        <v>5250</v>
      </c>
      <c r="AC10" s="189">
        <f t="shared" si="2"/>
        <v>5250</v>
      </c>
      <c r="AD10" s="82">
        <f t="shared" si="2"/>
        <v>5512.5</v>
      </c>
      <c r="AE10" s="82">
        <f t="shared" si="2"/>
        <v>5512.5</v>
      </c>
      <c r="AF10" s="82">
        <f t="shared" si="2"/>
        <v>5512.5</v>
      </c>
      <c r="AG10" s="82">
        <f t="shared" si="2"/>
        <v>5512.5</v>
      </c>
      <c r="AH10" s="82">
        <f t="shared" si="2"/>
        <v>5512.5</v>
      </c>
      <c r="AI10" s="82">
        <f t="shared" si="2"/>
        <v>5512.5</v>
      </c>
      <c r="AJ10" s="82">
        <f t="shared" si="3"/>
        <v>5512.5</v>
      </c>
      <c r="AK10" s="82">
        <f t="shared" si="3"/>
        <v>5512.5</v>
      </c>
      <c r="AL10" s="82">
        <f t="shared" si="3"/>
        <v>5512.5</v>
      </c>
      <c r="AM10" s="82">
        <f t="shared" si="3"/>
        <v>5512.5</v>
      </c>
      <c r="AN10" s="82">
        <f t="shared" si="3"/>
        <v>5512.5</v>
      </c>
      <c r="AO10" s="189">
        <f t="shared" si="3"/>
        <v>5512.5</v>
      </c>
      <c r="AP10" s="82">
        <f t="shared" si="3"/>
        <v>5788.1250000000009</v>
      </c>
      <c r="AQ10" s="82">
        <f t="shared" si="3"/>
        <v>5788.1250000000009</v>
      </c>
      <c r="AR10" s="82">
        <f t="shared" si="3"/>
        <v>5788.1250000000009</v>
      </c>
      <c r="AS10" s="82">
        <f t="shared" si="3"/>
        <v>5788.1250000000009</v>
      </c>
      <c r="AT10" s="82">
        <f t="shared" si="4"/>
        <v>5788.1250000000009</v>
      </c>
      <c r="AU10" s="82">
        <f t="shared" si="4"/>
        <v>5788.1250000000009</v>
      </c>
      <c r="AV10" s="82">
        <f t="shared" si="4"/>
        <v>5788.1250000000009</v>
      </c>
      <c r="AW10" s="82">
        <f t="shared" si="4"/>
        <v>5788.1250000000009</v>
      </c>
      <c r="AX10" s="82">
        <f t="shared" si="4"/>
        <v>5788.1250000000009</v>
      </c>
      <c r="AY10" s="82">
        <f t="shared" si="4"/>
        <v>5788.1250000000009</v>
      </c>
      <c r="AZ10" s="82">
        <f t="shared" si="4"/>
        <v>5788.1250000000009</v>
      </c>
      <c r="BA10" s="189">
        <f t="shared" si="4"/>
        <v>5788.1250000000009</v>
      </c>
      <c r="BB10" s="82">
        <f t="shared" si="4"/>
        <v>6077.53125</v>
      </c>
      <c r="BC10" s="82">
        <f t="shared" si="4"/>
        <v>6077.53125</v>
      </c>
      <c r="BD10" s="82">
        <f t="shared" si="5"/>
        <v>6077.53125</v>
      </c>
      <c r="BE10" s="82">
        <f t="shared" si="5"/>
        <v>6077.53125</v>
      </c>
      <c r="BF10" s="82">
        <f t="shared" si="5"/>
        <v>6077.53125</v>
      </c>
      <c r="BG10" s="82">
        <f t="shared" si="5"/>
        <v>6077.53125</v>
      </c>
      <c r="BH10" s="82">
        <f t="shared" si="5"/>
        <v>6077.53125</v>
      </c>
      <c r="BI10" s="82">
        <f t="shared" si="5"/>
        <v>6077.53125</v>
      </c>
      <c r="BJ10" s="82">
        <f t="shared" si="5"/>
        <v>6077.53125</v>
      </c>
      <c r="BK10" s="82">
        <f t="shared" si="5"/>
        <v>6077.53125</v>
      </c>
      <c r="BL10" s="82">
        <f t="shared" si="5"/>
        <v>6077.53125</v>
      </c>
      <c r="BM10" s="82">
        <f t="shared" si="5"/>
        <v>6077.53125</v>
      </c>
      <c r="BN10" s="97"/>
      <c r="BO10" s="67">
        <f t="shared" si="6"/>
        <v>60000</v>
      </c>
      <c r="BP10" s="68">
        <f t="shared" si="7"/>
        <v>63000</v>
      </c>
      <c r="BQ10" s="68">
        <f t="shared" si="8"/>
        <v>66150</v>
      </c>
      <c r="BR10" s="68">
        <f t="shared" si="9"/>
        <v>69457.500000000015</v>
      </c>
      <c r="BS10" s="69">
        <f t="shared" si="10"/>
        <v>72930.375</v>
      </c>
      <c r="BT10" s="11"/>
      <c r="BU10" s="70">
        <f t="shared" si="11"/>
        <v>331537.875</v>
      </c>
      <c r="BW10" s="97"/>
      <c r="BX10" s="95">
        <v>7</v>
      </c>
    </row>
    <row r="11" spans="2:83" s="93" customFormat="1">
      <c r="B11" s="99" t="s">
        <v>173</v>
      </c>
      <c r="C11" s="437">
        <v>1</v>
      </c>
      <c r="D11" s="438">
        <v>55</v>
      </c>
      <c r="E11" s="94"/>
      <c r="F11" s="82">
        <f t="shared" si="0"/>
        <v>4583.333333333333</v>
      </c>
      <c r="G11" s="82">
        <f t="shared" si="0"/>
        <v>4583.333333333333</v>
      </c>
      <c r="H11" s="82">
        <f t="shared" si="0"/>
        <v>4583.333333333333</v>
      </c>
      <c r="I11" s="82">
        <f t="shared" si="0"/>
        <v>4583.333333333333</v>
      </c>
      <c r="J11" s="82">
        <f t="shared" si="0"/>
        <v>4583.333333333333</v>
      </c>
      <c r="K11" s="82">
        <f t="shared" si="0"/>
        <v>4583.333333333333</v>
      </c>
      <c r="L11" s="82">
        <f t="shared" si="0"/>
        <v>4583.333333333333</v>
      </c>
      <c r="M11" s="82">
        <f t="shared" si="0"/>
        <v>4583.333333333333</v>
      </c>
      <c r="N11" s="82">
        <f t="shared" si="0"/>
        <v>4583.333333333333</v>
      </c>
      <c r="O11" s="82">
        <f t="shared" si="0"/>
        <v>4583.333333333333</v>
      </c>
      <c r="P11" s="82">
        <f t="shared" si="1"/>
        <v>4583.333333333333</v>
      </c>
      <c r="Q11" s="189">
        <f t="shared" si="1"/>
        <v>4583.333333333333</v>
      </c>
      <c r="R11" s="82">
        <f t="shared" si="1"/>
        <v>4812.5</v>
      </c>
      <c r="S11" s="82">
        <f t="shared" si="1"/>
        <v>4812.5</v>
      </c>
      <c r="T11" s="82">
        <f t="shared" si="1"/>
        <v>4812.5</v>
      </c>
      <c r="U11" s="82">
        <f t="shared" si="1"/>
        <v>4812.5</v>
      </c>
      <c r="V11" s="82">
        <f t="shared" si="1"/>
        <v>4812.5</v>
      </c>
      <c r="W11" s="82">
        <f t="shared" si="1"/>
        <v>4812.5</v>
      </c>
      <c r="X11" s="82">
        <f t="shared" si="1"/>
        <v>4812.5</v>
      </c>
      <c r="Y11" s="82">
        <f t="shared" si="1"/>
        <v>4812.5</v>
      </c>
      <c r="Z11" s="82">
        <f t="shared" si="2"/>
        <v>4812.5</v>
      </c>
      <c r="AA11" s="82">
        <f t="shared" si="2"/>
        <v>4812.5</v>
      </c>
      <c r="AB11" s="82">
        <f t="shared" si="2"/>
        <v>4812.5</v>
      </c>
      <c r="AC11" s="189">
        <f t="shared" si="2"/>
        <v>4812.5</v>
      </c>
      <c r="AD11" s="82">
        <f t="shared" si="2"/>
        <v>5053.125</v>
      </c>
      <c r="AE11" s="82">
        <f t="shared" si="2"/>
        <v>5053.125</v>
      </c>
      <c r="AF11" s="82">
        <f t="shared" si="2"/>
        <v>5053.125</v>
      </c>
      <c r="AG11" s="82">
        <f t="shared" si="2"/>
        <v>5053.125</v>
      </c>
      <c r="AH11" s="82">
        <f t="shared" si="2"/>
        <v>5053.125</v>
      </c>
      <c r="AI11" s="82">
        <f t="shared" si="2"/>
        <v>5053.125</v>
      </c>
      <c r="AJ11" s="82">
        <f t="shared" si="3"/>
        <v>5053.125</v>
      </c>
      <c r="AK11" s="82">
        <f t="shared" si="3"/>
        <v>5053.125</v>
      </c>
      <c r="AL11" s="82">
        <f t="shared" si="3"/>
        <v>5053.125</v>
      </c>
      <c r="AM11" s="82">
        <f t="shared" si="3"/>
        <v>5053.125</v>
      </c>
      <c r="AN11" s="82">
        <f t="shared" si="3"/>
        <v>5053.125</v>
      </c>
      <c r="AO11" s="189">
        <f t="shared" si="3"/>
        <v>5053.125</v>
      </c>
      <c r="AP11" s="82">
        <f t="shared" si="3"/>
        <v>5305.78125</v>
      </c>
      <c r="AQ11" s="82">
        <f t="shared" si="3"/>
        <v>5305.78125</v>
      </c>
      <c r="AR11" s="82">
        <f t="shared" si="3"/>
        <v>5305.78125</v>
      </c>
      <c r="AS11" s="82">
        <f t="shared" si="3"/>
        <v>5305.78125</v>
      </c>
      <c r="AT11" s="82">
        <f t="shared" si="4"/>
        <v>5305.78125</v>
      </c>
      <c r="AU11" s="82">
        <f t="shared" si="4"/>
        <v>5305.78125</v>
      </c>
      <c r="AV11" s="82">
        <f t="shared" si="4"/>
        <v>5305.78125</v>
      </c>
      <c r="AW11" s="82">
        <f t="shared" si="4"/>
        <v>5305.78125</v>
      </c>
      <c r="AX11" s="82">
        <f t="shared" si="4"/>
        <v>5305.78125</v>
      </c>
      <c r="AY11" s="82">
        <f t="shared" si="4"/>
        <v>5305.78125</v>
      </c>
      <c r="AZ11" s="82">
        <f t="shared" si="4"/>
        <v>5305.78125</v>
      </c>
      <c r="BA11" s="189">
        <f t="shared" si="4"/>
        <v>5305.78125</v>
      </c>
      <c r="BB11" s="82">
        <f t="shared" si="4"/>
        <v>5571.0703125</v>
      </c>
      <c r="BC11" s="82">
        <f t="shared" si="4"/>
        <v>5571.0703125</v>
      </c>
      <c r="BD11" s="82">
        <f t="shared" si="5"/>
        <v>5571.0703125</v>
      </c>
      <c r="BE11" s="82">
        <f t="shared" si="5"/>
        <v>5571.0703125</v>
      </c>
      <c r="BF11" s="82">
        <f t="shared" si="5"/>
        <v>5571.0703125</v>
      </c>
      <c r="BG11" s="82">
        <f t="shared" si="5"/>
        <v>5571.0703125</v>
      </c>
      <c r="BH11" s="82">
        <f t="shared" si="5"/>
        <v>5571.0703125</v>
      </c>
      <c r="BI11" s="82">
        <f t="shared" si="5"/>
        <v>5571.0703125</v>
      </c>
      <c r="BJ11" s="82">
        <f t="shared" si="5"/>
        <v>5571.0703125</v>
      </c>
      <c r="BK11" s="82">
        <f t="shared" si="5"/>
        <v>5571.0703125</v>
      </c>
      <c r="BL11" s="82">
        <f t="shared" si="5"/>
        <v>5571.0703125</v>
      </c>
      <c r="BM11" s="82">
        <f t="shared" si="5"/>
        <v>5571.0703125</v>
      </c>
      <c r="BN11" s="97"/>
      <c r="BO11" s="67">
        <f t="shared" si="6"/>
        <v>55000.000000000007</v>
      </c>
      <c r="BP11" s="68">
        <f t="shared" si="7"/>
        <v>57750</v>
      </c>
      <c r="BQ11" s="68">
        <f t="shared" si="8"/>
        <v>60637.5</v>
      </c>
      <c r="BR11" s="68">
        <f t="shared" si="9"/>
        <v>63669.375</v>
      </c>
      <c r="BS11" s="69">
        <f t="shared" si="10"/>
        <v>66852.84375</v>
      </c>
      <c r="BT11" s="11"/>
      <c r="BU11" s="70">
        <f t="shared" si="11"/>
        <v>303909.71875</v>
      </c>
      <c r="BW11" s="97"/>
      <c r="BX11" s="95">
        <v>8</v>
      </c>
    </row>
    <row r="12" spans="2:83" s="93" customFormat="1">
      <c r="B12" s="99" t="s">
        <v>354</v>
      </c>
      <c r="C12" s="437">
        <v>1</v>
      </c>
      <c r="D12" s="438">
        <v>55</v>
      </c>
      <c r="E12" s="94"/>
      <c r="F12" s="82">
        <f t="shared" si="0"/>
        <v>4583.333333333333</v>
      </c>
      <c r="G12" s="82">
        <f t="shared" si="0"/>
        <v>4583.333333333333</v>
      </c>
      <c r="H12" s="82">
        <f t="shared" si="0"/>
        <v>4583.333333333333</v>
      </c>
      <c r="I12" s="82">
        <f t="shared" si="0"/>
        <v>4583.333333333333</v>
      </c>
      <c r="J12" s="82">
        <f t="shared" si="0"/>
        <v>4583.333333333333</v>
      </c>
      <c r="K12" s="82">
        <f t="shared" si="0"/>
        <v>4583.333333333333</v>
      </c>
      <c r="L12" s="82">
        <f t="shared" si="0"/>
        <v>4583.333333333333</v>
      </c>
      <c r="M12" s="82">
        <f t="shared" si="0"/>
        <v>4583.333333333333</v>
      </c>
      <c r="N12" s="82">
        <f t="shared" si="0"/>
        <v>4583.333333333333</v>
      </c>
      <c r="O12" s="82">
        <f t="shared" si="0"/>
        <v>4583.333333333333</v>
      </c>
      <c r="P12" s="82">
        <f t="shared" si="1"/>
        <v>4583.333333333333</v>
      </c>
      <c r="Q12" s="189">
        <f t="shared" si="1"/>
        <v>4583.333333333333</v>
      </c>
      <c r="R12" s="82">
        <f t="shared" si="1"/>
        <v>4812.5</v>
      </c>
      <c r="S12" s="82">
        <f t="shared" si="1"/>
        <v>4812.5</v>
      </c>
      <c r="T12" s="82">
        <f t="shared" si="1"/>
        <v>4812.5</v>
      </c>
      <c r="U12" s="82">
        <f t="shared" si="1"/>
        <v>4812.5</v>
      </c>
      <c r="V12" s="82">
        <f t="shared" si="1"/>
        <v>4812.5</v>
      </c>
      <c r="W12" s="82">
        <f t="shared" si="1"/>
        <v>4812.5</v>
      </c>
      <c r="X12" s="82">
        <f t="shared" si="1"/>
        <v>4812.5</v>
      </c>
      <c r="Y12" s="82">
        <f t="shared" si="1"/>
        <v>4812.5</v>
      </c>
      <c r="Z12" s="82">
        <f t="shared" si="2"/>
        <v>4812.5</v>
      </c>
      <c r="AA12" s="82">
        <f t="shared" si="2"/>
        <v>4812.5</v>
      </c>
      <c r="AB12" s="82">
        <f t="shared" si="2"/>
        <v>4812.5</v>
      </c>
      <c r="AC12" s="189">
        <f t="shared" si="2"/>
        <v>4812.5</v>
      </c>
      <c r="AD12" s="82">
        <f t="shared" si="2"/>
        <v>5053.125</v>
      </c>
      <c r="AE12" s="82">
        <f t="shared" si="2"/>
        <v>5053.125</v>
      </c>
      <c r="AF12" s="82">
        <f t="shared" si="2"/>
        <v>5053.125</v>
      </c>
      <c r="AG12" s="82">
        <f t="shared" si="2"/>
        <v>5053.125</v>
      </c>
      <c r="AH12" s="82">
        <f t="shared" si="2"/>
        <v>5053.125</v>
      </c>
      <c r="AI12" s="82">
        <f t="shared" si="2"/>
        <v>5053.125</v>
      </c>
      <c r="AJ12" s="82">
        <f t="shared" si="3"/>
        <v>5053.125</v>
      </c>
      <c r="AK12" s="82">
        <f t="shared" si="3"/>
        <v>5053.125</v>
      </c>
      <c r="AL12" s="82">
        <f t="shared" si="3"/>
        <v>5053.125</v>
      </c>
      <c r="AM12" s="82">
        <f t="shared" si="3"/>
        <v>5053.125</v>
      </c>
      <c r="AN12" s="82">
        <f t="shared" si="3"/>
        <v>5053.125</v>
      </c>
      <c r="AO12" s="189">
        <f t="shared" si="3"/>
        <v>5053.125</v>
      </c>
      <c r="AP12" s="82">
        <f t="shared" si="3"/>
        <v>5305.78125</v>
      </c>
      <c r="AQ12" s="82">
        <f t="shared" si="3"/>
        <v>5305.78125</v>
      </c>
      <c r="AR12" s="82">
        <f t="shared" si="3"/>
        <v>5305.78125</v>
      </c>
      <c r="AS12" s="82">
        <f t="shared" si="3"/>
        <v>5305.78125</v>
      </c>
      <c r="AT12" s="82">
        <f t="shared" si="4"/>
        <v>5305.78125</v>
      </c>
      <c r="AU12" s="82">
        <f t="shared" si="4"/>
        <v>5305.78125</v>
      </c>
      <c r="AV12" s="82">
        <f t="shared" si="4"/>
        <v>5305.78125</v>
      </c>
      <c r="AW12" s="82">
        <f t="shared" si="4"/>
        <v>5305.78125</v>
      </c>
      <c r="AX12" s="82">
        <f t="shared" si="4"/>
        <v>5305.78125</v>
      </c>
      <c r="AY12" s="82">
        <f t="shared" si="4"/>
        <v>5305.78125</v>
      </c>
      <c r="AZ12" s="82">
        <f t="shared" si="4"/>
        <v>5305.78125</v>
      </c>
      <c r="BA12" s="189">
        <f t="shared" si="4"/>
        <v>5305.78125</v>
      </c>
      <c r="BB12" s="82">
        <f t="shared" si="4"/>
        <v>5571.0703125</v>
      </c>
      <c r="BC12" s="82">
        <f t="shared" si="4"/>
        <v>5571.0703125</v>
      </c>
      <c r="BD12" s="82">
        <f t="shared" si="5"/>
        <v>5571.0703125</v>
      </c>
      <c r="BE12" s="82">
        <f t="shared" si="5"/>
        <v>5571.0703125</v>
      </c>
      <c r="BF12" s="82">
        <f t="shared" si="5"/>
        <v>5571.0703125</v>
      </c>
      <c r="BG12" s="82">
        <f t="shared" si="5"/>
        <v>5571.0703125</v>
      </c>
      <c r="BH12" s="82">
        <f t="shared" si="5"/>
        <v>5571.0703125</v>
      </c>
      <c r="BI12" s="82">
        <f t="shared" si="5"/>
        <v>5571.0703125</v>
      </c>
      <c r="BJ12" s="82">
        <f t="shared" si="5"/>
        <v>5571.0703125</v>
      </c>
      <c r="BK12" s="82">
        <f t="shared" si="5"/>
        <v>5571.0703125</v>
      </c>
      <c r="BL12" s="82">
        <f t="shared" si="5"/>
        <v>5571.0703125</v>
      </c>
      <c r="BM12" s="82">
        <f t="shared" si="5"/>
        <v>5571.0703125</v>
      </c>
      <c r="BN12" s="97"/>
      <c r="BO12" s="67">
        <f t="shared" si="6"/>
        <v>55000.000000000007</v>
      </c>
      <c r="BP12" s="68">
        <f t="shared" si="7"/>
        <v>57750</v>
      </c>
      <c r="BQ12" s="68">
        <f t="shared" si="8"/>
        <v>60637.5</v>
      </c>
      <c r="BR12" s="68">
        <f t="shared" si="9"/>
        <v>63669.375</v>
      </c>
      <c r="BS12" s="69">
        <f t="shared" si="10"/>
        <v>66852.84375</v>
      </c>
      <c r="BT12" s="11"/>
      <c r="BU12" s="70">
        <f t="shared" si="11"/>
        <v>303909.71875</v>
      </c>
      <c r="BW12" s="97"/>
      <c r="BX12" s="95">
        <v>9</v>
      </c>
    </row>
    <row r="13" spans="2:83" s="93" customFormat="1">
      <c r="B13" s="99" t="s">
        <v>174</v>
      </c>
      <c r="C13" s="437">
        <v>1</v>
      </c>
      <c r="D13" s="438">
        <v>50</v>
      </c>
      <c r="E13" s="94"/>
      <c r="F13" s="82">
        <f t="shared" si="0"/>
        <v>4166.666666666667</v>
      </c>
      <c r="G13" s="82">
        <f t="shared" si="0"/>
        <v>4166.666666666667</v>
      </c>
      <c r="H13" s="82">
        <f t="shared" si="0"/>
        <v>4166.666666666667</v>
      </c>
      <c r="I13" s="82">
        <f t="shared" si="0"/>
        <v>4166.666666666667</v>
      </c>
      <c r="J13" s="82">
        <f t="shared" si="0"/>
        <v>4166.666666666667</v>
      </c>
      <c r="K13" s="82">
        <f t="shared" si="0"/>
        <v>4166.666666666667</v>
      </c>
      <c r="L13" s="82">
        <f t="shared" si="0"/>
        <v>4166.666666666667</v>
      </c>
      <c r="M13" s="82">
        <f t="shared" si="0"/>
        <v>4166.666666666667</v>
      </c>
      <c r="N13" s="82">
        <f t="shared" si="0"/>
        <v>4166.666666666667</v>
      </c>
      <c r="O13" s="82">
        <f t="shared" si="0"/>
        <v>4166.666666666667</v>
      </c>
      <c r="P13" s="82">
        <f t="shared" si="1"/>
        <v>4166.666666666667</v>
      </c>
      <c r="Q13" s="189">
        <f t="shared" si="1"/>
        <v>4166.666666666667</v>
      </c>
      <c r="R13" s="82">
        <f t="shared" si="1"/>
        <v>4375.0000000000009</v>
      </c>
      <c r="S13" s="82">
        <f t="shared" si="1"/>
        <v>4375.0000000000009</v>
      </c>
      <c r="T13" s="82">
        <f t="shared" si="1"/>
        <v>4375.0000000000009</v>
      </c>
      <c r="U13" s="82">
        <f t="shared" si="1"/>
        <v>4375.0000000000009</v>
      </c>
      <c r="V13" s="82">
        <f t="shared" si="1"/>
        <v>4375.0000000000009</v>
      </c>
      <c r="W13" s="82">
        <f t="shared" si="1"/>
        <v>4375.0000000000009</v>
      </c>
      <c r="X13" s="82">
        <f t="shared" si="1"/>
        <v>4375.0000000000009</v>
      </c>
      <c r="Y13" s="82">
        <f t="shared" si="1"/>
        <v>4375.0000000000009</v>
      </c>
      <c r="Z13" s="82">
        <f t="shared" si="2"/>
        <v>4375.0000000000009</v>
      </c>
      <c r="AA13" s="82">
        <f t="shared" si="2"/>
        <v>4375.0000000000009</v>
      </c>
      <c r="AB13" s="82">
        <f t="shared" si="2"/>
        <v>4375.0000000000009</v>
      </c>
      <c r="AC13" s="189">
        <f t="shared" si="2"/>
        <v>4375.0000000000009</v>
      </c>
      <c r="AD13" s="82">
        <f t="shared" si="2"/>
        <v>4593.7500000000009</v>
      </c>
      <c r="AE13" s="82">
        <f t="shared" si="2"/>
        <v>4593.7500000000009</v>
      </c>
      <c r="AF13" s="82">
        <f t="shared" si="2"/>
        <v>4593.7500000000009</v>
      </c>
      <c r="AG13" s="82">
        <f t="shared" si="2"/>
        <v>4593.7500000000009</v>
      </c>
      <c r="AH13" s="82">
        <f t="shared" si="2"/>
        <v>4593.7500000000009</v>
      </c>
      <c r="AI13" s="82">
        <f t="shared" si="2"/>
        <v>4593.7500000000009</v>
      </c>
      <c r="AJ13" s="82">
        <f t="shared" si="3"/>
        <v>4593.7500000000009</v>
      </c>
      <c r="AK13" s="82">
        <f t="shared" si="3"/>
        <v>4593.7500000000009</v>
      </c>
      <c r="AL13" s="82">
        <f t="shared" si="3"/>
        <v>4593.7500000000009</v>
      </c>
      <c r="AM13" s="82">
        <f t="shared" si="3"/>
        <v>4593.7500000000009</v>
      </c>
      <c r="AN13" s="82">
        <f t="shared" si="3"/>
        <v>4593.7500000000009</v>
      </c>
      <c r="AO13" s="189">
        <f t="shared" si="3"/>
        <v>4593.7500000000009</v>
      </c>
      <c r="AP13" s="82">
        <f t="shared" si="3"/>
        <v>4823.4375000000009</v>
      </c>
      <c r="AQ13" s="82">
        <f t="shared" si="3"/>
        <v>4823.4375000000009</v>
      </c>
      <c r="AR13" s="82">
        <f t="shared" si="3"/>
        <v>4823.4375000000009</v>
      </c>
      <c r="AS13" s="82">
        <f t="shared" si="3"/>
        <v>4823.4375000000009</v>
      </c>
      <c r="AT13" s="82">
        <f t="shared" si="4"/>
        <v>4823.4375000000009</v>
      </c>
      <c r="AU13" s="82">
        <f t="shared" si="4"/>
        <v>4823.4375000000009</v>
      </c>
      <c r="AV13" s="82">
        <f t="shared" si="4"/>
        <v>4823.4375000000009</v>
      </c>
      <c r="AW13" s="82">
        <f t="shared" si="4"/>
        <v>4823.4375000000009</v>
      </c>
      <c r="AX13" s="82">
        <f t="shared" si="4"/>
        <v>4823.4375000000009</v>
      </c>
      <c r="AY13" s="82">
        <f t="shared" si="4"/>
        <v>4823.4375000000009</v>
      </c>
      <c r="AZ13" s="82">
        <f t="shared" si="4"/>
        <v>4823.4375000000009</v>
      </c>
      <c r="BA13" s="189">
        <f t="shared" si="4"/>
        <v>4823.4375000000009</v>
      </c>
      <c r="BB13" s="82">
        <f t="shared" si="4"/>
        <v>5064.609375</v>
      </c>
      <c r="BC13" s="82">
        <f t="shared" si="4"/>
        <v>5064.609375</v>
      </c>
      <c r="BD13" s="82">
        <f t="shared" si="5"/>
        <v>5064.609375</v>
      </c>
      <c r="BE13" s="82">
        <f t="shared" si="5"/>
        <v>5064.609375</v>
      </c>
      <c r="BF13" s="82">
        <f t="shared" si="5"/>
        <v>5064.609375</v>
      </c>
      <c r="BG13" s="82">
        <f t="shared" si="5"/>
        <v>5064.609375</v>
      </c>
      <c r="BH13" s="82">
        <f t="shared" si="5"/>
        <v>5064.609375</v>
      </c>
      <c r="BI13" s="82">
        <f t="shared" si="5"/>
        <v>5064.609375</v>
      </c>
      <c r="BJ13" s="82">
        <f t="shared" si="5"/>
        <v>5064.609375</v>
      </c>
      <c r="BK13" s="82">
        <f t="shared" si="5"/>
        <v>5064.609375</v>
      </c>
      <c r="BL13" s="82">
        <f t="shared" si="5"/>
        <v>5064.609375</v>
      </c>
      <c r="BM13" s="82">
        <f t="shared" si="5"/>
        <v>5064.609375</v>
      </c>
      <c r="BN13" s="97"/>
      <c r="BO13" s="67">
        <f t="shared" si="6"/>
        <v>49999.999999999993</v>
      </c>
      <c r="BP13" s="68">
        <f t="shared" si="7"/>
        <v>52500.000000000007</v>
      </c>
      <c r="BQ13" s="68">
        <f t="shared" si="8"/>
        <v>55125.000000000007</v>
      </c>
      <c r="BR13" s="68">
        <f t="shared" si="9"/>
        <v>57881.250000000007</v>
      </c>
      <c r="BS13" s="69">
        <f t="shared" si="10"/>
        <v>60775.3125</v>
      </c>
      <c r="BT13" s="11"/>
      <c r="BU13" s="70">
        <f t="shared" si="11"/>
        <v>276281.5625</v>
      </c>
      <c r="BW13" s="97"/>
      <c r="BX13" s="95">
        <v>10</v>
      </c>
    </row>
    <row r="14" spans="2:83" s="93" customFormat="1">
      <c r="B14" s="99" t="s">
        <v>175</v>
      </c>
      <c r="C14" s="437">
        <v>1</v>
      </c>
      <c r="D14" s="438">
        <v>40</v>
      </c>
      <c r="E14" s="94"/>
      <c r="F14" s="82">
        <f t="shared" si="0"/>
        <v>3333.3333333333335</v>
      </c>
      <c r="G14" s="82">
        <f t="shared" si="0"/>
        <v>3333.3333333333335</v>
      </c>
      <c r="H14" s="82">
        <f t="shared" si="0"/>
        <v>3333.3333333333335</v>
      </c>
      <c r="I14" s="82">
        <f t="shared" si="0"/>
        <v>3333.3333333333335</v>
      </c>
      <c r="J14" s="82">
        <f t="shared" si="0"/>
        <v>3333.3333333333335</v>
      </c>
      <c r="K14" s="82">
        <f t="shared" si="0"/>
        <v>3333.3333333333335</v>
      </c>
      <c r="L14" s="82">
        <f t="shared" si="0"/>
        <v>3333.3333333333335</v>
      </c>
      <c r="M14" s="82">
        <f t="shared" si="0"/>
        <v>3333.3333333333335</v>
      </c>
      <c r="N14" s="82">
        <f t="shared" si="0"/>
        <v>3333.3333333333335</v>
      </c>
      <c r="O14" s="82">
        <f t="shared" si="0"/>
        <v>3333.3333333333335</v>
      </c>
      <c r="P14" s="82">
        <f t="shared" si="1"/>
        <v>3333.3333333333335</v>
      </c>
      <c r="Q14" s="189">
        <f t="shared" si="1"/>
        <v>3333.3333333333335</v>
      </c>
      <c r="R14" s="82">
        <f t="shared" si="1"/>
        <v>3500.0000000000005</v>
      </c>
      <c r="S14" s="82">
        <f t="shared" si="1"/>
        <v>3500.0000000000005</v>
      </c>
      <c r="T14" s="82">
        <f t="shared" si="1"/>
        <v>3500.0000000000005</v>
      </c>
      <c r="U14" s="82">
        <f t="shared" si="1"/>
        <v>3500.0000000000005</v>
      </c>
      <c r="V14" s="82">
        <f t="shared" si="1"/>
        <v>3500.0000000000005</v>
      </c>
      <c r="W14" s="82">
        <f t="shared" si="1"/>
        <v>3500.0000000000005</v>
      </c>
      <c r="X14" s="82">
        <f t="shared" si="1"/>
        <v>3500.0000000000005</v>
      </c>
      <c r="Y14" s="82">
        <f t="shared" si="1"/>
        <v>3500.0000000000005</v>
      </c>
      <c r="Z14" s="82">
        <f t="shared" si="2"/>
        <v>3500.0000000000005</v>
      </c>
      <c r="AA14" s="82">
        <f t="shared" si="2"/>
        <v>3500.0000000000005</v>
      </c>
      <c r="AB14" s="82">
        <f t="shared" si="2"/>
        <v>3500.0000000000005</v>
      </c>
      <c r="AC14" s="189">
        <f t="shared" si="2"/>
        <v>3500.0000000000005</v>
      </c>
      <c r="AD14" s="82">
        <f t="shared" si="2"/>
        <v>3675.0000000000005</v>
      </c>
      <c r="AE14" s="82">
        <f t="shared" si="2"/>
        <v>3675.0000000000005</v>
      </c>
      <c r="AF14" s="82">
        <f t="shared" si="2"/>
        <v>3675.0000000000005</v>
      </c>
      <c r="AG14" s="82">
        <f t="shared" si="2"/>
        <v>3675.0000000000005</v>
      </c>
      <c r="AH14" s="82">
        <f t="shared" si="2"/>
        <v>3675.0000000000005</v>
      </c>
      <c r="AI14" s="82">
        <f t="shared" si="2"/>
        <v>3675.0000000000005</v>
      </c>
      <c r="AJ14" s="82">
        <f t="shared" si="3"/>
        <v>3675.0000000000005</v>
      </c>
      <c r="AK14" s="82">
        <f t="shared" si="3"/>
        <v>3675.0000000000005</v>
      </c>
      <c r="AL14" s="82">
        <f t="shared" si="3"/>
        <v>3675.0000000000005</v>
      </c>
      <c r="AM14" s="82">
        <f t="shared" si="3"/>
        <v>3675.0000000000005</v>
      </c>
      <c r="AN14" s="82">
        <f t="shared" si="3"/>
        <v>3675.0000000000005</v>
      </c>
      <c r="AO14" s="189">
        <f t="shared" si="3"/>
        <v>3675.0000000000005</v>
      </c>
      <c r="AP14" s="82">
        <f t="shared" si="3"/>
        <v>3858.7500000000005</v>
      </c>
      <c r="AQ14" s="82">
        <f t="shared" si="3"/>
        <v>3858.7500000000005</v>
      </c>
      <c r="AR14" s="82">
        <f t="shared" si="3"/>
        <v>3858.7500000000005</v>
      </c>
      <c r="AS14" s="82">
        <f t="shared" si="3"/>
        <v>3858.7500000000005</v>
      </c>
      <c r="AT14" s="82">
        <f t="shared" si="4"/>
        <v>3858.7500000000005</v>
      </c>
      <c r="AU14" s="82">
        <f t="shared" si="4"/>
        <v>3858.7500000000005</v>
      </c>
      <c r="AV14" s="82">
        <f t="shared" si="4"/>
        <v>3858.7500000000005</v>
      </c>
      <c r="AW14" s="82">
        <f t="shared" si="4"/>
        <v>3858.7500000000005</v>
      </c>
      <c r="AX14" s="82">
        <f t="shared" si="4"/>
        <v>3858.7500000000005</v>
      </c>
      <c r="AY14" s="82">
        <f t="shared" si="4"/>
        <v>3858.7500000000005</v>
      </c>
      <c r="AZ14" s="82">
        <f t="shared" si="4"/>
        <v>3858.7500000000005</v>
      </c>
      <c r="BA14" s="189">
        <f t="shared" si="4"/>
        <v>3858.7500000000005</v>
      </c>
      <c r="BB14" s="82">
        <f t="shared" si="4"/>
        <v>4051.6875</v>
      </c>
      <c r="BC14" s="82">
        <f t="shared" si="4"/>
        <v>4051.6875</v>
      </c>
      <c r="BD14" s="82">
        <f t="shared" si="5"/>
        <v>4051.6875</v>
      </c>
      <c r="BE14" s="82">
        <f t="shared" si="5"/>
        <v>4051.6875</v>
      </c>
      <c r="BF14" s="82">
        <f t="shared" si="5"/>
        <v>4051.6875</v>
      </c>
      <c r="BG14" s="82">
        <f t="shared" si="5"/>
        <v>4051.6875</v>
      </c>
      <c r="BH14" s="82">
        <f t="shared" si="5"/>
        <v>4051.6875</v>
      </c>
      <c r="BI14" s="82">
        <f t="shared" si="5"/>
        <v>4051.6875</v>
      </c>
      <c r="BJ14" s="82">
        <f t="shared" si="5"/>
        <v>4051.6875</v>
      </c>
      <c r="BK14" s="82">
        <f t="shared" si="5"/>
        <v>4051.6875</v>
      </c>
      <c r="BL14" s="82">
        <f t="shared" si="5"/>
        <v>4051.6875</v>
      </c>
      <c r="BM14" s="82">
        <f t="shared" si="5"/>
        <v>4051.6875</v>
      </c>
      <c r="BN14" s="97"/>
      <c r="BO14" s="67">
        <f t="shared" si="6"/>
        <v>40000</v>
      </c>
      <c r="BP14" s="68">
        <f t="shared" si="7"/>
        <v>42000.000000000007</v>
      </c>
      <c r="BQ14" s="68">
        <f t="shared" si="8"/>
        <v>44100.000000000007</v>
      </c>
      <c r="BR14" s="68">
        <f t="shared" si="9"/>
        <v>46305.000000000007</v>
      </c>
      <c r="BS14" s="69">
        <f t="shared" si="10"/>
        <v>48620.25</v>
      </c>
      <c r="BT14" s="11"/>
      <c r="BU14" s="70">
        <f t="shared" si="11"/>
        <v>221025.25</v>
      </c>
      <c r="BW14" s="97"/>
      <c r="BX14" s="95">
        <v>11</v>
      </c>
    </row>
    <row r="15" spans="2:83" s="93" customFormat="1">
      <c r="B15" s="99" t="s">
        <v>17</v>
      </c>
      <c r="C15" s="437">
        <v>1</v>
      </c>
      <c r="D15" s="438"/>
      <c r="E15" s="94"/>
      <c r="F15" s="82">
        <f t="shared" ref="F15:O23" si="12">IF($C15&lt;=F$2,$D15/12*1000,0)*(1+$C$3)^QUOTIENT(F$2-$C15,12)</f>
        <v>0</v>
      </c>
      <c r="G15" s="82">
        <f t="shared" si="12"/>
        <v>0</v>
      </c>
      <c r="H15" s="82">
        <f t="shared" si="12"/>
        <v>0</v>
      </c>
      <c r="I15" s="82">
        <f t="shared" si="12"/>
        <v>0</v>
      </c>
      <c r="J15" s="82">
        <f t="shared" si="12"/>
        <v>0</v>
      </c>
      <c r="K15" s="82">
        <f t="shared" si="12"/>
        <v>0</v>
      </c>
      <c r="L15" s="82">
        <f t="shared" si="12"/>
        <v>0</v>
      </c>
      <c r="M15" s="82">
        <f t="shared" si="12"/>
        <v>0</v>
      </c>
      <c r="N15" s="82">
        <f t="shared" si="12"/>
        <v>0</v>
      </c>
      <c r="O15" s="82">
        <f t="shared" si="12"/>
        <v>0</v>
      </c>
      <c r="P15" s="82">
        <f t="shared" ref="P15:Y23" si="13">IF($C15&lt;=P$2,$D15/12*1000,0)*(1+$C$3)^QUOTIENT(P$2-$C15,12)</f>
        <v>0</v>
      </c>
      <c r="Q15" s="189">
        <f t="shared" si="13"/>
        <v>0</v>
      </c>
      <c r="R15" s="82">
        <f t="shared" si="13"/>
        <v>0</v>
      </c>
      <c r="S15" s="82">
        <f t="shared" si="13"/>
        <v>0</v>
      </c>
      <c r="T15" s="82">
        <f t="shared" si="13"/>
        <v>0</v>
      </c>
      <c r="U15" s="82">
        <f t="shared" si="13"/>
        <v>0</v>
      </c>
      <c r="V15" s="82">
        <f t="shared" si="13"/>
        <v>0</v>
      </c>
      <c r="W15" s="82">
        <f t="shared" si="13"/>
        <v>0</v>
      </c>
      <c r="X15" s="82">
        <f t="shared" si="13"/>
        <v>0</v>
      </c>
      <c r="Y15" s="82">
        <f t="shared" si="13"/>
        <v>0</v>
      </c>
      <c r="Z15" s="82">
        <f t="shared" ref="Z15:AI23" si="14">IF($C15&lt;=Z$2,$D15/12*1000,0)*(1+$C$3)^QUOTIENT(Z$2-$C15,12)</f>
        <v>0</v>
      </c>
      <c r="AA15" s="82">
        <f t="shared" si="14"/>
        <v>0</v>
      </c>
      <c r="AB15" s="82">
        <f t="shared" si="14"/>
        <v>0</v>
      </c>
      <c r="AC15" s="189">
        <f t="shared" si="14"/>
        <v>0</v>
      </c>
      <c r="AD15" s="82">
        <f t="shared" si="14"/>
        <v>0</v>
      </c>
      <c r="AE15" s="82">
        <f t="shared" si="14"/>
        <v>0</v>
      </c>
      <c r="AF15" s="82">
        <f t="shared" si="14"/>
        <v>0</v>
      </c>
      <c r="AG15" s="82">
        <f t="shared" si="14"/>
        <v>0</v>
      </c>
      <c r="AH15" s="82">
        <f t="shared" si="14"/>
        <v>0</v>
      </c>
      <c r="AI15" s="82">
        <f t="shared" si="14"/>
        <v>0</v>
      </c>
      <c r="AJ15" s="82">
        <f t="shared" ref="AJ15:AS23" si="15">IF($C15&lt;=AJ$2,$D15/12*1000,0)*(1+$C$3)^QUOTIENT(AJ$2-$C15,12)</f>
        <v>0</v>
      </c>
      <c r="AK15" s="82">
        <f t="shared" si="15"/>
        <v>0</v>
      </c>
      <c r="AL15" s="82">
        <f t="shared" si="15"/>
        <v>0</v>
      </c>
      <c r="AM15" s="82">
        <f t="shared" si="15"/>
        <v>0</v>
      </c>
      <c r="AN15" s="82">
        <f t="shared" si="15"/>
        <v>0</v>
      </c>
      <c r="AO15" s="189">
        <f t="shared" si="15"/>
        <v>0</v>
      </c>
      <c r="AP15" s="82">
        <f t="shared" si="15"/>
        <v>0</v>
      </c>
      <c r="AQ15" s="82">
        <f t="shared" si="15"/>
        <v>0</v>
      </c>
      <c r="AR15" s="82">
        <f t="shared" si="15"/>
        <v>0</v>
      </c>
      <c r="AS15" s="82">
        <f t="shared" si="15"/>
        <v>0</v>
      </c>
      <c r="AT15" s="82">
        <f t="shared" ref="AT15:BC23" si="16">IF($C15&lt;=AT$2,$D15/12*1000,0)*(1+$C$3)^QUOTIENT(AT$2-$C15,12)</f>
        <v>0</v>
      </c>
      <c r="AU15" s="82">
        <f t="shared" si="16"/>
        <v>0</v>
      </c>
      <c r="AV15" s="82">
        <f t="shared" si="16"/>
        <v>0</v>
      </c>
      <c r="AW15" s="82">
        <f t="shared" si="16"/>
        <v>0</v>
      </c>
      <c r="AX15" s="82">
        <f t="shared" si="16"/>
        <v>0</v>
      </c>
      <c r="AY15" s="82">
        <f t="shared" si="16"/>
        <v>0</v>
      </c>
      <c r="AZ15" s="82">
        <f t="shared" si="16"/>
        <v>0</v>
      </c>
      <c r="BA15" s="189">
        <f t="shared" si="16"/>
        <v>0</v>
      </c>
      <c r="BB15" s="82">
        <f t="shared" si="16"/>
        <v>0</v>
      </c>
      <c r="BC15" s="82">
        <f t="shared" si="16"/>
        <v>0</v>
      </c>
      <c r="BD15" s="82">
        <f t="shared" ref="BD15:BM23" si="17">IF($C15&lt;=BD$2,$D15/12*1000,0)*(1+$C$3)^QUOTIENT(BD$2-$C15,12)</f>
        <v>0</v>
      </c>
      <c r="BE15" s="82">
        <f t="shared" si="17"/>
        <v>0</v>
      </c>
      <c r="BF15" s="82">
        <f t="shared" si="17"/>
        <v>0</v>
      </c>
      <c r="BG15" s="82">
        <f t="shared" si="17"/>
        <v>0</v>
      </c>
      <c r="BH15" s="82">
        <f t="shared" si="17"/>
        <v>0</v>
      </c>
      <c r="BI15" s="82">
        <f t="shared" si="17"/>
        <v>0</v>
      </c>
      <c r="BJ15" s="82">
        <f t="shared" si="17"/>
        <v>0</v>
      </c>
      <c r="BK15" s="82">
        <f t="shared" si="17"/>
        <v>0</v>
      </c>
      <c r="BL15" s="82">
        <f t="shared" si="17"/>
        <v>0</v>
      </c>
      <c r="BM15" s="82">
        <f t="shared" si="17"/>
        <v>0</v>
      </c>
      <c r="BN15" s="97"/>
      <c r="BO15" s="67">
        <f t="shared" si="6"/>
        <v>0</v>
      </c>
      <c r="BP15" s="68">
        <f t="shared" si="7"/>
        <v>0</v>
      </c>
      <c r="BQ15" s="68">
        <f t="shared" si="8"/>
        <v>0</v>
      </c>
      <c r="BR15" s="68">
        <f t="shared" si="9"/>
        <v>0</v>
      </c>
      <c r="BS15" s="69">
        <f t="shared" si="10"/>
        <v>0</v>
      </c>
      <c r="BT15" s="11"/>
      <c r="BU15" s="70">
        <f t="shared" si="11"/>
        <v>0</v>
      </c>
      <c r="BW15" s="97"/>
      <c r="BX15" s="95">
        <v>12</v>
      </c>
    </row>
    <row r="16" spans="2:83" s="93" customFormat="1" hidden="1" outlineLevel="1">
      <c r="B16" s="99" t="s">
        <v>70</v>
      </c>
      <c r="C16" s="193">
        <v>1</v>
      </c>
      <c r="D16" s="194"/>
      <c r="E16" s="94"/>
      <c r="F16" s="82">
        <f t="shared" si="12"/>
        <v>0</v>
      </c>
      <c r="G16" s="82">
        <f t="shared" si="12"/>
        <v>0</v>
      </c>
      <c r="H16" s="82">
        <f t="shared" si="12"/>
        <v>0</v>
      </c>
      <c r="I16" s="82">
        <f t="shared" si="12"/>
        <v>0</v>
      </c>
      <c r="J16" s="82">
        <f t="shared" si="12"/>
        <v>0</v>
      </c>
      <c r="K16" s="82">
        <f t="shared" si="12"/>
        <v>0</v>
      </c>
      <c r="L16" s="82">
        <f t="shared" si="12"/>
        <v>0</v>
      </c>
      <c r="M16" s="82">
        <f t="shared" si="12"/>
        <v>0</v>
      </c>
      <c r="N16" s="82">
        <f t="shared" si="12"/>
        <v>0</v>
      </c>
      <c r="O16" s="82">
        <f t="shared" si="12"/>
        <v>0</v>
      </c>
      <c r="P16" s="82">
        <f t="shared" si="13"/>
        <v>0</v>
      </c>
      <c r="Q16" s="189">
        <f t="shared" si="13"/>
        <v>0</v>
      </c>
      <c r="R16" s="82">
        <f t="shared" si="13"/>
        <v>0</v>
      </c>
      <c r="S16" s="82">
        <f t="shared" si="13"/>
        <v>0</v>
      </c>
      <c r="T16" s="82">
        <f t="shared" si="13"/>
        <v>0</v>
      </c>
      <c r="U16" s="82">
        <f t="shared" si="13"/>
        <v>0</v>
      </c>
      <c r="V16" s="82">
        <f t="shared" si="13"/>
        <v>0</v>
      </c>
      <c r="W16" s="82">
        <f t="shared" si="13"/>
        <v>0</v>
      </c>
      <c r="X16" s="82">
        <f t="shared" si="13"/>
        <v>0</v>
      </c>
      <c r="Y16" s="82">
        <f t="shared" si="13"/>
        <v>0</v>
      </c>
      <c r="Z16" s="82">
        <f t="shared" si="14"/>
        <v>0</v>
      </c>
      <c r="AA16" s="82">
        <f t="shared" si="14"/>
        <v>0</v>
      </c>
      <c r="AB16" s="82">
        <f t="shared" si="14"/>
        <v>0</v>
      </c>
      <c r="AC16" s="189">
        <f t="shared" si="14"/>
        <v>0</v>
      </c>
      <c r="AD16" s="82">
        <f t="shared" si="14"/>
        <v>0</v>
      </c>
      <c r="AE16" s="82">
        <f t="shared" si="14"/>
        <v>0</v>
      </c>
      <c r="AF16" s="82">
        <f t="shared" si="14"/>
        <v>0</v>
      </c>
      <c r="AG16" s="82">
        <f t="shared" si="14"/>
        <v>0</v>
      </c>
      <c r="AH16" s="82">
        <f t="shared" si="14"/>
        <v>0</v>
      </c>
      <c r="AI16" s="82">
        <f t="shared" si="14"/>
        <v>0</v>
      </c>
      <c r="AJ16" s="82">
        <f t="shared" si="15"/>
        <v>0</v>
      </c>
      <c r="AK16" s="82">
        <f t="shared" si="15"/>
        <v>0</v>
      </c>
      <c r="AL16" s="82">
        <f t="shared" si="15"/>
        <v>0</v>
      </c>
      <c r="AM16" s="82">
        <f t="shared" si="15"/>
        <v>0</v>
      </c>
      <c r="AN16" s="82">
        <f t="shared" si="15"/>
        <v>0</v>
      </c>
      <c r="AO16" s="189">
        <f t="shared" si="15"/>
        <v>0</v>
      </c>
      <c r="AP16" s="82">
        <f t="shared" si="15"/>
        <v>0</v>
      </c>
      <c r="AQ16" s="82">
        <f t="shared" si="15"/>
        <v>0</v>
      </c>
      <c r="AR16" s="82">
        <f t="shared" si="15"/>
        <v>0</v>
      </c>
      <c r="AS16" s="82">
        <f t="shared" si="15"/>
        <v>0</v>
      </c>
      <c r="AT16" s="82">
        <f t="shared" si="16"/>
        <v>0</v>
      </c>
      <c r="AU16" s="82">
        <f t="shared" si="16"/>
        <v>0</v>
      </c>
      <c r="AV16" s="82">
        <f t="shared" si="16"/>
        <v>0</v>
      </c>
      <c r="AW16" s="82">
        <f t="shared" si="16"/>
        <v>0</v>
      </c>
      <c r="AX16" s="82">
        <f t="shared" si="16"/>
        <v>0</v>
      </c>
      <c r="AY16" s="82">
        <f t="shared" si="16"/>
        <v>0</v>
      </c>
      <c r="AZ16" s="82">
        <f t="shared" si="16"/>
        <v>0</v>
      </c>
      <c r="BA16" s="189">
        <f t="shared" si="16"/>
        <v>0</v>
      </c>
      <c r="BB16" s="82">
        <f t="shared" si="16"/>
        <v>0</v>
      </c>
      <c r="BC16" s="82">
        <f t="shared" si="16"/>
        <v>0</v>
      </c>
      <c r="BD16" s="82">
        <f t="shared" si="17"/>
        <v>0</v>
      </c>
      <c r="BE16" s="82">
        <f t="shared" si="17"/>
        <v>0</v>
      </c>
      <c r="BF16" s="82">
        <f t="shared" si="17"/>
        <v>0</v>
      </c>
      <c r="BG16" s="82">
        <f t="shared" si="17"/>
        <v>0</v>
      </c>
      <c r="BH16" s="82">
        <f t="shared" si="17"/>
        <v>0</v>
      </c>
      <c r="BI16" s="82">
        <f t="shared" si="17"/>
        <v>0</v>
      </c>
      <c r="BJ16" s="82">
        <f t="shared" si="17"/>
        <v>0</v>
      </c>
      <c r="BK16" s="82">
        <f t="shared" si="17"/>
        <v>0</v>
      </c>
      <c r="BL16" s="82">
        <f t="shared" si="17"/>
        <v>0</v>
      </c>
      <c r="BM16" s="82">
        <f t="shared" si="17"/>
        <v>0</v>
      </c>
      <c r="BN16" s="97"/>
      <c r="BO16" s="67">
        <f t="shared" si="6"/>
        <v>0</v>
      </c>
      <c r="BP16" s="68">
        <f t="shared" si="7"/>
        <v>0</v>
      </c>
      <c r="BQ16" s="68">
        <f t="shared" si="8"/>
        <v>0</v>
      </c>
      <c r="BR16" s="68">
        <f t="shared" si="9"/>
        <v>0</v>
      </c>
      <c r="BS16" s="69">
        <f t="shared" si="10"/>
        <v>0</v>
      </c>
      <c r="BT16" s="11"/>
      <c r="BU16" s="70">
        <f t="shared" si="11"/>
        <v>0</v>
      </c>
      <c r="BW16" s="97"/>
      <c r="BX16" s="95">
        <v>13</v>
      </c>
    </row>
    <row r="17" spans="2:76" s="93" customFormat="1" hidden="1" outlineLevel="1">
      <c r="B17" s="99" t="s">
        <v>71</v>
      </c>
      <c r="C17" s="193">
        <v>1</v>
      </c>
      <c r="D17" s="194"/>
      <c r="E17" s="94"/>
      <c r="F17" s="82">
        <f t="shared" si="12"/>
        <v>0</v>
      </c>
      <c r="G17" s="82">
        <f t="shared" si="12"/>
        <v>0</v>
      </c>
      <c r="H17" s="82">
        <f t="shared" si="12"/>
        <v>0</v>
      </c>
      <c r="I17" s="82">
        <f t="shared" si="12"/>
        <v>0</v>
      </c>
      <c r="J17" s="82">
        <f t="shared" si="12"/>
        <v>0</v>
      </c>
      <c r="K17" s="82">
        <f t="shared" si="12"/>
        <v>0</v>
      </c>
      <c r="L17" s="82">
        <f t="shared" si="12"/>
        <v>0</v>
      </c>
      <c r="M17" s="82">
        <f t="shared" si="12"/>
        <v>0</v>
      </c>
      <c r="N17" s="82">
        <f t="shared" si="12"/>
        <v>0</v>
      </c>
      <c r="O17" s="82">
        <f t="shared" si="12"/>
        <v>0</v>
      </c>
      <c r="P17" s="82">
        <f t="shared" si="13"/>
        <v>0</v>
      </c>
      <c r="Q17" s="189">
        <f t="shared" si="13"/>
        <v>0</v>
      </c>
      <c r="R17" s="82">
        <f t="shared" si="13"/>
        <v>0</v>
      </c>
      <c r="S17" s="82">
        <f t="shared" si="13"/>
        <v>0</v>
      </c>
      <c r="T17" s="82">
        <f t="shared" si="13"/>
        <v>0</v>
      </c>
      <c r="U17" s="82">
        <f t="shared" si="13"/>
        <v>0</v>
      </c>
      <c r="V17" s="82">
        <f t="shared" si="13"/>
        <v>0</v>
      </c>
      <c r="W17" s="82">
        <f t="shared" si="13"/>
        <v>0</v>
      </c>
      <c r="X17" s="82">
        <f t="shared" si="13"/>
        <v>0</v>
      </c>
      <c r="Y17" s="82">
        <f t="shared" si="13"/>
        <v>0</v>
      </c>
      <c r="Z17" s="82">
        <f t="shared" si="14"/>
        <v>0</v>
      </c>
      <c r="AA17" s="82">
        <f t="shared" si="14"/>
        <v>0</v>
      </c>
      <c r="AB17" s="82">
        <f t="shared" si="14"/>
        <v>0</v>
      </c>
      <c r="AC17" s="189">
        <f t="shared" si="14"/>
        <v>0</v>
      </c>
      <c r="AD17" s="82">
        <f t="shared" si="14"/>
        <v>0</v>
      </c>
      <c r="AE17" s="82">
        <f t="shared" si="14"/>
        <v>0</v>
      </c>
      <c r="AF17" s="82">
        <f t="shared" si="14"/>
        <v>0</v>
      </c>
      <c r="AG17" s="82">
        <f t="shared" si="14"/>
        <v>0</v>
      </c>
      <c r="AH17" s="82">
        <f t="shared" si="14"/>
        <v>0</v>
      </c>
      <c r="AI17" s="82">
        <f t="shared" si="14"/>
        <v>0</v>
      </c>
      <c r="AJ17" s="82">
        <f t="shared" si="15"/>
        <v>0</v>
      </c>
      <c r="AK17" s="82">
        <f t="shared" si="15"/>
        <v>0</v>
      </c>
      <c r="AL17" s="82">
        <f t="shared" si="15"/>
        <v>0</v>
      </c>
      <c r="AM17" s="82">
        <f t="shared" si="15"/>
        <v>0</v>
      </c>
      <c r="AN17" s="82">
        <f t="shared" si="15"/>
        <v>0</v>
      </c>
      <c r="AO17" s="189">
        <f t="shared" si="15"/>
        <v>0</v>
      </c>
      <c r="AP17" s="82">
        <f t="shared" si="15"/>
        <v>0</v>
      </c>
      <c r="AQ17" s="82">
        <f t="shared" si="15"/>
        <v>0</v>
      </c>
      <c r="AR17" s="82">
        <f t="shared" si="15"/>
        <v>0</v>
      </c>
      <c r="AS17" s="82">
        <f t="shared" si="15"/>
        <v>0</v>
      </c>
      <c r="AT17" s="82">
        <f t="shared" si="16"/>
        <v>0</v>
      </c>
      <c r="AU17" s="82">
        <f t="shared" si="16"/>
        <v>0</v>
      </c>
      <c r="AV17" s="82">
        <f t="shared" si="16"/>
        <v>0</v>
      </c>
      <c r="AW17" s="82">
        <f t="shared" si="16"/>
        <v>0</v>
      </c>
      <c r="AX17" s="82">
        <f t="shared" si="16"/>
        <v>0</v>
      </c>
      <c r="AY17" s="82">
        <f t="shared" si="16"/>
        <v>0</v>
      </c>
      <c r="AZ17" s="82">
        <f t="shared" si="16"/>
        <v>0</v>
      </c>
      <c r="BA17" s="189">
        <f t="shared" si="16"/>
        <v>0</v>
      </c>
      <c r="BB17" s="82">
        <f t="shared" si="16"/>
        <v>0</v>
      </c>
      <c r="BC17" s="82">
        <f t="shared" si="16"/>
        <v>0</v>
      </c>
      <c r="BD17" s="82">
        <f t="shared" si="17"/>
        <v>0</v>
      </c>
      <c r="BE17" s="82">
        <f t="shared" si="17"/>
        <v>0</v>
      </c>
      <c r="BF17" s="82">
        <f t="shared" si="17"/>
        <v>0</v>
      </c>
      <c r="BG17" s="82">
        <f t="shared" si="17"/>
        <v>0</v>
      </c>
      <c r="BH17" s="82">
        <f t="shared" si="17"/>
        <v>0</v>
      </c>
      <c r="BI17" s="82">
        <f t="shared" si="17"/>
        <v>0</v>
      </c>
      <c r="BJ17" s="82">
        <f t="shared" si="17"/>
        <v>0</v>
      </c>
      <c r="BK17" s="82">
        <f t="shared" si="17"/>
        <v>0</v>
      </c>
      <c r="BL17" s="82">
        <f t="shared" si="17"/>
        <v>0</v>
      </c>
      <c r="BM17" s="82">
        <f t="shared" si="17"/>
        <v>0</v>
      </c>
      <c r="BN17" s="97"/>
      <c r="BO17" s="67">
        <f t="shared" si="6"/>
        <v>0</v>
      </c>
      <c r="BP17" s="68">
        <f t="shared" si="7"/>
        <v>0</v>
      </c>
      <c r="BQ17" s="68">
        <f t="shared" si="8"/>
        <v>0</v>
      </c>
      <c r="BR17" s="68">
        <f t="shared" si="9"/>
        <v>0</v>
      </c>
      <c r="BS17" s="69">
        <f t="shared" si="10"/>
        <v>0</v>
      </c>
      <c r="BT17" s="11"/>
      <c r="BU17" s="70">
        <f t="shared" si="11"/>
        <v>0</v>
      </c>
      <c r="BW17" s="97"/>
      <c r="BX17" s="95">
        <v>14</v>
      </c>
    </row>
    <row r="18" spans="2:76" s="93" customFormat="1" hidden="1" outlineLevel="1">
      <c r="B18" s="99" t="s">
        <v>72</v>
      </c>
      <c r="C18" s="193">
        <v>1</v>
      </c>
      <c r="D18" s="194"/>
      <c r="E18" s="94"/>
      <c r="F18" s="82">
        <f t="shared" si="12"/>
        <v>0</v>
      </c>
      <c r="G18" s="82">
        <f t="shared" si="12"/>
        <v>0</v>
      </c>
      <c r="H18" s="82">
        <f t="shared" si="12"/>
        <v>0</v>
      </c>
      <c r="I18" s="82">
        <f t="shared" si="12"/>
        <v>0</v>
      </c>
      <c r="J18" s="82">
        <f t="shared" si="12"/>
        <v>0</v>
      </c>
      <c r="K18" s="82">
        <f t="shared" si="12"/>
        <v>0</v>
      </c>
      <c r="L18" s="82">
        <f t="shared" si="12"/>
        <v>0</v>
      </c>
      <c r="M18" s="82">
        <f t="shared" si="12"/>
        <v>0</v>
      </c>
      <c r="N18" s="82">
        <f t="shared" si="12"/>
        <v>0</v>
      </c>
      <c r="O18" s="82">
        <f t="shared" si="12"/>
        <v>0</v>
      </c>
      <c r="P18" s="82">
        <f t="shared" si="13"/>
        <v>0</v>
      </c>
      <c r="Q18" s="189">
        <f t="shared" si="13"/>
        <v>0</v>
      </c>
      <c r="R18" s="82">
        <f t="shared" si="13"/>
        <v>0</v>
      </c>
      <c r="S18" s="82">
        <f t="shared" si="13"/>
        <v>0</v>
      </c>
      <c r="T18" s="82">
        <f t="shared" si="13"/>
        <v>0</v>
      </c>
      <c r="U18" s="82">
        <f t="shared" si="13"/>
        <v>0</v>
      </c>
      <c r="V18" s="82">
        <f t="shared" si="13"/>
        <v>0</v>
      </c>
      <c r="W18" s="82">
        <f t="shared" si="13"/>
        <v>0</v>
      </c>
      <c r="X18" s="82">
        <f t="shared" si="13"/>
        <v>0</v>
      </c>
      <c r="Y18" s="82">
        <f t="shared" si="13"/>
        <v>0</v>
      </c>
      <c r="Z18" s="82">
        <f t="shared" si="14"/>
        <v>0</v>
      </c>
      <c r="AA18" s="82">
        <f t="shared" si="14"/>
        <v>0</v>
      </c>
      <c r="AB18" s="82">
        <f t="shared" si="14"/>
        <v>0</v>
      </c>
      <c r="AC18" s="189">
        <f t="shared" si="14"/>
        <v>0</v>
      </c>
      <c r="AD18" s="82">
        <f t="shared" si="14"/>
        <v>0</v>
      </c>
      <c r="AE18" s="82">
        <f t="shared" si="14"/>
        <v>0</v>
      </c>
      <c r="AF18" s="82">
        <f t="shared" si="14"/>
        <v>0</v>
      </c>
      <c r="AG18" s="82">
        <f t="shared" si="14"/>
        <v>0</v>
      </c>
      <c r="AH18" s="82">
        <f t="shared" si="14"/>
        <v>0</v>
      </c>
      <c r="AI18" s="82">
        <f t="shared" si="14"/>
        <v>0</v>
      </c>
      <c r="AJ18" s="82">
        <f t="shared" si="15"/>
        <v>0</v>
      </c>
      <c r="AK18" s="82">
        <f t="shared" si="15"/>
        <v>0</v>
      </c>
      <c r="AL18" s="82">
        <f t="shared" si="15"/>
        <v>0</v>
      </c>
      <c r="AM18" s="82">
        <f t="shared" si="15"/>
        <v>0</v>
      </c>
      <c r="AN18" s="82">
        <f t="shared" si="15"/>
        <v>0</v>
      </c>
      <c r="AO18" s="189">
        <f t="shared" si="15"/>
        <v>0</v>
      </c>
      <c r="AP18" s="82">
        <f t="shared" si="15"/>
        <v>0</v>
      </c>
      <c r="AQ18" s="82">
        <f t="shared" si="15"/>
        <v>0</v>
      </c>
      <c r="AR18" s="82">
        <f t="shared" si="15"/>
        <v>0</v>
      </c>
      <c r="AS18" s="82">
        <f t="shared" si="15"/>
        <v>0</v>
      </c>
      <c r="AT18" s="82">
        <f t="shared" si="16"/>
        <v>0</v>
      </c>
      <c r="AU18" s="82">
        <f t="shared" si="16"/>
        <v>0</v>
      </c>
      <c r="AV18" s="82">
        <f t="shared" si="16"/>
        <v>0</v>
      </c>
      <c r="AW18" s="82">
        <f t="shared" si="16"/>
        <v>0</v>
      </c>
      <c r="AX18" s="82">
        <f t="shared" si="16"/>
        <v>0</v>
      </c>
      <c r="AY18" s="82">
        <f t="shared" si="16"/>
        <v>0</v>
      </c>
      <c r="AZ18" s="82">
        <f t="shared" si="16"/>
        <v>0</v>
      </c>
      <c r="BA18" s="189">
        <f t="shared" si="16"/>
        <v>0</v>
      </c>
      <c r="BB18" s="82">
        <f t="shared" si="16"/>
        <v>0</v>
      </c>
      <c r="BC18" s="82">
        <f t="shared" si="16"/>
        <v>0</v>
      </c>
      <c r="BD18" s="82">
        <f t="shared" si="17"/>
        <v>0</v>
      </c>
      <c r="BE18" s="82">
        <f t="shared" si="17"/>
        <v>0</v>
      </c>
      <c r="BF18" s="82">
        <f t="shared" si="17"/>
        <v>0</v>
      </c>
      <c r="BG18" s="82">
        <f t="shared" si="17"/>
        <v>0</v>
      </c>
      <c r="BH18" s="82">
        <f t="shared" si="17"/>
        <v>0</v>
      </c>
      <c r="BI18" s="82">
        <f t="shared" si="17"/>
        <v>0</v>
      </c>
      <c r="BJ18" s="82">
        <f t="shared" si="17"/>
        <v>0</v>
      </c>
      <c r="BK18" s="82">
        <f t="shared" si="17"/>
        <v>0</v>
      </c>
      <c r="BL18" s="82">
        <f t="shared" si="17"/>
        <v>0</v>
      </c>
      <c r="BM18" s="82">
        <f t="shared" si="17"/>
        <v>0</v>
      </c>
      <c r="BN18" s="97"/>
      <c r="BO18" s="67">
        <f t="shared" si="6"/>
        <v>0</v>
      </c>
      <c r="BP18" s="68">
        <f t="shared" si="7"/>
        <v>0</v>
      </c>
      <c r="BQ18" s="68">
        <f t="shared" si="8"/>
        <v>0</v>
      </c>
      <c r="BR18" s="68">
        <f t="shared" si="9"/>
        <v>0</v>
      </c>
      <c r="BS18" s="69">
        <f t="shared" si="10"/>
        <v>0</v>
      </c>
      <c r="BT18" s="11"/>
      <c r="BU18" s="70">
        <f t="shared" si="11"/>
        <v>0</v>
      </c>
      <c r="BW18" s="97"/>
      <c r="BX18" s="95">
        <v>15</v>
      </c>
    </row>
    <row r="19" spans="2:76" s="93" customFormat="1" hidden="1" outlineLevel="1">
      <c r="B19" s="99" t="s">
        <v>73</v>
      </c>
      <c r="C19" s="193">
        <v>1</v>
      </c>
      <c r="D19" s="194"/>
      <c r="E19" s="94"/>
      <c r="F19" s="82">
        <f t="shared" si="12"/>
        <v>0</v>
      </c>
      <c r="G19" s="82">
        <f t="shared" si="12"/>
        <v>0</v>
      </c>
      <c r="H19" s="82">
        <f t="shared" si="12"/>
        <v>0</v>
      </c>
      <c r="I19" s="82">
        <f t="shared" si="12"/>
        <v>0</v>
      </c>
      <c r="J19" s="82">
        <f t="shared" si="12"/>
        <v>0</v>
      </c>
      <c r="K19" s="82">
        <f t="shared" si="12"/>
        <v>0</v>
      </c>
      <c r="L19" s="82">
        <f t="shared" si="12"/>
        <v>0</v>
      </c>
      <c r="M19" s="82">
        <f t="shared" si="12"/>
        <v>0</v>
      </c>
      <c r="N19" s="82">
        <f t="shared" si="12"/>
        <v>0</v>
      </c>
      <c r="O19" s="82">
        <f t="shared" si="12"/>
        <v>0</v>
      </c>
      <c r="P19" s="82">
        <f t="shared" si="13"/>
        <v>0</v>
      </c>
      <c r="Q19" s="189">
        <f t="shared" si="13"/>
        <v>0</v>
      </c>
      <c r="R19" s="82">
        <f t="shared" si="13"/>
        <v>0</v>
      </c>
      <c r="S19" s="82">
        <f t="shared" si="13"/>
        <v>0</v>
      </c>
      <c r="T19" s="82">
        <f t="shared" si="13"/>
        <v>0</v>
      </c>
      <c r="U19" s="82">
        <f t="shared" si="13"/>
        <v>0</v>
      </c>
      <c r="V19" s="82">
        <f t="shared" si="13"/>
        <v>0</v>
      </c>
      <c r="W19" s="82">
        <f t="shared" si="13"/>
        <v>0</v>
      </c>
      <c r="X19" s="82">
        <f t="shared" si="13"/>
        <v>0</v>
      </c>
      <c r="Y19" s="82">
        <f t="shared" si="13"/>
        <v>0</v>
      </c>
      <c r="Z19" s="82">
        <f t="shared" si="14"/>
        <v>0</v>
      </c>
      <c r="AA19" s="82">
        <f t="shared" si="14"/>
        <v>0</v>
      </c>
      <c r="AB19" s="82">
        <f t="shared" si="14"/>
        <v>0</v>
      </c>
      <c r="AC19" s="189">
        <f t="shared" si="14"/>
        <v>0</v>
      </c>
      <c r="AD19" s="82">
        <f t="shared" si="14"/>
        <v>0</v>
      </c>
      <c r="AE19" s="82">
        <f t="shared" si="14"/>
        <v>0</v>
      </c>
      <c r="AF19" s="82">
        <f t="shared" si="14"/>
        <v>0</v>
      </c>
      <c r="AG19" s="82">
        <f t="shared" si="14"/>
        <v>0</v>
      </c>
      <c r="AH19" s="82">
        <f t="shared" si="14"/>
        <v>0</v>
      </c>
      <c r="AI19" s="82">
        <f t="shared" si="14"/>
        <v>0</v>
      </c>
      <c r="AJ19" s="82">
        <f t="shared" si="15"/>
        <v>0</v>
      </c>
      <c r="AK19" s="82">
        <f t="shared" si="15"/>
        <v>0</v>
      </c>
      <c r="AL19" s="82">
        <f t="shared" si="15"/>
        <v>0</v>
      </c>
      <c r="AM19" s="82">
        <f t="shared" si="15"/>
        <v>0</v>
      </c>
      <c r="AN19" s="82">
        <f t="shared" si="15"/>
        <v>0</v>
      </c>
      <c r="AO19" s="189">
        <f t="shared" si="15"/>
        <v>0</v>
      </c>
      <c r="AP19" s="82">
        <f t="shared" si="15"/>
        <v>0</v>
      </c>
      <c r="AQ19" s="82">
        <f t="shared" si="15"/>
        <v>0</v>
      </c>
      <c r="AR19" s="82">
        <f t="shared" si="15"/>
        <v>0</v>
      </c>
      <c r="AS19" s="82">
        <f t="shared" si="15"/>
        <v>0</v>
      </c>
      <c r="AT19" s="82">
        <f t="shared" si="16"/>
        <v>0</v>
      </c>
      <c r="AU19" s="82">
        <f t="shared" si="16"/>
        <v>0</v>
      </c>
      <c r="AV19" s="82">
        <f t="shared" si="16"/>
        <v>0</v>
      </c>
      <c r="AW19" s="82">
        <f t="shared" si="16"/>
        <v>0</v>
      </c>
      <c r="AX19" s="82">
        <f t="shared" si="16"/>
        <v>0</v>
      </c>
      <c r="AY19" s="82">
        <f t="shared" si="16"/>
        <v>0</v>
      </c>
      <c r="AZ19" s="82">
        <f t="shared" si="16"/>
        <v>0</v>
      </c>
      <c r="BA19" s="189">
        <f t="shared" si="16"/>
        <v>0</v>
      </c>
      <c r="BB19" s="82">
        <f t="shared" si="16"/>
        <v>0</v>
      </c>
      <c r="BC19" s="82">
        <f t="shared" si="16"/>
        <v>0</v>
      </c>
      <c r="BD19" s="82">
        <f t="shared" si="17"/>
        <v>0</v>
      </c>
      <c r="BE19" s="82">
        <f t="shared" si="17"/>
        <v>0</v>
      </c>
      <c r="BF19" s="82">
        <f t="shared" si="17"/>
        <v>0</v>
      </c>
      <c r="BG19" s="82">
        <f t="shared" si="17"/>
        <v>0</v>
      </c>
      <c r="BH19" s="82">
        <f t="shared" si="17"/>
        <v>0</v>
      </c>
      <c r="BI19" s="82">
        <f t="shared" si="17"/>
        <v>0</v>
      </c>
      <c r="BJ19" s="82">
        <f t="shared" si="17"/>
        <v>0</v>
      </c>
      <c r="BK19" s="82">
        <f t="shared" si="17"/>
        <v>0</v>
      </c>
      <c r="BL19" s="82">
        <f t="shared" si="17"/>
        <v>0</v>
      </c>
      <c r="BM19" s="82">
        <f t="shared" si="17"/>
        <v>0</v>
      </c>
      <c r="BN19" s="97"/>
      <c r="BO19" s="67">
        <f t="shared" si="6"/>
        <v>0</v>
      </c>
      <c r="BP19" s="68">
        <f t="shared" si="7"/>
        <v>0</v>
      </c>
      <c r="BQ19" s="68">
        <f t="shared" si="8"/>
        <v>0</v>
      </c>
      <c r="BR19" s="68">
        <f t="shared" si="9"/>
        <v>0</v>
      </c>
      <c r="BS19" s="69">
        <f t="shared" si="10"/>
        <v>0</v>
      </c>
      <c r="BT19" s="11"/>
      <c r="BU19" s="70">
        <f t="shared" si="11"/>
        <v>0</v>
      </c>
      <c r="BW19" s="97"/>
      <c r="BX19" s="95">
        <v>16</v>
      </c>
    </row>
    <row r="20" spans="2:76" s="93" customFormat="1" hidden="1" outlineLevel="1">
      <c r="B20" s="99" t="s">
        <v>74</v>
      </c>
      <c r="C20" s="193">
        <v>1</v>
      </c>
      <c r="D20" s="194"/>
      <c r="E20" s="94"/>
      <c r="F20" s="82">
        <f t="shared" si="12"/>
        <v>0</v>
      </c>
      <c r="G20" s="82">
        <f t="shared" si="12"/>
        <v>0</v>
      </c>
      <c r="H20" s="82">
        <f t="shared" si="12"/>
        <v>0</v>
      </c>
      <c r="I20" s="82">
        <f t="shared" si="12"/>
        <v>0</v>
      </c>
      <c r="J20" s="82">
        <f t="shared" si="12"/>
        <v>0</v>
      </c>
      <c r="K20" s="82">
        <f t="shared" si="12"/>
        <v>0</v>
      </c>
      <c r="L20" s="82">
        <f t="shared" si="12"/>
        <v>0</v>
      </c>
      <c r="M20" s="82">
        <f t="shared" si="12"/>
        <v>0</v>
      </c>
      <c r="N20" s="82">
        <f t="shared" si="12"/>
        <v>0</v>
      </c>
      <c r="O20" s="82">
        <f t="shared" si="12"/>
        <v>0</v>
      </c>
      <c r="P20" s="82">
        <f t="shared" si="13"/>
        <v>0</v>
      </c>
      <c r="Q20" s="189">
        <f t="shared" si="13"/>
        <v>0</v>
      </c>
      <c r="R20" s="82">
        <f t="shared" si="13"/>
        <v>0</v>
      </c>
      <c r="S20" s="82">
        <f t="shared" si="13"/>
        <v>0</v>
      </c>
      <c r="T20" s="82">
        <f t="shared" si="13"/>
        <v>0</v>
      </c>
      <c r="U20" s="82">
        <f t="shared" si="13"/>
        <v>0</v>
      </c>
      <c r="V20" s="82">
        <f t="shared" si="13"/>
        <v>0</v>
      </c>
      <c r="W20" s="82">
        <f t="shared" si="13"/>
        <v>0</v>
      </c>
      <c r="X20" s="82">
        <f t="shared" si="13"/>
        <v>0</v>
      </c>
      <c r="Y20" s="82">
        <f t="shared" si="13"/>
        <v>0</v>
      </c>
      <c r="Z20" s="82">
        <f t="shared" si="14"/>
        <v>0</v>
      </c>
      <c r="AA20" s="82">
        <f t="shared" si="14"/>
        <v>0</v>
      </c>
      <c r="AB20" s="82">
        <f t="shared" si="14"/>
        <v>0</v>
      </c>
      <c r="AC20" s="189">
        <f t="shared" si="14"/>
        <v>0</v>
      </c>
      <c r="AD20" s="82">
        <f t="shared" si="14"/>
        <v>0</v>
      </c>
      <c r="AE20" s="82">
        <f t="shared" si="14"/>
        <v>0</v>
      </c>
      <c r="AF20" s="82">
        <f t="shared" si="14"/>
        <v>0</v>
      </c>
      <c r="AG20" s="82">
        <f t="shared" si="14"/>
        <v>0</v>
      </c>
      <c r="AH20" s="82">
        <f t="shared" si="14"/>
        <v>0</v>
      </c>
      <c r="AI20" s="82">
        <f t="shared" si="14"/>
        <v>0</v>
      </c>
      <c r="AJ20" s="82">
        <f t="shared" si="15"/>
        <v>0</v>
      </c>
      <c r="AK20" s="82">
        <f t="shared" si="15"/>
        <v>0</v>
      </c>
      <c r="AL20" s="82">
        <f t="shared" si="15"/>
        <v>0</v>
      </c>
      <c r="AM20" s="82">
        <f t="shared" si="15"/>
        <v>0</v>
      </c>
      <c r="AN20" s="82">
        <f t="shared" si="15"/>
        <v>0</v>
      </c>
      <c r="AO20" s="189">
        <f t="shared" si="15"/>
        <v>0</v>
      </c>
      <c r="AP20" s="82">
        <f t="shared" si="15"/>
        <v>0</v>
      </c>
      <c r="AQ20" s="82">
        <f t="shared" si="15"/>
        <v>0</v>
      </c>
      <c r="AR20" s="82">
        <f t="shared" si="15"/>
        <v>0</v>
      </c>
      <c r="AS20" s="82">
        <f t="shared" si="15"/>
        <v>0</v>
      </c>
      <c r="AT20" s="82">
        <f t="shared" si="16"/>
        <v>0</v>
      </c>
      <c r="AU20" s="82">
        <f t="shared" si="16"/>
        <v>0</v>
      </c>
      <c r="AV20" s="82">
        <f t="shared" si="16"/>
        <v>0</v>
      </c>
      <c r="AW20" s="82">
        <f t="shared" si="16"/>
        <v>0</v>
      </c>
      <c r="AX20" s="82">
        <f t="shared" si="16"/>
        <v>0</v>
      </c>
      <c r="AY20" s="82">
        <f t="shared" si="16"/>
        <v>0</v>
      </c>
      <c r="AZ20" s="82">
        <f t="shared" si="16"/>
        <v>0</v>
      </c>
      <c r="BA20" s="189">
        <f t="shared" si="16"/>
        <v>0</v>
      </c>
      <c r="BB20" s="82">
        <f t="shared" si="16"/>
        <v>0</v>
      </c>
      <c r="BC20" s="82">
        <f t="shared" si="16"/>
        <v>0</v>
      </c>
      <c r="BD20" s="82">
        <f t="shared" si="17"/>
        <v>0</v>
      </c>
      <c r="BE20" s="82">
        <f t="shared" si="17"/>
        <v>0</v>
      </c>
      <c r="BF20" s="82">
        <f t="shared" si="17"/>
        <v>0</v>
      </c>
      <c r="BG20" s="82">
        <f t="shared" si="17"/>
        <v>0</v>
      </c>
      <c r="BH20" s="82">
        <f t="shared" si="17"/>
        <v>0</v>
      </c>
      <c r="BI20" s="82">
        <f t="shared" si="17"/>
        <v>0</v>
      </c>
      <c r="BJ20" s="82">
        <f t="shared" si="17"/>
        <v>0</v>
      </c>
      <c r="BK20" s="82">
        <f t="shared" si="17"/>
        <v>0</v>
      </c>
      <c r="BL20" s="82">
        <f t="shared" si="17"/>
        <v>0</v>
      </c>
      <c r="BM20" s="82">
        <f t="shared" si="17"/>
        <v>0</v>
      </c>
      <c r="BN20" s="97"/>
      <c r="BO20" s="67">
        <f t="shared" si="6"/>
        <v>0</v>
      </c>
      <c r="BP20" s="68">
        <f t="shared" si="7"/>
        <v>0</v>
      </c>
      <c r="BQ20" s="68">
        <f t="shared" si="8"/>
        <v>0</v>
      </c>
      <c r="BR20" s="68">
        <f t="shared" si="9"/>
        <v>0</v>
      </c>
      <c r="BS20" s="69">
        <f t="shared" si="10"/>
        <v>0</v>
      </c>
      <c r="BT20" s="11"/>
      <c r="BU20" s="70">
        <f t="shared" si="11"/>
        <v>0</v>
      </c>
      <c r="BW20" s="97"/>
      <c r="BX20" s="95">
        <v>17</v>
      </c>
    </row>
    <row r="21" spans="2:76" s="93" customFormat="1" hidden="1" outlineLevel="1">
      <c r="B21" s="99" t="s">
        <v>75</v>
      </c>
      <c r="C21" s="193">
        <v>1</v>
      </c>
      <c r="D21" s="194"/>
      <c r="E21" s="94"/>
      <c r="F21" s="82">
        <f t="shared" si="12"/>
        <v>0</v>
      </c>
      <c r="G21" s="82">
        <f t="shared" si="12"/>
        <v>0</v>
      </c>
      <c r="H21" s="82">
        <f t="shared" si="12"/>
        <v>0</v>
      </c>
      <c r="I21" s="82">
        <f t="shared" si="12"/>
        <v>0</v>
      </c>
      <c r="J21" s="82">
        <f t="shared" si="12"/>
        <v>0</v>
      </c>
      <c r="K21" s="82">
        <f t="shared" si="12"/>
        <v>0</v>
      </c>
      <c r="L21" s="82">
        <f t="shared" si="12"/>
        <v>0</v>
      </c>
      <c r="M21" s="82">
        <f t="shared" si="12"/>
        <v>0</v>
      </c>
      <c r="N21" s="82">
        <f t="shared" si="12"/>
        <v>0</v>
      </c>
      <c r="O21" s="82">
        <f t="shared" si="12"/>
        <v>0</v>
      </c>
      <c r="P21" s="82">
        <f t="shared" si="13"/>
        <v>0</v>
      </c>
      <c r="Q21" s="189">
        <f t="shared" si="13"/>
        <v>0</v>
      </c>
      <c r="R21" s="82">
        <f t="shared" si="13"/>
        <v>0</v>
      </c>
      <c r="S21" s="82">
        <f t="shared" si="13"/>
        <v>0</v>
      </c>
      <c r="T21" s="82">
        <f t="shared" si="13"/>
        <v>0</v>
      </c>
      <c r="U21" s="82">
        <f t="shared" si="13"/>
        <v>0</v>
      </c>
      <c r="V21" s="82">
        <f t="shared" si="13"/>
        <v>0</v>
      </c>
      <c r="W21" s="82">
        <f t="shared" si="13"/>
        <v>0</v>
      </c>
      <c r="X21" s="82">
        <f t="shared" si="13"/>
        <v>0</v>
      </c>
      <c r="Y21" s="82">
        <f t="shared" si="13"/>
        <v>0</v>
      </c>
      <c r="Z21" s="82">
        <f t="shared" si="14"/>
        <v>0</v>
      </c>
      <c r="AA21" s="82">
        <f t="shared" si="14"/>
        <v>0</v>
      </c>
      <c r="AB21" s="82">
        <f t="shared" si="14"/>
        <v>0</v>
      </c>
      <c r="AC21" s="189">
        <f t="shared" si="14"/>
        <v>0</v>
      </c>
      <c r="AD21" s="82">
        <f t="shared" si="14"/>
        <v>0</v>
      </c>
      <c r="AE21" s="82">
        <f t="shared" si="14"/>
        <v>0</v>
      </c>
      <c r="AF21" s="82">
        <f t="shared" si="14"/>
        <v>0</v>
      </c>
      <c r="AG21" s="82">
        <f t="shared" si="14"/>
        <v>0</v>
      </c>
      <c r="AH21" s="82">
        <f t="shared" si="14"/>
        <v>0</v>
      </c>
      <c r="AI21" s="82">
        <f t="shared" si="14"/>
        <v>0</v>
      </c>
      <c r="AJ21" s="82">
        <f t="shared" si="15"/>
        <v>0</v>
      </c>
      <c r="AK21" s="82">
        <f t="shared" si="15"/>
        <v>0</v>
      </c>
      <c r="AL21" s="82">
        <f t="shared" si="15"/>
        <v>0</v>
      </c>
      <c r="AM21" s="82">
        <f t="shared" si="15"/>
        <v>0</v>
      </c>
      <c r="AN21" s="82">
        <f t="shared" si="15"/>
        <v>0</v>
      </c>
      <c r="AO21" s="189">
        <f t="shared" si="15"/>
        <v>0</v>
      </c>
      <c r="AP21" s="82">
        <f t="shared" si="15"/>
        <v>0</v>
      </c>
      <c r="AQ21" s="82">
        <f t="shared" si="15"/>
        <v>0</v>
      </c>
      <c r="AR21" s="82">
        <f t="shared" si="15"/>
        <v>0</v>
      </c>
      <c r="AS21" s="82">
        <f t="shared" si="15"/>
        <v>0</v>
      </c>
      <c r="AT21" s="82">
        <f t="shared" si="16"/>
        <v>0</v>
      </c>
      <c r="AU21" s="82">
        <f t="shared" si="16"/>
        <v>0</v>
      </c>
      <c r="AV21" s="82">
        <f t="shared" si="16"/>
        <v>0</v>
      </c>
      <c r="AW21" s="82">
        <f t="shared" si="16"/>
        <v>0</v>
      </c>
      <c r="AX21" s="82">
        <f t="shared" si="16"/>
        <v>0</v>
      </c>
      <c r="AY21" s="82">
        <f t="shared" si="16"/>
        <v>0</v>
      </c>
      <c r="AZ21" s="82">
        <f t="shared" si="16"/>
        <v>0</v>
      </c>
      <c r="BA21" s="189">
        <f t="shared" si="16"/>
        <v>0</v>
      </c>
      <c r="BB21" s="82">
        <f t="shared" si="16"/>
        <v>0</v>
      </c>
      <c r="BC21" s="82">
        <f t="shared" si="16"/>
        <v>0</v>
      </c>
      <c r="BD21" s="82">
        <f t="shared" si="17"/>
        <v>0</v>
      </c>
      <c r="BE21" s="82">
        <f t="shared" si="17"/>
        <v>0</v>
      </c>
      <c r="BF21" s="82">
        <f t="shared" si="17"/>
        <v>0</v>
      </c>
      <c r="BG21" s="82">
        <f t="shared" si="17"/>
        <v>0</v>
      </c>
      <c r="BH21" s="82">
        <f t="shared" si="17"/>
        <v>0</v>
      </c>
      <c r="BI21" s="82">
        <f t="shared" si="17"/>
        <v>0</v>
      </c>
      <c r="BJ21" s="82">
        <f t="shared" si="17"/>
        <v>0</v>
      </c>
      <c r="BK21" s="82">
        <f t="shared" si="17"/>
        <v>0</v>
      </c>
      <c r="BL21" s="82">
        <f t="shared" si="17"/>
        <v>0</v>
      </c>
      <c r="BM21" s="82">
        <f t="shared" si="17"/>
        <v>0</v>
      </c>
      <c r="BN21" s="97"/>
      <c r="BO21" s="67">
        <f t="shared" si="6"/>
        <v>0</v>
      </c>
      <c r="BP21" s="68">
        <f t="shared" si="7"/>
        <v>0</v>
      </c>
      <c r="BQ21" s="68">
        <f t="shared" si="8"/>
        <v>0</v>
      </c>
      <c r="BR21" s="68">
        <f t="shared" si="9"/>
        <v>0</v>
      </c>
      <c r="BS21" s="69">
        <f t="shared" si="10"/>
        <v>0</v>
      </c>
      <c r="BT21" s="11"/>
      <c r="BU21" s="70">
        <f t="shared" si="11"/>
        <v>0</v>
      </c>
      <c r="BW21" s="97"/>
      <c r="BX21" s="95">
        <v>18</v>
      </c>
    </row>
    <row r="22" spans="2:76" s="93" customFormat="1" hidden="1" outlineLevel="1">
      <c r="B22" s="99" t="s">
        <v>76</v>
      </c>
      <c r="C22" s="193">
        <v>1</v>
      </c>
      <c r="D22" s="194"/>
      <c r="E22" s="94"/>
      <c r="F22" s="82">
        <f t="shared" si="12"/>
        <v>0</v>
      </c>
      <c r="G22" s="82">
        <f t="shared" si="12"/>
        <v>0</v>
      </c>
      <c r="H22" s="82">
        <f t="shared" si="12"/>
        <v>0</v>
      </c>
      <c r="I22" s="82">
        <f t="shared" si="12"/>
        <v>0</v>
      </c>
      <c r="J22" s="82">
        <f t="shared" si="12"/>
        <v>0</v>
      </c>
      <c r="K22" s="82">
        <f t="shared" si="12"/>
        <v>0</v>
      </c>
      <c r="L22" s="82">
        <f t="shared" si="12"/>
        <v>0</v>
      </c>
      <c r="M22" s="82">
        <f t="shared" si="12"/>
        <v>0</v>
      </c>
      <c r="N22" s="82">
        <f t="shared" si="12"/>
        <v>0</v>
      </c>
      <c r="O22" s="82">
        <f t="shared" si="12"/>
        <v>0</v>
      </c>
      <c r="P22" s="82">
        <f t="shared" si="13"/>
        <v>0</v>
      </c>
      <c r="Q22" s="189">
        <f t="shared" si="13"/>
        <v>0</v>
      </c>
      <c r="R22" s="82">
        <f t="shared" si="13"/>
        <v>0</v>
      </c>
      <c r="S22" s="82">
        <f t="shared" si="13"/>
        <v>0</v>
      </c>
      <c r="T22" s="82">
        <f t="shared" si="13"/>
        <v>0</v>
      </c>
      <c r="U22" s="82">
        <f t="shared" si="13"/>
        <v>0</v>
      </c>
      <c r="V22" s="82">
        <f t="shared" si="13"/>
        <v>0</v>
      </c>
      <c r="W22" s="82">
        <f t="shared" si="13"/>
        <v>0</v>
      </c>
      <c r="X22" s="82">
        <f t="shared" si="13"/>
        <v>0</v>
      </c>
      <c r="Y22" s="82">
        <f t="shared" si="13"/>
        <v>0</v>
      </c>
      <c r="Z22" s="82">
        <f t="shared" si="14"/>
        <v>0</v>
      </c>
      <c r="AA22" s="82">
        <f t="shared" si="14"/>
        <v>0</v>
      </c>
      <c r="AB22" s="82">
        <f t="shared" si="14"/>
        <v>0</v>
      </c>
      <c r="AC22" s="189">
        <f t="shared" si="14"/>
        <v>0</v>
      </c>
      <c r="AD22" s="82">
        <f t="shared" si="14"/>
        <v>0</v>
      </c>
      <c r="AE22" s="82">
        <f t="shared" si="14"/>
        <v>0</v>
      </c>
      <c r="AF22" s="82">
        <f t="shared" si="14"/>
        <v>0</v>
      </c>
      <c r="AG22" s="82">
        <f t="shared" si="14"/>
        <v>0</v>
      </c>
      <c r="AH22" s="82">
        <f t="shared" si="14"/>
        <v>0</v>
      </c>
      <c r="AI22" s="82">
        <f t="shared" si="14"/>
        <v>0</v>
      </c>
      <c r="AJ22" s="82">
        <f t="shared" si="15"/>
        <v>0</v>
      </c>
      <c r="AK22" s="82">
        <f t="shared" si="15"/>
        <v>0</v>
      </c>
      <c r="AL22" s="82">
        <f t="shared" si="15"/>
        <v>0</v>
      </c>
      <c r="AM22" s="82">
        <f t="shared" si="15"/>
        <v>0</v>
      </c>
      <c r="AN22" s="82">
        <f t="shared" si="15"/>
        <v>0</v>
      </c>
      <c r="AO22" s="189">
        <f t="shared" si="15"/>
        <v>0</v>
      </c>
      <c r="AP22" s="82">
        <f t="shared" si="15"/>
        <v>0</v>
      </c>
      <c r="AQ22" s="82">
        <f t="shared" si="15"/>
        <v>0</v>
      </c>
      <c r="AR22" s="82">
        <f t="shared" si="15"/>
        <v>0</v>
      </c>
      <c r="AS22" s="82">
        <f t="shared" si="15"/>
        <v>0</v>
      </c>
      <c r="AT22" s="82">
        <f t="shared" si="16"/>
        <v>0</v>
      </c>
      <c r="AU22" s="82">
        <f t="shared" si="16"/>
        <v>0</v>
      </c>
      <c r="AV22" s="82">
        <f t="shared" si="16"/>
        <v>0</v>
      </c>
      <c r="AW22" s="82">
        <f t="shared" si="16"/>
        <v>0</v>
      </c>
      <c r="AX22" s="82">
        <f t="shared" si="16"/>
        <v>0</v>
      </c>
      <c r="AY22" s="82">
        <f t="shared" si="16"/>
        <v>0</v>
      </c>
      <c r="AZ22" s="82">
        <f t="shared" si="16"/>
        <v>0</v>
      </c>
      <c r="BA22" s="189">
        <f t="shared" si="16"/>
        <v>0</v>
      </c>
      <c r="BB22" s="82">
        <f t="shared" si="16"/>
        <v>0</v>
      </c>
      <c r="BC22" s="82">
        <f t="shared" si="16"/>
        <v>0</v>
      </c>
      <c r="BD22" s="82">
        <f t="shared" si="17"/>
        <v>0</v>
      </c>
      <c r="BE22" s="82">
        <f t="shared" si="17"/>
        <v>0</v>
      </c>
      <c r="BF22" s="82">
        <f t="shared" si="17"/>
        <v>0</v>
      </c>
      <c r="BG22" s="82">
        <f t="shared" si="17"/>
        <v>0</v>
      </c>
      <c r="BH22" s="82">
        <f t="shared" si="17"/>
        <v>0</v>
      </c>
      <c r="BI22" s="82">
        <f t="shared" si="17"/>
        <v>0</v>
      </c>
      <c r="BJ22" s="82">
        <f t="shared" si="17"/>
        <v>0</v>
      </c>
      <c r="BK22" s="82">
        <f t="shared" si="17"/>
        <v>0</v>
      </c>
      <c r="BL22" s="82">
        <f t="shared" si="17"/>
        <v>0</v>
      </c>
      <c r="BM22" s="82">
        <f t="shared" si="17"/>
        <v>0</v>
      </c>
      <c r="BN22" s="97"/>
      <c r="BO22" s="67">
        <f t="shared" si="6"/>
        <v>0</v>
      </c>
      <c r="BP22" s="68">
        <f t="shared" si="7"/>
        <v>0</v>
      </c>
      <c r="BQ22" s="68">
        <f t="shared" si="8"/>
        <v>0</v>
      </c>
      <c r="BR22" s="68">
        <f t="shared" si="9"/>
        <v>0</v>
      </c>
      <c r="BS22" s="69">
        <f t="shared" si="10"/>
        <v>0</v>
      </c>
      <c r="BT22" s="11"/>
      <c r="BU22" s="70">
        <f t="shared" si="11"/>
        <v>0</v>
      </c>
      <c r="BW22" s="97"/>
      <c r="BX22" s="95">
        <v>19</v>
      </c>
    </row>
    <row r="23" spans="2:76" s="93" customFormat="1" hidden="1" outlineLevel="1">
      <c r="B23" s="99" t="s">
        <v>77</v>
      </c>
      <c r="C23" s="193">
        <v>1</v>
      </c>
      <c r="D23" s="194"/>
      <c r="E23" s="94"/>
      <c r="F23" s="82">
        <f t="shared" si="12"/>
        <v>0</v>
      </c>
      <c r="G23" s="82">
        <f t="shared" si="12"/>
        <v>0</v>
      </c>
      <c r="H23" s="82">
        <f t="shared" si="12"/>
        <v>0</v>
      </c>
      <c r="I23" s="82">
        <f t="shared" si="12"/>
        <v>0</v>
      </c>
      <c r="J23" s="82">
        <f t="shared" si="12"/>
        <v>0</v>
      </c>
      <c r="K23" s="82">
        <f t="shared" si="12"/>
        <v>0</v>
      </c>
      <c r="L23" s="82">
        <f t="shared" si="12"/>
        <v>0</v>
      </c>
      <c r="M23" s="82">
        <f t="shared" si="12"/>
        <v>0</v>
      </c>
      <c r="N23" s="82">
        <f t="shared" si="12"/>
        <v>0</v>
      </c>
      <c r="O23" s="82">
        <f t="shared" si="12"/>
        <v>0</v>
      </c>
      <c r="P23" s="82">
        <f t="shared" si="13"/>
        <v>0</v>
      </c>
      <c r="Q23" s="189">
        <f t="shared" si="13"/>
        <v>0</v>
      </c>
      <c r="R23" s="82">
        <f t="shared" si="13"/>
        <v>0</v>
      </c>
      <c r="S23" s="82">
        <f t="shared" si="13"/>
        <v>0</v>
      </c>
      <c r="T23" s="82">
        <f t="shared" si="13"/>
        <v>0</v>
      </c>
      <c r="U23" s="82">
        <f t="shared" si="13"/>
        <v>0</v>
      </c>
      <c r="V23" s="82">
        <f t="shared" si="13"/>
        <v>0</v>
      </c>
      <c r="W23" s="82">
        <f t="shared" si="13"/>
        <v>0</v>
      </c>
      <c r="X23" s="82">
        <f t="shared" si="13"/>
        <v>0</v>
      </c>
      <c r="Y23" s="82">
        <f t="shared" si="13"/>
        <v>0</v>
      </c>
      <c r="Z23" s="82">
        <f t="shared" si="14"/>
        <v>0</v>
      </c>
      <c r="AA23" s="82">
        <f t="shared" si="14"/>
        <v>0</v>
      </c>
      <c r="AB23" s="82">
        <f t="shared" si="14"/>
        <v>0</v>
      </c>
      <c r="AC23" s="189">
        <f t="shared" si="14"/>
        <v>0</v>
      </c>
      <c r="AD23" s="82">
        <f t="shared" si="14"/>
        <v>0</v>
      </c>
      <c r="AE23" s="82">
        <f t="shared" si="14"/>
        <v>0</v>
      </c>
      <c r="AF23" s="82">
        <f t="shared" si="14"/>
        <v>0</v>
      </c>
      <c r="AG23" s="82">
        <f t="shared" si="14"/>
        <v>0</v>
      </c>
      <c r="AH23" s="82">
        <f t="shared" si="14"/>
        <v>0</v>
      </c>
      <c r="AI23" s="82">
        <f t="shared" si="14"/>
        <v>0</v>
      </c>
      <c r="AJ23" s="82">
        <f t="shared" si="15"/>
        <v>0</v>
      </c>
      <c r="AK23" s="82">
        <f t="shared" si="15"/>
        <v>0</v>
      </c>
      <c r="AL23" s="82">
        <f t="shared" si="15"/>
        <v>0</v>
      </c>
      <c r="AM23" s="82">
        <f t="shared" si="15"/>
        <v>0</v>
      </c>
      <c r="AN23" s="82">
        <f t="shared" si="15"/>
        <v>0</v>
      </c>
      <c r="AO23" s="189">
        <f t="shared" si="15"/>
        <v>0</v>
      </c>
      <c r="AP23" s="82">
        <f t="shared" si="15"/>
        <v>0</v>
      </c>
      <c r="AQ23" s="82">
        <f t="shared" si="15"/>
        <v>0</v>
      </c>
      <c r="AR23" s="82">
        <f t="shared" si="15"/>
        <v>0</v>
      </c>
      <c r="AS23" s="82">
        <f t="shared" si="15"/>
        <v>0</v>
      </c>
      <c r="AT23" s="82">
        <f t="shared" si="16"/>
        <v>0</v>
      </c>
      <c r="AU23" s="82">
        <f t="shared" si="16"/>
        <v>0</v>
      </c>
      <c r="AV23" s="82">
        <f t="shared" si="16"/>
        <v>0</v>
      </c>
      <c r="AW23" s="82">
        <f t="shared" si="16"/>
        <v>0</v>
      </c>
      <c r="AX23" s="82">
        <f t="shared" si="16"/>
        <v>0</v>
      </c>
      <c r="AY23" s="82">
        <f t="shared" si="16"/>
        <v>0</v>
      </c>
      <c r="AZ23" s="82">
        <f t="shared" si="16"/>
        <v>0</v>
      </c>
      <c r="BA23" s="189">
        <f t="shared" si="16"/>
        <v>0</v>
      </c>
      <c r="BB23" s="82">
        <f t="shared" si="16"/>
        <v>0</v>
      </c>
      <c r="BC23" s="82">
        <f t="shared" si="16"/>
        <v>0</v>
      </c>
      <c r="BD23" s="82">
        <f t="shared" si="17"/>
        <v>0</v>
      </c>
      <c r="BE23" s="82">
        <f t="shared" si="17"/>
        <v>0</v>
      </c>
      <c r="BF23" s="82">
        <f t="shared" si="17"/>
        <v>0</v>
      </c>
      <c r="BG23" s="82">
        <f t="shared" si="17"/>
        <v>0</v>
      </c>
      <c r="BH23" s="82">
        <f t="shared" si="17"/>
        <v>0</v>
      </c>
      <c r="BI23" s="82">
        <f t="shared" si="17"/>
        <v>0</v>
      </c>
      <c r="BJ23" s="82">
        <f t="shared" si="17"/>
        <v>0</v>
      </c>
      <c r="BK23" s="82">
        <f t="shared" si="17"/>
        <v>0</v>
      </c>
      <c r="BL23" s="82">
        <f t="shared" si="17"/>
        <v>0</v>
      </c>
      <c r="BM23" s="82">
        <f t="shared" si="17"/>
        <v>0</v>
      </c>
      <c r="BN23" s="97"/>
      <c r="BO23" s="350">
        <f t="shared" si="6"/>
        <v>0</v>
      </c>
      <c r="BP23" s="351">
        <f t="shared" si="7"/>
        <v>0</v>
      </c>
      <c r="BQ23" s="351">
        <f t="shared" si="8"/>
        <v>0</v>
      </c>
      <c r="BR23" s="351">
        <f t="shared" si="9"/>
        <v>0</v>
      </c>
      <c r="BS23" s="352">
        <f t="shared" si="10"/>
        <v>0</v>
      </c>
      <c r="BT23" s="11"/>
      <c r="BU23" s="353">
        <f t="shared" si="11"/>
        <v>0</v>
      </c>
      <c r="BW23" s="97"/>
      <c r="BX23" s="95">
        <v>20</v>
      </c>
    </row>
    <row r="24" spans="2:76" ht="15.75" collapsed="1" thickBot="1">
      <c r="B24" s="100" t="s">
        <v>220</v>
      </c>
      <c r="C24" s="101"/>
      <c r="D24" s="102">
        <f>SUM(D5:D8)</f>
        <v>410</v>
      </c>
      <c r="E24" s="103"/>
      <c r="F24" s="104">
        <f>SUM(F5:F23)</f>
        <v>61250.000000000007</v>
      </c>
      <c r="G24" s="104">
        <f t="shared" ref="G24:BM24" si="18">SUM(G5:G23)</f>
        <v>61250.000000000007</v>
      </c>
      <c r="H24" s="104">
        <f t="shared" si="18"/>
        <v>61250.000000000007</v>
      </c>
      <c r="I24" s="104">
        <f t="shared" si="18"/>
        <v>61250.000000000007</v>
      </c>
      <c r="J24" s="104">
        <f t="shared" si="18"/>
        <v>61250.000000000007</v>
      </c>
      <c r="K24" s="104">
        <f t="shared" si="18"/>
        <v>61250.000000000007</v>
      </c>
      <c r="L24" s="104">
        <f t="shared" si="18"/>
        <v>61250.000000000007</v>
      </c>
      <c r="M24" s="104">
        <f t="shared" si="18"/>
        <v>61250.000000000007</v>
      </c>
      <c r="N24" s="104">
        <f t="shared" si="18"/>
        <v>61250.000000000007</v>
      </c>
      <c r="O24" s="104">
        <f t="shared" si="18"/>
        <v>61250.000000000007</v>
      </c>
      <c r="P24" s="104">
        <f t="shared" si="18"/>
        <v>61250.000000000007</v>
      </c>
      <c r="Q24" s="190">
        <f t="shared" si="18"/>
        <v>61250.000000000007</v>
      </c>
      <c r="R24" s="104">
        <f t="shared" si="18"/>
        <v>64312.5</v>
      </c>
      <c r="S24" s="104">
        <f t="shared" si="18"/>
        <v>64312.5</v>
      </c>
      <c r="T24" s="104">
        <f t="shared" si="18"/>
        <v>64312.5</v>
      </c>
      <c r="U24" s="104">
        <f t="shared" si="18"/>
        <v>64312.5</v>
      </c>
      <c r="V24" s="104">
        <f t="shared" si="18"/>
        <v>64312.5</v>
      </c>
      <c r="W24" s="104">
        <f t="shared" si="18"/>
        <v>64312.5</v>
      </c>
      <c r="X24" s="104">
        <f t="shared" si="18"/>
        <v>64312.5</v>
      </c>
      <c r="Y24" s="104">
        <f t="shared" si="18"/>
        <v>64312.5</v>
      </c>
      <c r="Z24" s="104">
        <f t="shared" si="18"/>
        <v>64312.5</v>
      </c>
      <c r="AA24" s="104">
        <f t="shared" si="18"/>
        <v>64312.5</v>
      </c>
      <c r="AB24" s="104">
        <f t="shared" si="18"/>
        <v>64312.5</v>
      </c>
      <c r="AC24" s="190">
        <f t="shared" si="18"/>
        <v>64312.5</v>
      </c>
      <c r="AD24" s="104">
        <f t="shared" si="18"/>
        <v>67528.125</v>
      </c>
      <c r="AE24" s="104">
        <f t="shared" si="18"/>
        <v>67528.125</v>
      </c>
      <c r="AF24" s="104">
        <f t="shared" si="18"/>
        <v>67528.125</v>
      </c>
      <c r="AG24" s="104">
        <f t="shared" si="18"/>
        <v>67528.125</v>
      </c>
      <c r="AH24" s="104">
        <f t="shared" si="18"/>
        <v>67528.125</v>
      </c>
      <c r="AI24" s="104">
        <f t="shared" si="18"/>
        <v>67528.125</v>
      </c>
      <c r="AJ24" s="104">
        <f t="shared" si="18"/>
        <v>67528.125</v>
      </c>
      <c r="AK24" s="104">
        <f t="shared" si="18"/>
        <v>67528.125</v>
      </c>
      <c r="AL24" s="104">
        <f t="shared" si="18"/>
        <v>67528.125</v>
      </c>
      <c r="AM24" s="104">
        <f t="shared" si="18"/>
        <v>67528.125</v>
      </c>
      <c r="AN24" s="104">
        <f t="shared" si="18"/>
        <v>67528.125</v>
      </c>
      <c r="AO24" s="190">
        <f t="shared" si="18"/>
        <v>67528.125</v>
      </c>
      <c r="AP24" s="104">
        <f t="shared" si="18"/>
        <v>70904.531250000015</v>
      </c>
      <c r="AQ24" s="104">
        <f t="shared" si="18"/>
        <v>70904.531250000015</v>
      </c>
      <c r="AR24" s="104">
        <f t="shared" si="18"/>
        <v>70904.531250000015</v>
      </c>
      <c r="AS24" s="104">
        <f t="shared" si="18"/>
        <v>70904.531250000015</v>
      </c>
      <c r="AT24" s="104">
        <f t="shared" si="18"/>
        <v>70904.531250000015</v>
      </c>
      <c r="AU24" s="104">
        <f t="shared" si="18"/>
        <v>70904.531250000015</v>
      </c>
      <c r="AV24" s="104">
        <f t="shared" si="18"/>
        <v>70904.531250000015</v>
      </c>
      <c r="AW24" s="104">
        <f t="shared" si="18"/>
        <v>70904.531250000015</v>
      </c>
      <c r="AX24" s="104">
        <f t="shared" si="18"/>
        <v>70904.531250000015</v>
      </c>
      <c r="AY24" s="104">
        <f t="shared" si="18"/>
        <v>70904.531250000015</v>
      </c>
      <c r="AZ24" s="104">
        <f t="shared" si="18"/>
        <v>70904.531250000015</v>
      </c>
      <c r="BA24" s="190">
        <f t="shared" si="18"/>
        <v>70904.531250000015</v>
      </c>
      <c r="BB24" s="104">
        <f t="shared" si="18"/>
        <v>74449.7578125</v>
      </c>
      <c r="BC24" s="104">
        <f t="shared" si="18"/>
        <v>74449.7578125</v>
      </c>
      <c r="BD24" s="104">
        <f t="shared" si="18"/>
        <v>74449.7578125</v>
      </c>
      <c r="BE24" s="104">
        <f t="shared" si="18"/>
        <v>74449.7578125</v>
      </c>
      <c r="BF24" s="104">
        <f t="shared" si="18"/>
        <v>74449.7578125</v>
      </c>
      <c r="BG24" s="104">
        <f t="shared" si="18"/>
        <v>74449.7578125</v>
      </c>
      <c r="BH24" s="104">
        <f t="shared" si="18"/>
        <v>74449.7578125</v>
      </c>
      <c r="BI24" s="104">
        <f t="shared" si="18"/>
        <v>74449.7578125</v>
      </c>
      <c r="BJ24" s="104">
        <f t="shared" si="18"/>
        <v>74449.7578125</v>
      </c>
      <c r="BK24" s="104">
        <f t="shared" si="18"/>
        <v>74449.7578125</v>
      </c>
      <c r="BL24" s="104">
        <f t="shared" si="18"/>
        <v>74449.7578125</v>
      </c>
      <c r="BM24" s="104">
        <f t="shared" si="18"/>
        <v>74449.7578125</v>
      </c>
      <c r="BN24" s="83"/>
      <c r="BO24" s="147">
        <f>SUM(F24:Q24)</f>
        <v>735000.00000000012</v>
      </c>
      <c r="BP24" s="148">
        <f>SUM(R24:AC24)</f>
        <v>771750</v>
      </c>
      <c r="BQ24" s="148">
        <f>SUM(AD24:AO24)</f>
        <v>810337.5</v>
      </c>
      <c r="BR24" s="148">
        <f>SUM(AP24:BA24)</f>
        <v>850854.37500000012</v>
      </c>
      <c r="BS24" s="149">
        <f>SUM(BB24:BM24)</f>
        <v>893397.09375</v>
      </c>
      <c r="BT24" s="12"/>
      <c r="BU24" s="137">
        <f>SUM(BO24:BS24)</f>
        <v>4061338.96875</v>
      </c>
      <c r="BV24" s="93"/>
      <c r="BW24" s="97"/>
      <c r="BX24" s="95">
        <v>21</v>
      </c>
    </row>
    <row r="25" spans="2:76" ht="5.25" customHeight="1">
      <c r="C25" s="84"/>
      <c r="D25" s="85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191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191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191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191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  <c r="BM25" s="83"/>
      <c r="BN25" s="83"/>
      <c r="BO25" s="321"/>
      <c r="BP25" s="321"/>
      <c r="BQ25" s="321"/>
      <c r="BR25" s="321"/>
      <c r="BS25" s="321"/>
      <c r="BT25" s="321"/>
      <c r="BU25" s="321"/>
      <c r="BV25" s="93"/>
      <c r="BW25" s="97"/>
      <c r="BX25" s="95">
        <v>22</v>
      </c>
    </row>
    <row r="26" spans="2:76" ht="15.75" thickBot="1">
      <c r="B26" s="86" t="s">
        <v>107</v>
      </c>
      <c r="E26" s="87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191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191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191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191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  <c r="BN26" s="83"/>
      <c r="BO26" s="321"/>
      <c r="BP26" s="321"/>
      <c r="BQ26" s="321"/>
      <c r="BR26" s="321"/>
      <c r="BS26" s="321"/>
      <c r="BT26" s="321"/>
      <c r="BU26" s="321"/>
      <c r="BV26" s="93"/>
      <c r="BW26" s="97"/>
      <c r="BX26" s="95">
        <v>23</v>
      </c>
    </row>
    <row r="27" spans="2:76" ht="15.75">
      <c r="B27" s="91" t="s">
        <v>355</v>
      </c>
      <c r="C27" s="437">
        <v>9</v>
      </c>
      <c r="D27" s="438">
        <v>2.7280000000000002</v>
      </c>
      <c r="F27" s="82">
        <f t="shared" ref="F27:U136" si="19">IF($C27&lt;=F$2,$D27/12*1000,0)*(1+$C$3)^QUOTIENT(F$2-$C27,12)</f>
        <v>0</v>
      </c>
      <c r="G27" s="82">
        <f t="shared" si="19"/>
        <v>0</v>
      </c>
      <c r="H27" s="82">
        <f t="shared" si="19"/>
        <v>0</v>
      </c>
      <c r="I27" s="82">
        <f t="shared" si="19"/>
        <v>0</v>
      </c>
      <c r="J27" s="82">
        <f t="shared" si="19"/>
        <v>0</v>
      </c>
      <c r="K27" s="82">
        <f t="shared" si="19"/>
        <v>0</v>
      </c>
      <c r="L27" s="82">
        <f t="shared" si="19"/>
        <v>0</v>
      </c>
      <c r="M27" s="82">
        <f t="shared" si="19"/>
        <v>0</v>
      </c>
      <c r="N27" s="82">
        <f t="shared" si="19"/>
        <v>227.33333333333337</v>
      </c>
      <c r="O27" s="82">
        <f t="shared" si="19"/>
        <v>227.33333333333337</v>
      </c>
      <c r="P27" s="82">
        <f t="shared" si="19"/>
        <v>227.33333333333337</v>
      </c>
      <c r="Q27" s="189">
        <f t="shared" si="19"/>
        <v>227.33333333333337</v>
      </c>
      <c r="R27" s="82">
        <f t="shared" si="19"/>
        <v>227.33333333333337</v>
      </c>
      <c r="S27" s="82">
        <f t="shared" si="19"/>
        <v>227.33333333333337</v>
      </c>
      <c r="T27" s="82">
        <f t="shared" si="19"/>
        <v>227.33333333333337</v>
      </c>
      <c r="U27" s="82">
        <f t="shared" si="19"/>
        <v>227.33333333333337</v>
      </c>
      <c r="V27" s="82">
        <f t="shared" ref="G27:BM31" si="20">IF($C27&lt;=V$2,$D27/12*1000,0)*(1+$C$3)^QUOTIENT(V$2-$C27,12)</f>
        <v>227.33333333333337</v>
      </c>
      <c r="W27" s="82">
        <f t="shared" si="20"/>
        <v>227.33333333333337</v>
      </c>
      <c r="X27" s="82">
        <f t="shared" si="20"/>
        <v>227.33333333333337</v>
      </c>
      <c r="Y27" s="82">
        <f t="shared" si="20"/>
        <v>227.33333333333337</v>
      </c>
      <c r="Z27" s="82">
        <f t="shared" si="20"/>
        <v>238.70000000000005</v>
      </c>
      <c r="AA27" s="82">
        <f t="shared" si="20"/>
        <v>238.70000000000005</v>
      </c>
      <c r="AB27" s="82">
        <f t="shared" si="20"/>
        <v>238.70000000000005</v>
      </c>
      <c r="AC27" s="189">
        <f t="shared" si="20"/>
        <v>238.70000000000005</v>
      </c>
      <c r="AD27" s="82">
        <f t="shared" si="20"/>
        <v>238.70000000000005</v>
      </c>
      <c r="AE27" s="82">
        <f t="shared" si="20"/>
        <v>238.70000000000005</v>
      </c>
      <c r="AF27" s="82">
        <f t="shared" si="20"/>
        <v>238.70000000000005</v>
      </c>
      <c r="AG27" s="82">
        <f t="shared" si="20"/>
        <v>238.70000000000005</v>
      </c>
      <c r="AH27" s="82">
        <f t="shared" si="20"/>
        <v>238.70000000000005</v>
      </c>
      <c r="AI27" s="82">
        <f t="shared" si="20"/>
        <v>238.70000000000005</v>
      </c>
      <c r="AJ27" s="82">
        <f t="shared" si="20"/>
        <v>238.70000000000005</v>
      </c>
      <c r="AK27" s="82">
        <f t="shared" si="20"/>
        <v>238.70000000000005</v>
      </c>
      <c r="AL27" s="82">
        <f t="shared" si="20"/>
        <v>250.63500000000005</v>
      </c>
      <c r="AM27" s="82">
        <f t="shared" si="20"/>
        <v>250.63500000000005</v>
      </c>
      <c r="AN27" s="82">
        <f t="shared" si="20"/>
        <v>250.63500000000005</v>
      </c>
      <c r="AO27" s="189">
        <f t="shared" si="20"/>
        <v>250.63500000000005</v>
      </c>
      <c r="AP27" s="82">
        <f t="shared" si="20"/>
        <v>250.63500000000005</v>
      </c>
      <c r="AQ27" s="82">
        <f t="shared" si="20"/>
        <v>250.63500000000005</v>
      </c>
      <c r="AR27" s="82">
        <f t="shared" si="20"/>
        <v>250.63500000000005</v>
      </c>
      <c r="AS27" s="82">
        <f t="shared" si="20"/>
        <v>250.63500000000005</v>
      </c>
      <c r="AT27" s="82">
        <f t="shared" si="20"/>
        <v>250.63500000000005</v>
      </c>
      <c r="AU27" s="82">
        <f t="shared" si="20"/>
        <v>250.63500000000005</v>
      </c>
      <c r="AV27" s="82">
        <f t="shared" si="20"/>
        <v>250.63500000000005</v>
      </c>
      <c r="AW27" s="82">
        <f t="shared" si="20"/>
        <v>250.63500000000005</v>
      </c>
      <c r="AX27" s="82">
        <f t="shared" si="20"/>
        <v>263.16675000000009</v>
      </c>
      <c r="AY27" s="82">
        <f t="shared" si="20"/>
        <v>263.16675000000009</v>
      </c>
      <c r="AZ27" s="82">
        <f t="shared" si="20"/>
        <v>263.16675000000009</v>
      </c>
      <c r="BA27" s="189">
        <f t="shared" si="20"/>
        <v>263.16675000000009</v>
      </c>
      <c r="BB27" s="82">
        <f t="shared" si="20"/>
        <v>263.16675000000009</v>
      </c>
      <c r="BC27" s="82">
        <f t="shared" si="20"/>
        <v>263.16675000000009</v>
      </c>
      <c r="BD27" s="82">
        <f t="shared" si="20"/>
        <v>263.16675000000009</v>
      </c>
      <c r="BE27" s="82">
        <f t="shared" si="20"/>
        <v>263.16675000000009</v>
      </c>
      <c r="BF27" s="82">
        <f t="shared" si="20"/>
        <v>263.16675000000009</v>
      </c>
      <c r="BG27" s="82">
        <f t="shared" si="20"/>
        <v>263.16675000000009</v>
      </c>
      <c r="BH27" s="82">
        <f t="shared" si="20"/>
        <v>263.16675000000009</v>
      </c>
      <c r="BI27" s="82">
        <f t="shared" si="20"/>
        <v>263.16675000000009</v>
      </c>
      <c r="BJ27" s="82">
        <f t="shared" si="20"/>
        <v>276.32508750000005</v>
      </c>
      <c r="BK27" s="82">
        <f t="shared" si="20"/>
        <v>276.32508750000005</v>
      </c>
      <c r="BL27" s="82">
        <f t="shared" si="20"/>
        <v>276.32508750000005</v>
      </c>
      <c r="BM27" s="82">
        <f t="shared" si="20"/>
        <v>276.32508750000005</v>
      </c>
      <c r="BN27" s="82"/>
      <c r="BO27" s="57">
        <f>SUM(F27:Q27)</f>
        <v>909.33333333333348</v>
      </c>
      <c r="BP27" s="58">
        <f>SUM(R27:AC27)</f>
        <v>2773.4666666666672</v>
      </c>
      <c r="BQ27" s="58">
        <f>SUM(AD27:AO27)</f>
        <v>2912.1400000000012</v>
      </c>
      <c r="BR27" s="58">
        <f>SUM(AP27:BA27)</f>
        <v>3057.7470000000012</v>
      </c>
      <c r="BS27" s="59">
        <f>SUM(BB27:BM27)</f>
        <v>3210.6343500000003</v>
      </c>
      <c r="BT27" s="60"/>
      <c r="BU27" s="61">
        <f>SUM(BO27:BS27)</f>
        <v>12863.321350000004</v>
      </c>
      <c r="BV27" s="93"/>
      <c r="BW27" s="97"/>
      <c r="BX27" s="95">
        <v>46</v>
      </c>
    </row>
    <row r="28" spans="2:76">
      <c r="B28" s="91" t="s">
        <v>356</v>
      </c>
      <c r="C28" s="437">
        <v>9</v>
      </c>
      <c r="D28" s="438">
        <v>2.7280000000000002</v>
      </c>
      <c r="F28" s="82">
        <f t="shared" si="19"/>
        <v>0</v>
      </c>
      <c r="G28" s="82">
        <f t="shared" si="20"/>
        <v>0</v>
      </c>
      <c r="H28" s="82">
        <f t="shared" si="20"/>
        <v>0</v>
      </c>
      <c r="I28" s="82">
        <f t="shared" si="20"/>
        <v>0</v>
      </c>
      <c r="J28" s="82">
        <f t="shared" si="20"/>
        <v>0</v>
      </c>
      <c r="K28" s="82">
        <f t="shared" si="20"/>
        <v>0</v>
      </c>
      <c r="L28" s="82">
        <f t="shared" si="20"/>
        <v>0</v>
      </c>
      <c r="M28" s="82">
        <f t="shared" si="20"/>
        <v>0</v>
      </c>
      <c r="N28" s="82">
        <f t="shared" si="20"/>
        <v>227.33333333333337</v>
      </c>
      <c r="O28" s="82">
        <f t="shared" si="20"/>
        <v>227.33333333333337</v>
      </c>
      <c r="P28" s="82">
        <f t="shared" si="20"/>
        <v>227.33333333333337</v>
      </c>
      <c r="Q28" s="189">
        <f t="shared" si="20"/>
        <v>227.33333333333337</v>
      </c>
      <c r="R28" s="82">
        <f t="shared" si="20"/>
        <v>227.33333333333337</v>
      </c>
      <c r="S28" s="82">
        <f t="shared" si="20"/>
        <v>227.33333333333337</v>
      </c>
      <c r="T28" s="82">
        <f t="shared" si="20"/>
        <v>227.33333333333337</v>
      </c>
      <c r="U28" s="82">
        <f t="shared" si="20"/>
        <v>227.33333333333337</v>
      </c>
      <c r="V28" s="82">
        <f t="shared" si="20"/>
        <v>227.33333333333337</v>
      </c>
      <c r="W28" s="82">
        <f t="shared" si="20"/>
        <v>227.33333333333337</v>
      </c>
      <c r="X28" s="82">
        <f t="shared" si="20"/>
        <v>227.33333333333337</v>
      </c>
      <c r="Y28" s="82">
        <f t="shared" si="20"/>
        <v>227.33333333333337</v>
      </c>
      <c r="Z28" s="82">
        <f t="shared" si="20"/>
        <v>238.70000000000005</v>
      </c>
      <c r="AA28" s="82">
        <f t="shared" si="20"/>
        <v>238.70000000000005</v>
      </c>
      <c r="AB28" s="82">
        <f t="shared" si="20"/>
        <v>238.70000000000005</v>
      </c>
      <c r="AC28" s="189">
        <f t="shared" si="20"/>
        <v>238.70000000000005</v>
      </c>
      <c r="AD28" s="82">
        <f t="shared" si="20"/>
        <v>238.70000000000005</v>
      </c>
      <c r="AE28" s="82">
        <f t="shared" si="20"/>
        <v>238.70000000000005</v>
      </c>
      <c r="AF28" s="82">
        <f t="shared" si="20"/>
        <v>238.70000000000005</v>
      </c>
      <c r="AG28" s="82">
        <f t="shared" si="20"/>
        <v>238.70000000000005</v>
      </c>
      <c r="AH28" s="82">
        <f t="shared" si="20"/>
        <v>238.70000000000005</v>
      </c>
      <c r="AI28" s="82">
        <f t="shared" si="20"/>
        <v>238.70000000000005</v>
      </c>
      <c r="AJ28" s="82">
        <f t="shared" si="20"/>
        <v>238.70000000000005</v>
      </c>
      <c r="AK28" s="82">
        <f t="shared" si="20"/>
        <v>238.70000000000005</v>
      </c>
      <c r="AL28" s="82">
        <f t="shared" si="20"/>
        <v>250.63500000000005</v>
      </c>
      <c r="AM28" s="82">
        <f t="shared" si="20"/>
        <v>250.63500000000005</v>
      </c>
      <c r="AN28" s="82">
        <f t="shared" si="20"/>
        <v>250.63500000000005</v>
      </c>
      <c r="AO28" s="189">
        <f t="shared" si="20"/>
        <v>250.63500000000005</v>
      </c>
      <c r="AP28" s="82">
        <f t="shared" si="20"/>
        <v>250.63500000000005</v>
      </c>
      <c r="AQ28" s="82">
        <f t="shared" si="20"/>
        <v>250.63500000000005</v>
      </c>
      <c r="AR28" s="82">
        <f t="shared" si="20"/>
        <v>250.63500000000005</v>
      </c>
      <c r="AS28" s="82">
        <f t="shared" si="20"/>
        <v>250.63500000000005</v>
      </c>
      <c r="AT28" s="82">
        <f t="shared" si="20"/>
        <v>250.63500000000005</v>
      </c>
      <c r="AU28" s="82">
        <f t="shared" si="20"/>
        <v>250.63500000000005</v>
      </c>
      <c r="AV28" s="82">
        <f t="shared" si="20"/>
        <v>250.63500000000005</v>
      </c>
      <c r="AW28" s="82">
        <f t="shared" si="20"/>
        <v>250.63500000000005</v>
      </c>
      <c r="AX28" s="82">
        <f t="shared" si="20"/>
        <v>263.16675000000009</v>
      </c>
      <c r="AY28" s="82">
        <f t="shared" si="20"/>
        <v>263.16675000000009</v>
      </c>
      <c r="AZ28" s="82">
        <f t="shared" si="20"/>
        <v>263.16675000000009</v>
      </c>
      <c r="BA28" s="189">
        <f t="shared" si="20"/>
        <v>263.16675000000009</v>
      </c>
      <c r="BB28" s="82">
        <f t="shared" si="20"/>
        <v>263.16675000000009</v>
      </c>
      <c r="BC28" s="82">
        <f t="shared" si="20"/>
        <v>263.16675000000009</v>
      </c>
      <c r="BD28" s="82">
        <f t="shared" si="20"/>
        <v>263.16675000000009</v>
      </c>
      <c r="BE28" s="82">
        <f t="shared" si="20"/>
        <v>263.16675000000009</v>
      </c>
      <c r="BF28" s="82">
        <f t="shared" si="20"/>
        <v>263.16675000000009</v>
      </c>
      <c r="BG28" s="82">
        <f t="shared" si="20"/>
        <v>263.16675000000009</v>
      </c>
      <c r="BH28" s="82">
        <f t="shared" si="20"/>
        <v>263.16675000000009</v>
      </c>
      <c r="BI28" s="82">
        <f t="shared" si="20"/>
        <v>263.16675000000009</v>
      </c>
      <c r="BJ28" s="82">
        <f t="shared" si="20"/>
        <v>276.32508750000005</v>
      </c>
      <c r="BK28" s="82">
        <f t="shared" si="20"/>
        <v>276.32508750000005</v>
      </c>
      <c r="BL28" s="82">
        <f t="shared" si="20"/>
        <v>276.32508750000005</v>
      </c>
      <c r="BM28" s="82">
        <f t="shared" si="20"/>
        <v>276.32508750000005</v>
      </c>
      <c r="BN28" s="82"/>
      <c r="BO28" s="67">
        <f>SUM(F28:Q28)</f>
        <v>909.33333333333348</v>
      </c>
      <c r="BP28" s="68">
        <f>SUM(R28:AC28)</f>
        <v>2773.4666666666672</v>
      </c>
      <c r="BQ28" s="68">
        <f>SUM(AD28:AO28)</f>
        <v>2912.1400000000012</v>
      </c>
      <c r="BR28" s="68">
        <f>SUM(AP28:BA28)</f>
        <v>3057.7470000000012</v>
      </c>
      <c r="BS28" s="69">
        <f>SUM(BB28:BM28)</f>
        <v>3210.6343500000003</v>
      </c>
      <c r="BT28" s="11"/>
      <c r="BU28" s="70">
        <f>SUM(BO28:BS28)</f>
        <v>12863.321350000004</v>
      </c>
      <c r="BV28" s="93"/>
      <c r="BW28" s="97"/>
      <c r="BX28" s="95">
        <v>47</v>
      </c>
    </row>
    <row r="29" spans="2:76">
      <c r="B29" s="91" t="s">
        <v>357</v>
      </c>
      <c r="C29" s="437">
        <v>9</v>
      </c>
      <c r="D29" s="438">
        <v>2.7280000000000002</v>
      </c>
      <c r="F29" s="82">
        <f t="shared" si="19"/>
        <v>0</v>
      </c>
      <c r="G29" s="82">
        <f t="shared" si="20"/>
        <v>0</v>
      </c>
      <c r="H29" s="82">
        <f t="shared" si="20"/>
        <v>0</v>
      </c>
      <c r="I29" s="82">
        <f t="shared" si="20"/>
        <v>0</v>
      </c>
      <c r="J29" s="82">
        <f t="shared" si="20"/>
        <v>0</v>
      </c>
      <c r="K29" s="82">
        <f t="shared" si="20"/>
        <v>0</v>
      </c>
      <c r="L29" s="82">
        <f t="shared" si="20"/>
        <v>0</v>
      </c>
      <c r="M29" s="82">
        <f t="shared" si="20"/>
        <v>0</v>
      </c>
      <c r="N29" s="82">
        <f t="shared" si="20"/>
        <v>227.33333333333337</v>
      </c>
      <c r="O29" s="82">
        <f t="shared" si="20"/>
        <v>227.33333333333337</v>
      </c>
      <c r="P29" s="82">
        <f t="shared" si="20"/>
        <v>227.33333333333337</v>
      </c>
      <c r="Q29" s="189">
        <f t="shared" si="20"/>
        <v>227.33333333333337</v>
      </c>
      <c r="R29" s="82">
        <f t="shared" si="20"/>
        <v>227.33333333333337</v>
      </c>
      <c r="S29" s="82">
        <f t="shared" si="20"/>
        <v>227.33333333333337</v>
      </c>
      <c r="T29" s="82">
        <f t="shared" si="20"/>
        <v>227.33333333333337</v>
      </c>
      <c r="U29" s="82">
        <f t="shared" si="20"/>
        <v>227.33333333333337</v>
      </c>
      <c r="V29" s="82">
        <f t="shared" si="20"/>
        <v>227.33333333333337</v>
      </c>
      <c r="W29" s="82">
        <f t="shared" si="20"/>
        <v>227.33333333333337</v>
      </c>
      <c r="X29" s="82">
        <f t="shared" si="20"/>
        <v>227.33333333333337</v>
      </c>
      <c r="Y29" s="82">
        <f t="shared" si="20"/>
        <v>227.33333333333337</v>
      </c>
      <c r="Z29" s="82">
        <f t="shared" si="20"/>
        <v>238.70000000000005</v>
      </c>
      <c r="AA29" s="82">
        <f t="shared" si="20"/>
        <v>238.70000000000005</v>
      </c>
      <c r="AB29" s="82">
        <f t="shared" si="20"/>
        <v>238.70000000000005</v>
      </c>
      <c r="AC29" s="189">
        <f t="shared" si="20"/>
        <v>238.70000000000005</v>
      </c>
      <c r="AD29" s="82">
        <f t="shared" si="20"/>
        <v>238.70000000000005</v>
      </c>
      <c r="AE29" s="82">
        <f t="shared" si="20"/>
        <v>238.70000000000005</v>
      </c>
      <c r="AF29" s="82">
        <f t="shared" si="20"/>
        <v>238.70000000000005</v>
      </c>
      <c r="AG29" s="82">
        <f t="shared" si="20"/>
        <v>238.70000000000005</v>
      </c>
      <c r="AH29" s="82">
        <f t="shared" si="20"/>
        <v>238.70000000000005</v>
      </c>
      <c r="AI29" s="82">
        <f t="shared" si="20"/>
        <v>238.70000000000005</v>
      </c>
      <c r="AJ29" s="82">
        <f t="shared" si="20"/>
        <v>238.70000000000005</v>
      </c>
      <c r="AK29" s="82">
        <f t="shared" si="20"/>
        <v>238.70000000000005</v>
      </c>
      <c r="AL29" s="82">
        <f t="shared" si="20"/>
        <v>250.63500000000005</v>
      </c>
      <c r="AM29" s="82">
        <f t="shared" si="20"/>
        <v>250.63500000000005</v>
      </c>
      <c r="AN29" s="82">
        <f t="shared" si="20"/>
        <v>250.63500000000005</v>
      </c>
      <c r="AO29" s="189">
        <f t="shared" si="20"/>
        <v>250.63500000000005</v>
      </c>
      <c r="AP29" s="82">
        <f t="shared" si="20"/>
        <v>250.63500000000005</v>
      </c>
      <c r="AQ29" s="82">
        <f t="shared" si="20"/>
        <v>250.63500000000005</v>
      </c>
      <c r="AR29" s="82">
        <f t="shared" si="20"/>
        <v>250.63500000000005</v>
      </c>
      <c r="AS29" s="82">
        <f t="shared" si="20"/>
        <v>250.63500000000005</v>
      </c>
      <c r="AT29" s="82">
        <f t="shared" si="20"/>
        <v>250.63500000000005</v>
      </c>
      <c r="AU29" s="82">
        <f t="shared" si="20"/>
        <v>250.63500000000005</v>
      </c>
      <c r="AV29" s="82">
        <f t="shared" si="20"/>
        <v>250.63500000000005</v>
      </c>
      <c r="AW29" s="82">
        <f t="shared" si="20"/>
        <v>250.63500000000005</v>
      </c>
      <c r="AX29" s="82">
        <f t="shared" si="20"/>
        <v>263.16675000000009</v>
      </c>
      <c r="AY29" s="82">
        <f t="shared" si="20"/>
        <v>263.16675000000009</v>
      </c>
      <c r="AZ29" s="82">
        <f t="shared" si="20"/>
        <v>263.16675000000009</v>
      </c>
      <c r="BA29" s="189">
        <f t="shared" si="20"/>
        <v>263.16675000000009</v>
      </c>
      <c r="BB29" s="82">
        <f t="shared" si="20"/>
        <v>263.16675000000009</v>
      </c>
      <c r="BC29" s="82">
        <f t="shared" si="20"/>
        <v>263.16675000000009</v>
      </c>
      <c r="BD29" s="82">
        <f t="shared" si="20"/>
        <v>263.16675000000009</v>
      </c>
      <c r="BE29" s="82">
        <f t="shared" si="20"/>
        <v>263.16675000000009</v>
      </c>
      <c r="BF29" s="82">
        <f t="shared" si="20"/>
        <v>263.16675000000009</v>
      </c>
      <c r="BG29" s="82">
        <f t="shared" si="20"/>
        <v>263.16675000000009</v>
      </c>
      <c r="BH29" s="82">
        <f t="shared" si="20"/>
        <v>263.16675000000009</v>
      </c>
      <c r="BI29" s="82">
        <f t="shared" si="20"/>
        <v>263.16675000000009</v>
      </c>
      <c r="BJ29" s="82">
        <f t="shared" si="20"/>
        <v>276.32508750000005</v>
      </c>
      <c r="BK29" s="82">
        <f t="shared" si="20"/>
        <v>276.32508750000005</v>
      </c>
      <c r="BL29" s="82">
        <f t="shared" si="20"/>
        <v>276.32508750000005</v>
      </c>
      <c r="BM29" s="82">
        <f t="shared" si="20"/>
        <v>276.32508750000005</v>
      </c>
      <c r="BN29" s="82"/>
      <c r="BO29" s="67">
        <f t="shared" ref="BO29:BO92" si="21">SUM(F29:Q29)</f>
        <v>909.33333333333348</v>
      </c>
      <c r="BP29" s="68">
        <f t="shared" ref="BP29:BP92" si="22">SUM(R29:AC29)</f>
        <v>2773.4666666666672</v>
      </c>
      <c r="BQ29" s="68">
        <f t="shared" ref="BQ29:BQ92" si="23">SUM(AD29:AO29)</f>
        <v>2912.1400000000012</v>
      </c>
      <c r="BR29" s="68">
        <f t="shared" ref="BR29:BR92" si="24">SUM(AP29:BA29)</f>
        <v>3057.7470000000012</v>
      </c>
      <c r="BS29" s="69">
        <f t="shared" ref="BS29:BS92" si="25">SUM(BB29:BM29)</f>
        <v>3210.6343500000003</v>
      </c>
      <c r="BT29" s="11"/>
      <c r="BU29" s="70">
        <f t="shared" ref="BU29:BU92" si="26">SUM(BO29:BS29)</f>
        <v>12863.321350000004</v>
      </c>
      <c r="BV29" s="93"/>
      <c r="BW29" s="97"/>
      <c r="BX29" s="95">
        <v>48</v>
      </c>
    </row>
    <row r="30" spans="2:76">
      <c r="B30" s="91" t="s">
        <v>358</v>
      </c>
      <c r="C30" s="437">
        <v>9</v>
      </c>
      <c r="D30" s="438">
        <v>2.7280000000000002</v>
      </c>
      <c r="E30" s="93"/>
      <c r="F30" s="82">
        <f t="shared" si="19"/>
        <v>0</v>
      </c>
      <c r="G30" s="82">
        <f t="shared" si="20"/>
        <v>0</v>
      </c>
      <c r="H30" s="82">
        <f t="shared" si="20"/>
        <v>0</v>
      </c>
      <c r="I30" s="82">
        <f t="shared" si="20"/>
        <v>0</v>
      </c>
      <c r="J30" s="82">
        <f t="shared" si="20"/>
        <v>0</v>
      </c>
      <c r="K30" s="82">
        <f t="shared" si="20"/>
        <v>0</v>
      </c>
      <c r="L30" s="82">
        <f t="shared" si="20"/>
        <v>0</v>
      </c>
      <c r="M30" s="82">
        <f t="shared" si="20"/>
        <v>0</v>
      </c>
      <c r="N30" s="82">
        <f t="shared" si="20"/>
        <v>227.33333333333337</v>
      </c>
      <c r="O30" s="82">
        <f t="shared" si="20"/>
        <v>227.33333333333337</v>
      </c>
      <c r="P30" s="82">
        <f t="shared" si="20"/>
        <v>227.33333333333337</v>
      </c>
      <c r="Q30" s="189">
        <f t="shared" si="20"/>
        <v>227.33333333333337</v>
      </c>
      <c r="R30" s="82">
        <f t="shared" si="20"/>
        <v>227.33333333333337</v>
      </c>
      <c r="S30" s="82">
        <f t="shared" si="20"/>
        <v>227.33333333333337</v>
      </c>
      <c r="T30" s="82">
        <f t="shared" si="20"/>
        <v>227.33333333333337</v>
      </c>
      <c r="U30" s="82">
        <f t="shared" si="20"/>
        <v>227.33333333333337</v>
      </c>
      <c r="V30" s="82">
        <f t="shared" si="20"/>
        <v>227.33333333333337</v>
      </c>
      <c r="W30" s="82">
        <f t="shared" si="20"/>
        <v>227.33333333333337</v>
      </c>
      <c r="X30" s="82">
        <f t="shared" si="20"/>
        <v>227.33333333333337</v>
      </c>
      <c r="Y30" s="82">
        <f t="shared" si="20"/>
        <v>227.33333333333337</v>
      </c>
      <c r="Z30" s="82">
        <f t="shared" si="20"/>
        <v>238.70000000000005</v>
      </c>
      <c r="AA30" s="82">
        <f t="shared" si="20"/>
        <v>238.70000000000005</v>
      </c>
      <c r="AB30" s="82">
        <f t="shared" si="20"/>
        <v>238.70000000000005</v>
      </c>
      <c r="AC30" s="189">
        <f t="shared" si="20"/>
        <v>238.70000000000005</v>
      </c>
      <c r="AD30" s="82">
        <f t="shared" si="20"/>
        <v>238.70000000000005</v>
      </c>
      <c r="AE30" s="82">
        <f t="shared" si="20"/>
        <v>238.70000000000005</v>
      </c>
      <c r="AF30" s="82">
        <f t="shared" si="20"/>
        <v>238.70000000000005</v>
      </c>
      <c r="AG30" s="82">
        <f t="shared" si="20"/>
        <v>238.70000000000005</v>
      </c>
      <c r="AH30" s="82">
        <f t="shared" si="20"/>
        <v>238.70000000000005</v>
      </c>
      <c r="AI30" s="82">
        <f t="shared" si="20"/>
        <v>238.70000000000005</v>
      </c>
      <c r="AJ30" s="82">
        <f t="shared" si="20"/>
        <v>238.70000000000005</v>
      </c>
      <c r="AK30" s="82">
        <f t="shared" si="20"/>
        <v>238.70000000000005</v>
      </c>
      <c r="AL30" s="82">
        <f t="shared" si="20"/>
        <v>250.63500000000005</v>
      </c>
      <c r="AM30" s="82">
        <f t="shared" si="20"/>
        <v>250.63500000000005</v>
      </c>
      <c r="AN30" s="82">
        <f t="shared" si="20"/>
        <v>250.63500000000005</v>
      </c>
      <c r="AO30" s="189">
        <f t="shared" si="20"/>
        <v>250.63500000000005</v>
      </c>
      <c r="AP30" s="82">
        <f t="shared" si="20"/>
        <v>250.63500000000005</v>
      </c>
      <c r="AQ30" s="82">
        <f t="shared" si="20"/>
        <v>250.63500000000005</v>
      </c>
      <c r="AR30" s="82">
        <f t="shared" si="20"/>
        <v>250.63500000000005</v>
      </c>
      <c r="AS30" s="82">
        <f t="shared" si="20"/>
        <v>250.63500000000005</v>
      </c>
      <c r="AT30" s="82">
        <f t="shared" si="20"/>
        <v>250.63500000000005</v>
      </c>
      <c r="AU30" s="82">
        <f t="shared" si="20"/>
        <v>250.63500000000005</v>
      </c>
      <c r="AV30" s="82">
        <f t="shared" si="20"/>
        <v>250.63500000000005</v>
      </c>
      <c r="AW30" s="82">
        <f t="shared" si="20"/>
        <v>250.63500000000005</v>
      </c>
      <c r="AX30" s="82">
        <f t="shared" si="20"/>
        <v>263.16675000000009</v>
      </c>
      <c r="AY30" s="82">
        <f t="shared" si="20"/>
        <v>263.16675000000009</v>
      </c>
      <c r="AZ30" s="82">
        <f t="shared" si="20"/>
        <v>263.16675000000009</v>
      </c>
      <c r="BA30" s="189">
        <f t="shared" si="20"/>
        <v>263.16675000000009</v>
      </c>
      <c r="BB30" s="82">
        <f t="shared" si="20"/>
        <v>263.16675000000009</v>
      </c>
      <c r="BC30" s="82">
        <f t="shared" si="20"/>
        <v>263.16675000000009</v>
      </c>
      <c r="BD30" s="82">
        <f t="shared" si="20"/>
        <v>263.16675000000009</v>
      </c>
      <c r="BE30" s="82">
        <f t="shared" si="20"/>
        <v>263.16675000000009</v>
      </c>
      <c r="BF30" s="82">
        <f t="shared" si="20"/>
        <v>263.16675000000009</v>
      </c>
      <c r="BG30" s="82">
        <f t="shared" si="20"/>
        <v>263.16675000000009</v>
      </c>
      <c r="BH30" s="82">
        <f t="shared" si="20"/>
        <v>263.16675000000009</v>
      </c>
      <c r="BI30" s="82">
        <f t="shared" si="20"/>
        <v>263.16675000000009</v>
      </c>
      <c r="BJ30" s="82">
        <f t="shared" si="20"/>
        <v>276.32508750000005</v>
      </c>
      <c r="BK30" s="82">
        <f t="shared" si="20"/>
        <v>276.32508750000005</v>
      </c>
      <c r="BL30" s="82">
        <f t="shared" si="20"/>
        <v>276.32508750000005</v>
      </c>
      <c r="BM30" s="82">
        <f t="shared" si="20"/>
        <v>276.32508750000005</v>
      </c>
      <c r="BN30" s="82"/>
      <c r="BO30" s="67">
        <f t="shared" si="21"/>
        <v>909.33333333333348</v>
      </c>
      <c r="BP30" s="68">
        <f t="shared" si="22"/>
        <v>2773.4666666666672</v>
      </c>
      <c r="BQ30" s="68">
        <f t="shared" si="23"/>
        <v>2912.1400000000012</v>
      </c>
      <c r="BR30" s="68">
        <f t="shared" si="24"/>
        <v>3057.7470000000012</v>
      </c>
      <c r="BS30" s="69">
        <f t="shared" si="25"/>
        <v>3210.6343500000003</v>
      </c>
      <c r="BT30" s="11"/>
      <c r="BU30" s="70">
        <f t="shared" si="26"/>
        <v>12863.321350000004</v>
      </c>
      <c r="BV30" s="93"/>
      <c r="BW30" s="97"/>
      <c r="BX30" s="95">
        <v>49</v>
      </c>
    </row>
    <row r="31" spans="2:76" s="93" customFormat="1">
      <c r="B31" s="91" t="s">
        <v>359</v>
      </c>
      <c r="C31" s="437">
        <v>9</v>
      </c>
      <c r="D31" s="438">
        <v>2.7280000000000002</v>
      </c>
      <c r="E31" s="94"/>
      <c r="F31" s="82">
        <f t="shared" si="19"/>
        <v>0</v>
      </c>
      <c r="G31" s="82">
        <f t="shared" si="20"/>
        <v>0</v>
      </c>
      <c r="H31" s="82">
        <f t="shared" si="20"/>
        <v>0</v>
      </c>
      <c r="I31" s="82">
        <f t="shared" si="20"/>
        <v>0</v>
      </c>
      <c r="J31" s="82">
        <f t="shared" si="20"/>
        <v>0</v>
      </c>
      <c r="K31" s="82">
        <f t="shared" si="20"/>
        <v>0</v>
      </c>
      <c r="L31" s="82">
        <f t="shared" si="20"/>
        <v>0</v>
      </c>
      <c r="M31" s="82">
        <f t="shared" si="20"/>
        <v>0</v>
      </c>
      <c r="N31" s="82">
        <f t="shared" si="20"/>
        <v>227.33333333333337</v>
      </c>
      <c r="O31" s="82">
        <f t="shared" si="20"/>
        <v>227.33333333333337</v>
      </c>
      <c r="P31" s="82">
        <f t="shared" si="20"/>
        <v>227.33333333333337</v>
      </c>
      <c r="Q31" s="189">
        <f t="shared" si="20"/>
        <v>227.33333333333337</v>
      </c>
      <c r="R31" s="82">
        <f t="shared" si="20"/>
        <v>227.33333333333337</v>
      </c>
      <c r="S31" s="82">
        <f t="shared" si="20"/>
        <v>227.33333333333337</v>
      </c>
      <c r="T31" s="82">
        <f t="shared" si="20"/>
        <v>227.33333333333337</v>
      </c>
      <c r="U31" s="82">
        <f t="shared" si="20"/>
        <v>227.33333333333337</v>
      </c>
      <c r="V31" s="82">
        <f t="shared" si="20"/>
        <v>227.33333333333337</v>
      </c>
      <c r="W31" s="82">
        <f t="shared" si="20"/>
        <v>227.33333333333337</v>
      </c>
      <c r="X31" s="82">
        <f t="shared" si="20"/>
        <v>227.33333333333337</v>
      </c>
      <c r="Y31" s="82">
        <f t="shared" si="20"/>
        <v>227.33333333333337</v>
      </c>
      <c r="Z31" s="82">
        <f t="shared" si="20"/>
        <v>238.70000000000005</v>
      </c>
      <c r="AA31" s="82">
        <f t="shared" si="20"/>
        <v>238.70000000000005</v>
      </c>
      <c r="AB31" s="82">
        <f t="shared" si="20"/>
        <v>238.70000000000005</v>
      </c>
      <c r="AC31" s="189">
        <f t="shared" si="20"/>
        <v>238.70000000000005</v>
      </c>
      <c r="AD31" s="82">
        <f t="shared" si="20"/>
        <v>238.70000000000005</v>
      </c>
      <c r="AE31" s="82">
        <f t="shared" si="20"/>
        <v>238.70000000000005</v>
      </c>
      <c r="AF31" s="82">
        <f t="shared" si="20"/>
        <v>238.70000000000005</v>
      </c>
      <c r="AG31" s="82">
        <f t="shared" si="20"/>
        <v>238.70000000000005</v>
      </c>
      <c r="AH31" s="82">
        <f t="shared" si="20"/>
        <v>238.70000000000005</v>
      </c>
      <c r="AI31" s="82">
        <f t="shared" si="20"/>
        <v>238.70000000000005</v>
      </c>
      <c r="AJ31" s="82">
        <f t="shared" si="20"/>
        <v>238.70000000000005</v>
      </c>
      <c r="AK31" s="82">
        <f t="shared" si="20"/>
        <v>238.70000000000005</v>
      </c>
      <c r="AL31" s="82">
        <f t="shared" si="20"/>
        <v>250.63500000000005</v>
      </c>
      <c r="AM31" s="82">
        <f t="shared" si="20"/>
        <v>250.63500000000005</v>
      </c>
      <c r="AN31" s="82">
        <f t="shared" si="20"/>
        <v>250.63500000000005</v>
      </c>
      <c r="AO31" s="189">
        <f t="shared" ref="G31:BM35" si="27">IF($C31&lt;=AO$2,$D31/12*1000,0)*(1+$C$3)^QUOTIENT(AO$2-$C31,12)</f>
        <v>250.63500000000005</v>
      </c>
      <c r="AP31" s="82">
        <f t="shared" si="27"/>
        <v>250.63500000000005</v>
      </c>
      <c r="AQ31" s="82">
        <f t="shared" si="27"/>
        <v>250.63500000000005</v>
      </c>
      <c r="AR31" s="82">
        <f t="shared" si="27"/>
        <v>250.63500000000005</v>
      </c>
      <c r="AS31" s="82">
        <f t="shared" si="27"/>
        <v>250.63500000000005</v>
      </c>
      <c r="AT31" s="82">
        <f t="shared" si="27"/>
        <v>250.63500000000005</v>
      </c>
      <c r="AU31" s="82">
        <f t="shared" si="27"/>
        <v>250.63500000000005</v>
      </c>
      <c r="AV31" s="82">
        <f t="shared" si="27"/>
        <v>250.63500000000005</v>
      </c>
      <c r="AW31" s="82">
        <f t="shared" si="27"/>
        <v>250.63500000000005</v>
      </c>
      <c r="AX31" s="82">
        <f t="shared" si="27"/>
        <v>263.16675000000009</v>
      </c>
      <c r="AY31" s="82">
        <f t="shared" si="27"/>
        <v>263.16675000000009</v>
      </c>
      <c r="AZ31" s="82">
        <f t="shared" si="27"/>
        <v>263.16675000000009</v>
      </c>
      <c r="BA31" s="189">
        <f t="shared" si="27"/>
        <v>263.16675000000009</v>
      </c>
      <c r="BB31" s="82">
        <f t="shared" si="27"/>
        <v>263.16675000000009</v>
      </c>
      <c r="BC31" s="82">
        <f t="shared" si="27"/>
        <v>263.16675000000009</v>
      </c>
      <c r="BD31" s="82">
        <f t="shared" si="27"/>
        <v>263.16675000000009</v>
      </c>
      <c r="BE31" s="82">
        <f t="shared" si="27"/>
        <v>263.16675000000009</v>
      </c>
      <c r="BF31" s="82">
        <f t="shared" si="27"/>
        <v>263.16675000000009</v>
      </c>
      <c r="BG31" s="82">
        <f t="shared" si="27"/>
        <v>263.16675000000009</v>
      </c>
      <c r="BH31" s="82">
        <f t="shared" si="27"/>
        <v>263.16675000000009</v>
      </c>
      <c r="BI31" s="82">
        <f t="shared" si="27"/>
        <v>263.16675000000009</v>
      </c>
      <c r="BJ31" s="82">
        <f t="shared" si="27"/>
        <v>276.32508750000005</v>
      </c>
      <c r="BK31" s="82">
        <f t="shared" si="27"/>
        <v>276.32508750000005</v>
      </c>
      <c r="BL31" s="82">
        <f t="shared" si="27"/>
        <v>276.32508750000005</v>
      </c>
      <c r="BM31" s="82">
        <f t="shared" si="27"/>
        <v>276.32508750000005</v>
      </c>
      <c r="BN31" s="97"/>
      <c r="BO31" s="67">
        <f t="shared" si="21"/>
        <v>909.33333333333348</v>
      </c>
      <c r="BP31" s="68">
        <f t="shared" si="22"/>
        <v>2773.4666666666672</v>
      </c>
      <c r="BQ31" s="68">
        <f t="shared" si="23"/>
        <v>2912.1400000000012</v>
      </c>
      <c r="BR31" s="68">
        <f t="shared" si="24"/>
        <v>3057.7470000000012</v>
      </c>
      <c r="BS31" s="69">
        <f t="shared" si="25"/>
        <v>3210.6343500000003</v>
      </c>
      <c r="BT31" s="11"/>
      <c r="BU31" s="70">
        <f t="shared" si="26"/>
        <v>12863.321350000004</v>
      </c>
      <c r="BW31" s="97"/>
      <c r="BX31" s="95">
        <v>50</v>
      </c>
    </row>
    <row r="32" spans="2:76" s="93" customFormat="1">
      <c r="B32" s="91" t="s">
        <v>360</v>
      </c>
      <c r="C32" s="437">
        <v>9</v>
      </c>
      <c r="D32" s="438">
        <v>2.7280000000000002</v>
      </c>
      <c r="E32" s="94"/>
      <c r="F32" s="82">
        <f t="shared" si="19"/>
        <v>0</v>
      </c>
      <c r="G32" s="82">
        <f t="shared" si="27"/>
        <v>0</v>
      </c>
      <c r="H32" s="82">
        <f t="shared" si="27"/>
        <v>0</v>
      </c>
      <c r="I32" s="82">
        <f t="shared" si="27"/>
        <v>0</v>
      </c>
      <c r="J32" s="82">
        <f t="shared" si="27"/>
        <v>0</v>
      </c>
      <c r="K32" s="82">
        <f t="shared" si="27"/>
        <v>0</v>
      </c>
      <c r="L32" s="82">
        <f t="shared" si="27"/>
        <v>0</v>
      </c>
      <c r="M32" s="82">
        <f t="shared" si="27"/>
        <v>0</v>
      </c>
      <c r="N32" s="82">
        <f t="shared" si="27"/>
        <v>227.33333333333337</v>
      </c>
      <c r="O32" s="82">
        <f t="shared" si="27"/>
        <v>227.33333333333337</v>
      </c>
      <c r="P32" s="82">
        <f t="shared" si="27"/>
        <v>227.33333333333337</v>
      </c>
      <c r="Q32" s="189">
        <f t="shared" si="27"/>
        <v>227.33333333333337</v>
      </c>
      <c r="R32" s="82">
        <f t="shared" si="27"/>
        <v>227.33333333333337</v>
      </c>
      <c r="S32" s="82">
        <f t="shared" si="27"/>
        <v>227.33333333333337</v>
      </c>
      <c r="T32" s="82">
        <f t="shared" si="27"/>
        <v>227.33333333333337</v>
      </c>
      <c r="U32" s="82">
        <f t="shared" si="27"/>
        <v>227.33333333333337</v>
      </c>
      <c r="V32" s="82">
        <f t="shared" si="27"/>
        <v>227.33333333333337</v>
      </c>
      <c r="W32" s="82">
        <f t="shared" si="27"/>
        <v>227.33333333333337</v>
      </c>
      <c r="X32" s="82">
        <f t="shared" si="27"/>
        <v>227.33333333333337</v>
      </c>
      <c r="Y32" s="82">
        <f t="shared" si="27"/>
        <v>227.33333333333337</v>
      </c>
      <c r="Z32" s="82">
        <f t="shared" si="27"/>
        <v>238.70000000000005</v>
      </c>
      <c r="AA32" s="82">
        <f t="shared" si="27"/>
        <v>238.70000000000005</v>
      </c>
      <c r="AB32" s="82">
        <f t="shared" si="27"/>
        <v>238.70000000000005</v>
      </c>
      <c r="AC32" s="189">
        <f t="shared" si="27"/>
        <v>238.70000000000005</v>
      </c>
      <c r="AD32" s="82">
        <f t="shared" si="27"/>
        <v>238.70000000000005</v>
      </c>
      <c r="AE32" s="82">
        <f t="shared" si="27"/>
        <v>238.70000000000005</v>
      </c>
      <c r="AF32" s="82">
        <f t="shared" si="27"/>
        <v>238.70000000000005</v>
      </c>
      <c r="AG32" s="82">
        <f t="shared" si="27"/>
        <v>238.70000000000005</v>
      </c>
      <c r="AH32" s="82">
        <f t="shared" si="27"/>
        <v>238.70000000000005</v>
      </c>
      <c r="AI32" s="82">
        <f t="shared" si="27"/>
        <v>238.70000000000005</v>
      </c>
      <c r="AJ32" s="82">
        <f t="shared" si="27"/>
        <v>238.70000000000005</v>
      </c>
      <c r="AK32" s="82">
        <f t="shared" si="27"/>
        <v>238.70000000000005</v>
      </c>
      <c r="AL32" s="82">
        <f t="shared" si="27"/>
        <v>250.63500000000005</v>
      </c>
      <c r="AM32" s="82">
        <f t="shared" si="27"/>
        <v>250.63500000000005</v>
      </c>
      <c r="AN32" s="82">
        <f t="shared" si="27"/>
        <v>250.63500000000005</v>
      </c>
      <c r="AO32" s="189">
        <f t="shared" si="27"/>
        <v>250.63500000000005</v>
      </c>
      <c r="AP32" s="82">
        <f t="shared" si="27"/>
        <v>250.63500000000005</v>
      </c>
      <c r="AQ32" s="82">
        <f t="shared" si="27"/>
        <v>250.63500000000005</v>
      </c>
      <c r="AR32" s="82">
        <f t="shared" si="27"/>
        <v>250.63500000000005</v>
      </c>
      <c r="AS32" s="82">
        <f t="shared" si="27"/>
        <v>250.63500000000005</v>
      </c>
      <c r="AT32" s="82">
        <f t="shared" si="27"/>
        <v>250.63500000000005</v>
      </c>
      <c r="AU32" s="82">
        <f t="shared" si="27"/>
        <v>250.63500000000005</v>
      </c>
      <c r="AV32" s="82">
        <f t="shared" si="27"/>
        <v>250.63500000000005</v>
      </c>
      <c r="AW32" s="82">
        <f t="shared" si="27"/>
        <v>250.63500000000005</v>
      </c>
      <c r="AX32" s="82">
        <f t="shared" si="27"/>
        <v>263.16675000000009</v>
      </c>
      <c r="AY32" s="82">
        <f t="shared" si="27"/>
        <v>263.16675000000009</v>
      </c>
      <c r="AZ32" s="82">
        <f t="shared" si="27"/>
        <v>263.16675000000009</v>
      </c>
      <c r="BA32" s="189">
        <f t="shared" si="27"/>
        <v>263.16675000000009</v>
      </c>
      <c r="BB32" s="82">
        <f t="shared" si="27"/>
        <v>263.16675000000009</v>
      </c>
      <c r="BC32" s="82">
        <f t="shared" si="27"/>
        <v>263.16675000000009</v>
      </c>
      <c r="BD32" s="82">
        <f t="shared" si="27"/>
        <v>263.16675000000009</v>
      </c>
      <c r="BE32" s="82">
        <f t="shared" si="27"/>
        <v>263.16675000000009</v>
      </c>
      <c r="BF32" s="82">
        <f t="shared" si="27"/>
        <v>263.16675000000009</v>
      </c>
      <c r="BG32" s="82">
        <f t="shared" si="27"/>
        <v>263.16675000000009</v>
      </c>
      <c r="BH32" s="82">
        <f t="shared" si="27"/>
        <v>263.16675000000009</v>
      </c>
      <c r="BI32" s="82">
        <f t="shared" si="27"/>
        <v>263.16675000000009</v>
      </c>
      <c r="BJ32" s="82">
        <f t="shared" si="27"/>
        <v>276.32508750000005</v>
      </c>
      <c r="BK32" s="82">
        <f t="shared" si="27"/>
        <v>276.32508750000005</v>
      </c>
      <c r="BL32" s="82">
        <f t="shared" si="27"/>
        <v>276.32508750000005</v>
      </c>
      <c r="BM32" s="82">
        <f t="shared" si="27"/>
        <v>276.32508750000005</v>
      </c>
      <c r="BN32" s="97"/>
      <c r="BO32" s="67">
        <f t="shared" si="21"/>
        <v>909.33333333333348</v>
      </c>
      <c r="BP32" s="68">
        <f t="shared" si="22"/>
        <v>2773.4666666666672</v>
      </c>
      <c r="BQ32" s="68">
        <f t="shared" si="23"/>
        <v>2912.1400000000012</v>
      </c>
      <c r="BR32" s="68">
        <f t="shared" si="24"/>
        <v>3057.7470000000012</v>
      </c>
      <c r="BS32" s="69">
        <f t="shared" si="25"/>
        <v>3210.6343500000003</v>
      </c>
      <c r="BT32" s="11"/>
      <c r="BU32" s="70">
        <f t="shared" si="26"/>
        <v>12863.321350000004</v>
      </c>
      <c r="BW32" s="97"/>
      <c r="BX32" s="95">
        <v>51</v>
      </c>
    </row>
    <row r="33" spans="2:76" s="93" customFormat="1">
      <c r="B33" s="91" t="s">
        <v>361</v>
      </c>
      <c r="C33" s="437">
        <v>9</v>
      </c>
      <c r="D33" s="438">
        <v>2.7280000000000002</v>
      </c>
      <c r="E33" s="94"/>
      <c r="F33" s="82">
        <f t="shared" si="19"/>
        <v>0</v>
      </c>
      <c r="G33" s="82">
        <f t="shared" si="27"/>
        <v>0</v>
      </c>
      <c r="H33" s="82">
        <f t="shared" si="27"/>
        <v>0</v>
      </c>
      <c r="I33" s="82">
        <f t="shared" si="27"/>
        <v>0</v>
      </c>
      <c r="J33" s="82">
        <f t="shared" si="27"/>
        <v>0</v>
      </c>
      <c r="K33" s="82">
        <f t="shared" si="27"/>
        <v>0</v>
      </c>
      <c r="L33" s="82">
        <f t="shared" si="27"/>
        <v>0</v>
      </c>
      <c r="M33" s="82">
        <f t="shared" si="27"/>
        <v>0</v>
      </c>
      <c r="N33" s="82">
        <f t="shared" si="27"/>
        <v>227.33333333333337</v>
      </c>
      <c r="O33" s="82">
        <f t="shared" si="27"/>
        <v>227.33333333333337</v>
      </c>
      <c r="P33" s="82">
        <f t="shared" si="27"/>
        <v>227.33333333333337</v>
      </c>
      <c r="Q33" s="189">
        <f t="shared" si="27"/>
        <v>227.33333333333337</v>
      </c>
      <c r="R33" s="82">
        <f t="shared" si="27"/>
        <v>227.33333333333337</v>
      </c>
      <c r="S33" s="82">
        <f t="shared" si="27"/>
        <v>227.33333333333337</v>
      </c>
      <c r="T33" s="82">
        <f t="shared" si="27"/>
        <v>227.33333333333337</v>
      </c>
      <c r="U33" s="82">
        <f t="shared" si="27"/>
        <v>227.33333333333337</v>
      </c>
      <c r="V33" s="82">
        <f t="shared" si="27"/>
        <v>227.33333333333337</v>
      </c>
      <c r="W33" s="82">
        <f t="shared" si="27"/>
        <v>227.33333333333337</v>
      </c>
      <c r="X33" s="82">
        <f t="shared" si="27"/>
        <v>227.33333333333337</v>
      </c>
      <c r="Y33" s="82">
        <f t="shared" si="27"/>
        <v>227.33333333333337</v>
      </c>
      <c r="Z33" s="82">
        <f t="shared" si="27"/>
        <v>238.70000000000005</v>
      </c>
      <c r="AA33" s="82">
        <f t="shared" si="27"/>
        <v>238.70000000000005</v>
      </c>
      <c r="AB33" s="82">
        <f t="shared" si="27"/>
        <v>238.70000000000005</v>
      </c>
      <c r="AC33" s="189">
        <f t="shared" si="27"/>
        <v>238.70000000000005</v>
      </c>
      <c r="AD33" s="82">
        <f t="shared" si="27"/>
        <v>238.70000000000005</v>
      </c>
      <c r="AE33" s="82">
        <f t="shared" si="27"/>
        <v>238.70000000000005</v>
      </c>
      <c r="AF33" s="82">
        <f t="shared" si="27"/>
        <v>238.70000000000005</v>
      </c>
      <c r="AG33" s="82">
        <f t="shared" si="27"/>
        <v>238.70000000000005</v>
      </c>
      <c r="AH33" s="82">
        <f t="shared" si="27"/>
        <v>238.70000000000005</v>
      </c>
      <c r="AI33" s="82">
        <f t="shared" si="27"/>
        <v>238.70000000000005</v>
      </c>
      <c r="AJ33" s="82">
        <f t="shared" si="27"/>
        <v>238.70000000000005</v>
      </c>
      <c r="AK33" s="82">
        <f t="shared" si="27"/>
        <v>238.70000000000005</v>
      </c>
      <c r="AL33" s="82">
        <f t="shared" si="27"/>
        <v>250.63500000000005</v>
      </c>
      <c r="AM33" s="82">
        <f t="shared" si="27"/>
        <v>250.63500000000005</v>
      </c>
      <c r="AN33" s="82">
        <f t="shared" si="27"/>
        <v>250.63500000000005</v>
      </c>
      <c r="AO33" s="189">
        <f t="shared" si="27"/>
        <v>250.63500000000005</v>
      </c>
      <c r="AP33" s="82">
        <f t="shared" si="27"/>
        <v>250.63500000000005</v>
      </c>
      <c r="AQ33" s="82">
        <f t="shared" si="27"/>
        <v>250.63500000000005</v>
      </c>
      <c r="AR33" s="82">
        <f t="shared" si="27"/>
        <v>250.63500000000005</v>
      </c>
      <c r="AS33" s="82">
        <f t="shared" si="27"/>
        <v>250.63500000000005</v>
      </c>
      <c r="AT33" s="82">
        <f t="shared" si="27"/>
        <v>250.63500000000005</v>
      </c>
      <c r="AU33" s="82">
        <f t="shared" si="27"/>
        <v>250.63500000000005</v>
      </c>
      <c r="AV33" s="82">
        <f t="shared" si="27"/>
        <v>250.63500000000005</v>
      </c>
      <c r="AW33" s="82">
        <f t="shared" si="27"/>
        <v>250.63500000000005</v>
      </c>
      <c r="AX33" s="82">
        <f t="shared" si="27"/>
        <v>263.16675000000009</v>
      </c>
      <c r="AY33" s="82">
        <f t="shared" si="27"/>
        <v>263.16675000000009</v>
      </c>
      <c r="AZ33" s="82">
        <f t="shared" si="27"/>
        <v>263.16675000000009</v>
      </c>
      <c r="BA33" s="189">
        <f t="shared" si="27"/>
        <v>263.16675000000009</v>
      </c>
      <c r="BB33" s="82">
        <f t="shared" si="27"/>
        <v>263.16675000000009</v>
      </c>
      <c r="BC33" s="82">
        <f t="shared" si="27"/>
        <v>263.16675000000009</v>
      </c>
      <c r="BD33" s="82">
        <f t="shared" si="27"/>
        <v>263.16675000000009</v>
      </c>
      <c r="BE33" s="82">
        <f t="shared" si="27"/>
        <v>263.16675000000009</v>
      </c>
      <c r="BF33" s="82">
        <f t="shared" si="27"/>
        <v>263.16675000000009</v>
      </c>
      <c r="BG33" s="82">
        <f t="shared" si="27"/>
        <v>263.16675000000009</v>
      </c>
      <c r="BH33" s="82">
        <f t="shared" si="27"/>
        <v>263.16675000000009</v>
      </c>
      <c r="BI33" s="82">
        <f t="shared" si="27"/>
        <v>263.16675000000009</v>
      </c>
      <c r="BJ33" s="82">
        <f t="shared" si="27"/>
        <v>276.32508750000005</v>
      </c>
      <c r="BK33" s="82">
        <f t="shared" si="27"/>
        <v>276.32508750000005</v>
      </c>
      <c r="BL33" s="82">
        <f t="shared" si="27"/>
        <v>276.32508750000005</v>
      </c>
      <c r="BM33" s="82">
        <f t="shared" si="27"/>
        <v>276.32508750000005</v>
      </c>
      <c r="BN33" s="97"/>
      <c r="BO33" s="67">
        <f t="shared" si="21"/>
        <v>909.33333333333348</v>
      </c>
      <c r="BP33" s="68">
        <f t="shared" si="22"/>
        <v>2773.4666666666672</v>
      </c>
      <c r="BQ33" s="68">
        <f t="shared" si="23"/>
        <v>2912.1400000000012</v>
      </c>
      <c r="BR33" s="68">
        <f t="shared" si="24"/>
        <v>3057.7470000000012</v>
      </c>
      <c r="BS33" s="69">
        <f t="shared" si="25"/>
        <v>3210.6343500000003</v>
      </c>
      <c r="BT33" s="11"/>
      <c r="BU33" s="70">
        <f t="shared" si="26"/>
        <v>12863.321350000004</v>
      </c>
      <c r="BW33" s="97"/>
      <c r="BX33" s="95">
        <v>52</v>
      </c>
    </row>
    <row r="34" spans="2:76" s="93" customFormat="1">
      <c r="B34" s="91" t="s">
        <v>362</v>
      </c>
      <c r="C34" s="437">
        <v>9</v>
      </c>
      <c r="D34" s="438">
        <v>2.7280000000000002</v>
      </c>
      <c r="E34" s="94"/>
      <c r="F34" s="82">
        <f t="shared" si="19"/>
        <v>0</v>
      </c>
      <c r="G34" s="82">
        <f t="shared" si="27"/>
        <v>0</v>
      </c>
      <c r="H34" s="82">
        <f t="shared" si="27"/>
        <v>0</v>
      </c>
      <c r="I34" s="82">
        <f t="shared" si="27"/>
        <v>0</v>
      </c>
      <c r="J34" s="82">
        <f t="shared" si="27"/>
        <v>0</v>
      </c>
      <c r="K34" s="82">
        <f t="shared" si="27"/>
        <v>0</v>
      </c>
      <c r="L34" s="82">
        <f t="shared" si="27"/>
        <v>0</v>
      </c>
      <c r="M34" s="82">
        <f t="shared" si="27"/>
        <v>0</v>
      </c>
      <c r="N34" s="82">
        <f t="shared" si="27"/>
        <v>227.33333333333337</v>
      </c>
      <c r="O34" s="82">
        <f t="shared" si="27"/>
        <v>227.33333333333337</v>
      </c>
      <c r="P34" s="82">
        <f t="shared" si="27"/>
        <v>227.33333333333337</v>
      </c>
      <c r="Q34" s="189">
        <f t="shared" si="27"/>
        <v>227.33333333333337</v>
      </c>
      <c r="R34" s="82">
        <f t="shared" si="27"/>
        <v>227.33333333333337</v>
      </c>
      <c r="S34" s="82">
        <f t="shared" si="27"/>
        <v>227.33333333333337</v>
      </c>
      <c r="T34" s="82">
        <f t="shared" si="27"/>
        <v>227.33333333333337</v>
      </c>
      <c r="U34" s="82">
        <f t="shared" si="27"/>
        <v>227.33333333333337</v>
      </c>
      <c r="V34" s="82">
        <f t="shared" si="27"/>
        <v>227.33333333333337</v>
      </c>
      <c r="W34" s="82">
        <f t="shared" si="27"/>
        <v>227.33333333333337</v>
      </c>
      <c r="X34" s="82">
        <f t="shared" si="27"/>
        <v>227.33333333333337</v>
      </c>
      <c r="Y34" s="82">
        <f t="shared" si="27"/>
        <v>227.33333333333337</v>
      </c>
      <c r="Z34" s="82">
        <f t="shared" si="27"/>
        <v>238.70000000000005</v>
      </c>
      <c r="AA34" s="82">
        <f t="shared" si="27"/>
        <v>238.70000000000005</v>
      </c>
      <c r="AB34" s="82">
        <f t="shared" si="27"/>
        <v>238.70000000000005</v>
      </c>
      <c r="AC34" s="189">
        <f t="shared" si="27"/>
        <v>238.70000000000005</v>
      </c>
      <c r="AD34" s="82">
        <f t="shared" si="27"/>
        <v>238.70000000000005</v>
      </c>
      <c r="AE34" s="82">
        <f t="shared" si="27"/>
        <v>238.70000000000005</v>
      </c>
      <c r="AF34" s="82">
        <f t="shared" si="27"/>
        <v>238.70000000000005</v>
      </c>
      <c r="AG34" s="82">
        <f t="shared" si="27"/>
        <v>238.70000000000005</v>
      </c>
      <c r="AH34" s="82">
        <f t="shared" si="27"/>
        <v>238.70000000000005</v>
      </c>
      <c r="AI34" s="82">
        <f t="shared" si="27"/>
        <v>238.70000000000005</v>
      </c>
      <c r="AJ34" s="82">
        <f t="shared" si="27"/>
        <v>238.70000000000005</v>
      </c>
      <c r="AK34" s="82">
        <f t="shared" si="27"/>
        <v>238.70000000000005</v>
      </c>
      <c r="AL34" s="82">
        <f t="shared" si="27"/>
        <v>250.63500000000005</v>
      </c>
      <c r="AM34" s="82">
        <f t="shared" si="27"/>
        <v>250.63500000000005</v>
      </c>
      <c r="AN34" s="82">
        <f t="shared" si="27"/>
        <v>250.63500000000005</v>
      </c>
      <c r="AO34" s="189">
        <f t="shared" si="27"/>
        <v>250.63500000000005</v>
      </c>
      <c r="AP34" s="82">
        <f t="shared" si="27"/>
        <v>250.63500000000005</v>
      </c>
      <c r="AQ34" s="82">
        <f t="shared" si="27"/>
        <v>250.63500000000005</v>
      </c>
      <c r="AR34" s="82">
        <f t="shared" si="27"/>
        <v>250.63500000000005</v>
      </c>
      <c r="AS34" s="82">
        <f t="shared" si="27"/>
        <v>250.63500000000005</v>
      </c>
      <c r="AT34" s="82">
        <f t="shared" si="27"/>
        <v>250.63500000000005</v>
      </c>
      <c r="AU34" s="82">
        <f t="shared" si="27"/>
        <v>250.63500000000005</v>
      </c>
      <c r="AV34" s="82">
        <f t="shared" si="27"/>
        <v>250.63500000000005</v>
      </c>
      <c r="AW34" s="82">
        <f t="shared" si="27"/>
        <v>250.63500000000005</v>
      </c>
      <c r="AX34" s="82">
        <f t="shared" si="27"/>
        <v>263.16675000000009</v>
      </c>
      <c r="AY34" s="82">
        <f t="shared" si="27"/>
        <v>263.16675000000009</v>
      </c>
      <c r="AZ34" s="82">
        <f t="shared" si="27"/>
        <v>263.16675000000009</v>
      </c>
      <c r="BA34" s="189">
        <f t="shared" si="27"/>
        <v>263.16675000000009</v>
      </c>
      <c r="BB34" s="82">
        <f t="shared" si="27"/>
        <v>263.16675000000009</v>
      </c>
      <c r="BC34" s="82">
        <f t="shared" si="27"/>
        <v>263.16675000000009</v>
      </c>
      <c r="BD34" s="82">
        <f t="shared" si="27"/>
        <v>263.16675000000009</v>
      </c>
      <c r="BE34" s="82">
        <f t="shared" si="27"/>
        <v>263.16675000000009</v>
      </c>
      <c r="BF34" s="82">
        <f t="shared" si="27"/>
        <v>263.16675000000009</v>
      </c>
      <c r="BG34" s="82">
        <f t="shared" si="27"/>
        <v>263.16675000000009</v>
      </c>
      <c r="BH34" s="82">
        <f t="shared" si="27"/>
        <v>263.16675000000009</v>
      </c>
      <c r="BI34" s="82">
        <f t="shared" si="27"/>
        <v>263.16675000000009</v>
      </c>
      <c r="BJ34" s="82">
        <f t="shared" si="27"/>
        <v>276.32508750000005</v>
      </c>
      <c r="BK34" s="82">
        <f t="shared" si="27"/>
        <v>276.32508750000005</v>
      </c>
      <c r="BL34" s="82">
        <f t="shared" si="27"/>
        <v>276.32508750000005</v>
      </c>
      <c r="BM34" s="82">
        <f t="shared" si="27"/>
        <v>276.32508750000005</v>
      </c>
      <c r="BN34" s="97"/>
      <c r="BO34" s="67">
        <f t="shared" si="21"/>
        <v>909.33333333333348</v>
      </c>
      <c r="BP34" s="68">
        <f t="shared" si="22"/>
        <v>2773.4666666666672</v>
      </c>
      <c r="BQ34" s="68">
        <f t="shared" si="23"/>
        <v>2912.1400000000012</v>
      </c>
      <c r="BR34" s="68">
        <f t="shared" si="24"/>
        <v>3057.7470000000012</v>
      </c>
      <c r="BS34" s="69">
        <f t="shared" si="25"/>
        <v>3210.6343500000003</v>
      </c>
      <c r="BT34" s="11"/>
      <c r="BU34" s="70">
        <f t="shared" si="26"/>
        <v>12863.321350000004</v>
      </c>
      <c r="BW34" s="97"/>
      <c r="BX34" s="95">
        <v>53</v>
      </c>
    </row>
    <row r="35" spans="2:76" s="93" customFormat="1">
      <c r="B35" s="91" t="s">
        <v>363</v>
      </c>
      <c r="C35" s="437">
        <v>9</v>
      </c>
      <c r="D35" s="438">
        <v>2.7280000000000002</v>
      </c>
      <c r="E35" s="94"/>
      <c r="F35" s="82">
        <f t="shared" si="19"/>
        <v>0</v>
      </c>
      <c r="G35" s="82">
        <f t="shared" si="27"/>
        <v>0</v>
      </c>
      <c r="H35" s="82">
        <f t="shared" si="27"/>
        <v>0</v>
      </c>
      <c r="I35" s="82">
        <f t="shared" si="27"/>
        <v>0</v>
      </c>
      <c r="J35" s="82">
        <f t="shared" si="27"/>
        <v>0</v>
      </c>
      <c r="K35" s="82">
        <f t="shared" si="27"/>
        <v>0</v>
      </c>
      <c r="L35" s="82">
        <f t="shared" si="27"/>
        <v>0</v>
      </c>
      <c r="M35" s="82">
        <f t="shared" si="27"/>
        <v>0</v>
      </c>
      <c r="N35" s="82">
        <f t="shared" si="27"/>
        <v>227.33333333333337</v>
      </c>
      <c r="O35" s="82">
        <f t="shared" si="27"/>
        <v>227.33333333333337</v>
      </c>
      <c r="P35" s="82">
        <f t="shared" si="27"/>
        <v>227.33333333333337</v>
      </c>
      <c r="Q35" s="189">
        <f t="shared" si="27"/>
        <v>227.33333333333337</v>
      </c>
      <c r="R35" s="82">
        <f t="shared" si="27"/>
        <v>227.33333333333337</v>
      </c>
      <c r="S35" s="82">
        <f t="shared" si="27"/>
        <v>227.33333333333337</v>
      </c>
      <c r="T35" s="82">
        <f t="shared" si="27"/>
        <v>227.33333333333337</v>
      </c>
      <c r="U35" s="82">
        <f t="shared" si="27"/>
        <v>227.33333333333337</v>
      </c>
      <c r="V35" s="82">
        <f t="shared" si="27"/>
        <v>227.33333333333337</v>
      </c>
      <c r="W35" s="82">
        <f t="shared" si="27"/>
        <v>227.33333333333337</v>
      </c>
      <c r="X35" s="82">
        <f t="shared" si="27"/>
        <v>227.33333333333337</v>
      </c>
      <c r="Y35" s="82">
        <f t="shared" si="27"/>
        <v>227.33333333333337</v>
      </c>
      <c r="Z35" s="82">
        <f t="shared" si="27"/>
        <v>238.70000000000005</v>
      </c>
      <c r="AA35" s="82">
        <f t="shared" si="27"/>
        <v>238.70000000000005</v>
      </c>
      <c r="AB35" s="82">
        <f t="shared" si="27"/>
        <v>238.70000000000005</v>
      </c>
      <c r="AC35" s="189">
        <f t="shared" si="27"/>
        <v>238.70000000000005</v>
      </c>
      <c r="AD35" s="82">
        <f t="shared" si="27"/>
        <v>238.70000000000005</v>
      </c>
      <c r="AE35" s="82">
        <f t="shared" si="27"/>
        <v>238.70000000000005</v>
      </c>
      <c r="AF35" s="82">
        <f t="shared" si="27"/>
        <v>238.70000000000005</v>
      </c>
      <c r="AG35" s="82">
        <f t="shared" si="27"/>
        <v>238.70000000000005</v>
      </c>
      <c r="AH35" s="82">
        <f t="shared" si="27"/>
        <v>238.70000000000005</v>
      </c>
      <c r="AI35" s="82">
        <f t="shared" si="27"/>
        <v>238.70000000000005</v>
      </c>
      <c r="AJ35" s="82">
        <f t="shared" si="27"/>
        <v>238.70000000000005</v>
      </c>
      <c r="AK35" s="82">
        <f t="shared" si="27"/>
        <v>238.70000000000005</v>
      </c>
      <c r="AL35" s="82">
        <f t="shared" si="27"/>
        <v>250.63500000000005</v>
      </c>
      <c r="AM35" s="82">
        <f t="shared" si="27"/>
        <v>250.63500000000005</v>
      </c>
      <c r="AN35" s="82">
        <f t="shared" si="27"/>
        <v>250.63500000000005</v>
      </c>
      <c r="AO35" s="189">
        <f t="shared" si="27"/>
        <v>250.63500000000005</v>
      </c>
      <c r="AP35" s="82">
        <f t="shared" si="27"/>
        <v>250.63500000000005</v>
      </c>
      <c r="AQ35" s="82">
        <f t="shared" si="27"/>
        <v>250.63500000000005</v>
      </c>
      <c r="AR35" s="82">
        <f t="shared" si="27"/>
        <v>250.63500000000005</v>
      </c>
      <c r="AS35" s="82">
        <f t="shared" si="27"/>
        <v>250.63500000000005</v>
      </c>
      <c r="AT35" s="82">
        <f t="shared" si="27"/>
        <v>250.63500000000005</v>
      </c>
      <c r="AU35" s="82">
        <f t="shared" si="27"/>
        <v>250.63500000000005</v>
      </c>
      <c r="AV35" s="82">
        <f t="shared" si="27"/>
        <v>250.63500000000005</v>
      </c>
      <c r="AW35" s="82">
        <f t="shared" si="27"/>
        <v>250.63500000000005</v>
      </c>
      <c r="AX35" s="82">
        <f t="shared" si="27"/>
        <v>263.16675000000009</v>
      </c>
      <c r="AY35" s="82">
        <f t="shared" si="27"/>
        <v>263.16675000000009</v>
      </c>
      <c r="AZ35" s="82">
        <f t="shared" si="27"/>
        <v>263.16675000000009</v>
      </c>
      <c r="BA35" s="189">
        <f t="shared" si="27"/>
        <v>263.16675000000009</v>
      </c>
      <c r="BB35" s="82">
        <f t="shared" si="27"/>
        <v>263.16675000000009</v>
      </c>
      <c r="BC35" s="82">
        <f t="shared" si="27"/>
        <v>263.16675000000009</v>
      </c>
      <c r="BD35" s="82">
        <f t="shared" si="27"/>
        <v>263.16675000000009</v>
      </c>
      <c r="BE35" s="82">
        <f t="shared" si="27"/>
        <v>263.16675000000009</v>
      </c>
      <c r="BF35" s="82">
        <f t="shared" si="27"/>
        <v>263.16675000000009</v>
      </c>
      <c r="BG35" s="82">
        <f t="shared" si="27"/>
        <v>263.16675000000009</v>
      </c>
      <c r="BH35" s="82">
        <f t="shared" ref="G35:BM40" si="28">IF($C35&lt;=BH$2,$D35/12*1000,0)*(1+$C$3)^QUOTIENT(BH$2-$C35,12)</f>
        <v>263.16675000000009</v>
      </c>
      <c r="BI35" s="82">
        <f t="shared" si="28"/>
        <v>263.16675000000009</v>
      </c>
      <c r="BJ35" s="82">
        <f t="shared" si="28"/>
        <v>276.32508750000005</v>
      </c>
      <c r="BK35" s="82">
        <f t="shared" si="28"/>
        <v>276.32508750000005</v>
      </c>
      <c r="BL35" s="82">
        <f t="shared" si="28"/>
        <v>276.32508750000005</v>
      </c>
      <c r="BM35" s="82">
        <f t="shared" si="28"/>
        <v>276.32508750000005</v>
      </c>
      <c r="BN35" s="97"/>
      <c r="BO35" s="67">
        <f t="shared" si="21"/>
        <v>909.33333333333348</v>
      </c>
      <c r="BP35" s="68">
        <f t="shared" si="22"/>
        <v>2773.4666666666672</v>
      </c>
      <c r="BQ35" s="68">
        <f t="shared" si="23"/>
        <v>2912.1400000000012</v>
      </c>
      <c r="BR35" s="68">
        <f t="shared" si="24"/>
        <v>3057.7470000000012</v>
      </c>
      <c r="BS35" s="69">
        <f t="shared" si="25"/>
        <v>3210.6343500000003</v>
      </c>
      <c r="BT35" s="11"/>
      <c r="BU35" s="70">
        <f t="shared" si="26"/>
        <v>12863.321350000004</v>
      </c>
      <c r="BW35" s="97"/>
      <c r="BX35" s="95"/>
    </row>
    <row r="36" spans="2:76" s="93" customFormat="1">
      <c r="B36" s="91" t="s">
        <v>364</v>
      </c>
      <c r="C36" s="437">
        <v>9</v>
      </c>
      <c r="D36" s="438">
        <v>2.7280000000000002</v>
      </c>
      <c r="E36" s="94"/>
      <c r="F36" s="82">
        <f t="shared" si="19"/>
        <v>0</v>
      </c>
      <c r="G36" s="82">
        <f t="shared" si="28"/>
        <v>0</v>
      </c>
      <c r="H36" s="82">
        <f t="shared" si="28"/>
        <v>0</v>
      </c>
      <c r="I36" s="82">
        <f t="shared" si="28"/>
        <v>0</v>
      </c>
      <c r="J36" s="82">
        <f t="shared" si="28"/>
        <v>0</v>
      </c>
      <c r="K36" s="82">
        <f t="shared" si="28"/>
        <v>0</v>
      </c>
      <c r="L36" s="82">
        <f t="shared" si="28"/>
        <v>0</v>
      </c>
      <c r="M36" s="82">
        <f t="shared" si="28"/>
        <v>0</v>
      </c>
      <c r="N36" s="82">
        <f t="shared" si="28"/>
        <v>227.33333333333337</v>
      </c>
      <c r="O36" s="82">
        <f t="shared" si="28"/>
        <v>227.33333333333337</v>
      </c>
      <c r="P36" s="82">
        <f t="shared" si="28"/>
        <v>227.33333333333337</v>
      </c>
      <c r="Q36" s="189">
        <f t="shared" si="28"/>
        <v>227.33333333333337</v>
      </c>
      <c r="R36" s="82">
        <f t="shared" si="28"/>
        <v>227.33333333333337</v>
      </c>
      <c r="S36" s="82">
        <f t="shared" si="28"/>
        <v>227.33333333333337</v>
      </c>
      <c r="T36" s="82">
        <f t="shared" si="28"/>
        <v>227.33333333333337</v>
      </c>
      <c r="U36" s="82">
        <f t="shared" si="28"/>
        <v>227.33333333333337</v>
      </c>
      <c r="V36" s="82">
        <f t="shared" si="28"/>
        <v>227.33333333333337</v>
      </c>
      <c r="W36" s="82">
        <f t="shared" si="28"/>
        <v>227.33333333333337</v>
      </c>
      <c r="X36" s="82">
        <f t="shared" si="28"/>
        <v>227.33333333333337</v>
      </c>
      <c r="Y36" s="82">
        <f t="shared" si="28"/>
        <v>227.33333333333337</v>
      </c>
      <c r="Z36" s="82">
        <f t="shared" si="28"/>
        <v>238.70000000000005</v>
      </c>
      <c r="AA36" s="82">
        <f t="shared" si="28"/>
        <v>238.70000000000005</v>
      </c>
      <c r="AB36" s="82">
        <f t="shared" si="28"/>
        <v>238.70000000000005</v>
      </c>
      <c r="AC36" s="189">
        <f t="shared" si="28"/>
        <v>238.70000000000005</v>
      </c>
      <c r="AD36" s="82">
        <f t="shared" si="28"/>
        <v>238.70000000000005</v>
      </c>
      <c r="AE36" s="82">
        <f t="shared" si="28"/>
        <v>238.70000000000005</v>
      </c>
      <c r="AF36" s="82">
        <f t="shared" si="28"/>
        <v>238.70000000000005</v>
      </c>
      <c r="AG36" s="82">
        <f t="shared" si="28"/>
        <v>238.70000000000005</v>
      </c>
      <c r="AH36" s="82">
        <f t="shared" si="28"/>
        <v>238.70000000000005</v>
      </c>
      <c r="AI36" s="82">
        <f t="shared" si="28"/>
        <v>238.70000000000005</v>
      </c>
      <c r="AJ36" s="82">
        <f t="shared" si="28"/>
        <v>238.70000000000005</v>
      </c>
      <c r="AK36" s="82">
        <f t="shared" si="28"/>
        <v>238.70000000000005</v>
      </c>
      <c r="AL36" s="82">
        <f t="shared" si="28"/>
        <v>250.63500000000005</v>
      </c>
      <c r="AM36" s="82">
        <f t="shared" si="28"/>
        <v>250.63500000000005</v>
      </c>
      <c r="AN36" s="82">
        <f t="shared" si="28"/>
        <v>250.63500000000005</v>
      </c>
      <c r="AO36" s="189">
        <f t="shared" si="28"/>
        <v>250.63500000000005</v>
      </c>
      <c r="AP36" s="82">
        <f t="shared" si="28"/>
        <v>250.63500000000005</v>
      </c>
      <c r="AQ36" s="82">
        <f t="shared" si="28"/>
        <v>250.63500000000005</v>
      </c>
      <c r="AR36" s="82">
        <f t="shared" si="28"/>
        <v>250.63500000000005</v>
      </c>
      <c r="AS36" s="82">
        <f t="shared" si="28"/>
        <v>250.63500000000005</v>
      </c>
      <c r="AT36" s="82">
        <f t="shared" si="28"/>
        <v>250.63500000000005</v>
      </c>
      <c r="AU36" s="82">
        <f t="shared" si="28"/>
        <v>250.63500000000005</v>
      </c>
      <c r="AV36" s="82">
        <f t="shared" si="28"/>
        <v>250.63500000000005</v>
      </c>
      <c r="AW36" s="82">
        <f t="shared" si="28"/>
        <v>250.63500000000005</v>
      </c>
      <c r="AX36" s="82">
        <f t="shared" si="28"/>
        <v>263.16675000000009</v>
      </c>
      <c r="AY36" s="82">
        <f t="shared" si="28"/>
        <v>263.16675000000009</v>
      </c>
      <c r="AZ36" s="82">
        <f t="shared" si="28"/>
        <v>263.16675000000009</v>
      </c>
      <c r="BA36" s="189">
        <f t="shared" si="28"/>
        <v>263.16675000000009</v>
      </c>
      <c r="BB36" s="82">
        <f t="shared" si="28"/>
        <v>263.16675000000009</v>
      </c>
      <c r="BC36" s="82">
        <f t="shared" si="28"/>
        <v>263.16675000000009</v>
      </c>
      <c r="BD36" s="82">
        <f t="shared" si="28"/>
        <v>263.16675000000009</v>
      </c>
      <c r="BE36" s="82">
        <f t="shared" si="28"/>
        <v>263.16675000000009</v>
      </c>
      <c r="BF36" s="82">
        <f t="shared" si="28"/>
        <v>263.16675000000009</v>
      </c>
      <c r="BG36" s="82">
        <f t="shared" si="28"/>
        <v>263.16675000000009</v>
      </c>
      <c r="BH36" s="82">
        <f t="shared" si="28"/>
        <v>263.16675000000009</v>
      </c>
      <c r="BI36" s="82">
        <f t="shared" si="28"/>
        <v>263.16675000000009</v>
      </c>
      <c r="BJ36" s="82">
        <f t="shared" si="28"/>
        <v>276.32508750000005</v>
      </c>
      <c r="BK36" s="82">
        <f t="shared" si="28"/>
        <v>276.32508750000005</v>
      </c>
      <c r="BL36" s="82">
        <f t="shared" si="28"/>
        <v>276.32508750000005</v>
      </c>
      <c r="BM36" s="82">
        <f t="shared" si="28"/>
        <v>276.32508750000005</v>
      </c>
      <c r="BN36" s="97"/>
      <c r="BO36" s="67">
        <f t="shared" si="21"/>
        <v>909.33333333333348</v>
      </c>
      <c r="BP36" s="68">
        <f t="shared" si="22"/>
        <v>2773.4666666666672</v>
      </c>
      <c r="BQ36" s="68">
        <f t="shared" si="23"/>
        <v>2912.1400000000012</v>
      </c>
      <c r="BR36" s="68">
        <f t="shared" si="24"/>
        <v>3057.7470000000012</v>
      </c>
      <c r="BS36" s="69">
        <f t="shared" si="25"/>
        <v>3210.6343500000003</v>
      </c>
      <c r="BT36" s="11"/>
      <c r="BU36" s="70">
        <f t="shared" si="26"/>
        <v>12863.321350000004</v>
      </c>
      <c r="BW36" s="97"/>
      <c r="BX36" s="95"/>
    </row>
    <row r="37" spans="2:76" s="93" customFormat="1">
      <c r="B37" s="91" t="s">
        <v>365</v>
      </c>
      <c r="C37" s="437">
        <v>9</v>
      </c>
      <c r="D37" s="438">
        <v>2.7280000000000002</v>
      </c>
      <c r="E37" s="94"/>
      <c r="F37" s="82">
        <f t="shared" si="19"/>
        <v>0</v>
      </c>
      <c r="G37" s="82">
        <f t="shared" si="28"/>
        <v>0</v>
      </c>
      <c r="H37" s="82">
        <f t="shared" si="28"/>
        <v>0</v>
      </c>
      <c r="I37" s="82">
        <f t="shared" si="28"/>
        <v>0</v>
      </c>
      <c r="J37" s="82">
        <f t="shared" si="28"/>
        <v>0</v>
      </c>
      <c r="K37" s="82">
        <f t="shared" si="28"/>
        <v>0</v>
      </c>
      <c r="L37" s="82">
        <f t="shared" si="28"/>
        <v>0</v>
      </c>
      <c r="M37" s="82">
        <f t="shared" si="28"/>
        <v>0</v>
      </c>
      <c r="N37" s="82">
        <f t="shared" si="28"/>
        <v>227.33333333333337</v>
      </c>
      <c r="O37" s="82">
        <f t="shared" si="28"/>
        <v>227.33333333333337</v>
      </c>
      <c r="P37" s="82">
        <f t="shared" si="28"/>
        <v>227.33333333333337</v>
      </c>
      <c r="Q37" s="189">
        <f t="shared" si="28"/>
        <v>227.33333333333337</v>
      </c>
      <c r="R37" s="82">
        <f t="shared" si="28"/>
        <v>227.33333333333337</v>
      </c>
      <c r="S37" s="82">
        <f t="shared" si="28"/>
        <v>227.33333333333337</v>
      </c>
      <c r="T37" s="82">
        <f t="shared" si="28"/>
        <v>227.33333333333337</v>
      </c>
      <c r="U37" s="82">
        <f t="shared" si="28"/>
        <v>227.33333333333337</v>
      </c>
      <c r="V37" s="82">
        <f t="shared" si="28"/>
        <v>227.33333333333337</v>
      </c>
      <c r="W37" s="82">
        <f t="shared" si="28"/>
        <v>227.33333333333337</v>
      </c>
      <c r="X37" s="82">
        <f t="shared" si="28"/>
        <v>227.33333333333337</v>
      </c>
      <c r="Y37" s="82">
        <f t="shared" si="28"/>
        <v>227.33333333333337</v>
      </c>
      <c r="Z37" s="82">
        <f t="shared" si="28"/>
        <v>238.70000000000005</v>
      </c>
      <c r="AA37" s="82">
        <f t="shared" si="28"/>
        <v>238.70000000000005</v>
      </c>
      <c r="AB37" s="82">
        <f t="shared" si="28"/>
        <v>238.70000000000005</v>
      </c>
      <c r="AC37" s="189">
        <f t="shared" si="28"/>
        <v>238.70000000000005</v>
      </c>
      <c r="AD37" s="82">
        <f t="shared" si="28"/>
        <v>238.70000000000005</v>
      </c>
      <c r="AE37" s="82">
        <f t="shared" si="28"/>
        <v>238.70000000000005</v>
      </c>
      <c r="AF37" s="82">
        <f t="shared" si="28"/>
        <v>238.70000000000005</v>
      </c>
      <c r="AG37" s="82">
        <f t="shared" si="28"/>
        <v>238.70000000000005</v>
      </c>
      <c r="AH37" s="82">
        <f t="shared" si="28"/>
        <v>238.70000000000005</v>
      </c>
      <c r="AI37" s="82">
        <f t="shared" si="28"/>
        <v>238.70000000000005</v>
      </c>
      <c r="AJ37" s="82">
        <f t="shared" si="28"/>
        <v>238.70000000000005</v>
      </c>
      <c r="AK37" s="82">
        <f t="shared" si="28"/>
        <v>238.70000000000005</v>
      </c>
      <c r="AL37" s="82">
        <f t="shared" si="28"/>
        <v>250.63500000000005</v>
      </c>
      <c r="AM37" s="82">
        <f t="shared" si="28"/>
        <v>250.63500000000005</v>
      </c>
      <c r="AN37" s="82">
        <f t="shared" si="28"/>
        <v>250.63500000000005</v>
      </c>
      <c r="AO37" s="189">
        <f t="shared" si="28"/>
        <v>250.63500000000005</v>
      </c>
      <c r="AP37" s="82">
        <f t="shared" si="28"/>
        <v>250.63500000000005</v>
      </c>
      <c r="AQ37" s="82">
        <f t="shared" si="28"/>
        <v>250.63500000000005</v>
      </c>
      <c r="AR37" s="82">
        <f t="shared" si="28"/>
        <v>250.63500000000005</v>
      </c>
      <c r="AS37" s="82">
        <f t="shared" si="28"/>
        <v>250.63500000000005</v>
      </c>
      <c r="AT37" s="82">
        <f t="shared" si="28"/>
        <v>250.63500000000005</v>
      </c>
      <c r="AU37" s="82">
        <f t="shared" si="28"/>
        <v>250.63500000000005</v>
      </c>
      <c r="AV37" s="82">
        <f t="shared" si="28"/>
        <v>250.63500000000005</v>
      </c>
      <c r="AW37" s="82">
        <f t="shared" si="28"/>
        <v>250.63500000000005</v>
      </c>
      <c r="AX37" s="82">
        <f t="shared" si="28"/>
        <v>263.16675000000009</v>
      </c>
      <c r="AY37" s="82">
        <f t="shared" si="28"/>
        <v>263.16675000000009</v>
      </c>
      <c r="AZ37" s="82">
        <f t="shared" si="28"/>
        <v>263.16675000000009</v>
      </c>
      <c r="BA37" s="189">
        <f t="shared" si="28"/>
        <v>263.16675000000009</v>
      </c>
      <c r="BB37" s="82">
        <f t="shared" si="28"/>
        <v>263.16675000000009</v>
      </c>
      <c r="BC37" s="82">
        <f t="shared" si="28"/>
        <v>263.16675000000009</v>
      </c>
      <c r="BD37" s="82">
        <f t="shared" si="28"/>
        <v>263.16675000000009</v>
      </c>
      <c r="BE37" s="82">
        <f t="shared" si="28"/>
        <v>263.16675000000009</v>
      </c>
      <c r="BF37" s="82">
        <f t="shared" si="28"/>
        <v>263.16675000000009</v>
      </c>
      <c r="BG37" s="82">
        <f t="shared" si="28"/>
        <v>263.16675000000009</v>
      </c>
      <c r="BH37" s="82">
        <f t="shared" si="28"/>
        <v>263.16675000000009</v>
      </c>
      <c r="BI37" s="82">
        <f t="shared" si="28"/>
        <v>263.16675000000009</v>
      </c>
      <c r="BJ37" s="82">
        <f t="shared" si="28"/>
        <v>276.32508750000005</v>
      </c>
      <c r="BK37" s="82">
        <f t="shared" si="28"/>
        <v>276.32508750000005</v>
      </c>
      <c r="BL37" s="82">
        <f t="shared" si="28"/>
        <v>276.32508750000005</v>
      </c>
      <c r="BM37" s="82">
        <f t="shared" si="28"/>
        <v>276.32508750000005</v>
      </c>
      <c r="BN37" s="97"/>
      <c r="BO37" s="67">
        <f t="shared" si="21"/>
        <v>909.33333333333348</v>
      </c>
      <c r="BP37" s="68">
        <f t="shared" si="22"/>
        <v>2773.4666666666672</v>
      </c>
      <c r="BQ37" s="68">
        <f t="shared" si="23"/>
        <v>2912.1400000000012</v>
      </c>
      <c r="BR37" s="68">
        <f t="shared" si="24"/>
        <v>3057.7470000000012</v>
      </c>
      <c r="BS37" s="69">
        <f t="shared" si="25"/>
        <v>3210.6343500000003</v>
      </c>
      <c r="BT37" s="11"/>
      <c r="BU37" s="70">
        <f t="shared" si="26"/>
        <v>12863.321350000004</v>
      </c>
      <c r="BW37" s="97"/>
      <c r="BX37" s="95"/>
    </row>
    <row r="38" spans="2:76" s="93" customFormat="1">
      <c r="B38" s="91" t="s">
        <v>366</v>
      </c>
      <c r="C38" s="437">
        <v>9</v>
      </c>
      <c r="D38" s="438">
        <v>2.7280000000000002</v>
      </c>
      <c r="E38" s="94"/>
      <c r="F38" s="82">
        <f t="shared" si="19"/>
        <v>0</v>
      </c>
      <c r="G38" s="82">
        <f t="shared" si="28"/>
        <v>0</v>
      </c>
      <c r="H38" s="82">
        <f t="shared" si="28"/>
        <v>0</v>
      </c>
      <c r="I38" s="82">
        <f t="shared" si="28"/>
        <v>0</v>
      </c>
      <c r="J38" s="82">
        <f t="shared" si="28"/>
        <v>0</v>
      </c>
      <c r="K38" s="82">
        <f t="shared" si="28"/>
        <v>0</v>
      </c>
      <c r="L38" s="82">
        <f t="shared" si="28"/>
        <v>0</v>
      </c>
      <c r="M38" s="82">
        <f t="shared" si="28"/>
        <v>0</v>
      </c>
      <c r="N38" s="82">
        <f t="shared" si="28"/>
        <v>227.33333333333337</v>
      </c>
      <c r="O38" s="82">
        <f t="shared" si="28"/>
        <v>227.33333333333337</v>
      </c>
      <c r="P38" s="82">
        <f t="shared" si="28"/>
        <v>227.33333333333337</v>
      </c>
      <c r="Q38" s="189">
        <f t="shared" si="28"/>
        <v>227.33333333333337</v>
      </c>
      <c r="R38" s="82">
        <f t="shared" si="28"/>
        <v>227.33333333333337</v>
      </c>
      <c r="S38" s="82">
        <f t="shared" si="28"/>
        <v>227.33333333333337</v>
      </c>
      <c r="T38" s="82">
        <f t="shared" si="28"/>
        <v>227.33333333333337</v>
      </c>
      <c r="U38" s="82">
        <f t="shared" si="28"/>
        <v>227.33333333333337</v>
      </c>
      <c r="V38" s="82">
        <f t="shared" si="28"/>
        <v>227.33333333333337</v>
      </c>
      <c r="W38" s="82">
        <f t="shared" si="28"/>
        <v>227.33333333333337</v>
      </c>
      <c r="X38" s="82">
        <f t="shared" si="28"/>
        <v>227.33333333333337</v>
      </c>
      <c r="Y38" s="82">
        <f t="shared" si="28"/>
        <v>227.33333333333337</v>
      </c>
      <c r="Z38" s="82">
        <f t="shared" si="28"/>
        <v>238.70000000000005</v>
      </c>
      <c r="AA38" s="82">
        <f t="shared" si="28"/>
        <v>238.70000000000005</v>
      </c>
      <c r="AB38" s="82">
        <f t="shared" si="28"/>
        <v>238.70000000000005</v>
      </c>
      <c r="AC38" s="189">
        <f t="shared" si="28"/>
        <v>238.70000000000005</v>
      </c>
      <c r="AD38" s="82">
        <f t="shared" si="28"/>
        <v>238.70000000000005</v>
      </c>
      <c r="AE38" s="82">
        <f t="shared" si="28"/>
        <v>238.70000000000005</v>
      </c>
      <c r="AF38" s="82">
        <f t="shared" si="28"/>
        <v>238.70000000000005</v>
      </c>
      <c r="AG38" s="82">
        <f t="shared" si="28"/>
        <v>238.70000000000005</v>
      </c>
      <c r="AH38" s="82">
        <f t="shared" si="28"/>
        <v>238.70000000000005</v>
      </c>
      <c r="AI38" s="82">
        <f t="shared" si="28"/>
        <v>238.70000000000005</v>
      </c>
      <c r="AJ38" s="82">
        <f t="shared" si="28"/>
        <v>238.70000000000005</v>
      </c>
      <c r="AK38" s="82">
        <f t="shared" si="28"/>
        <v>238.70000000000005</v>
      </c>
      <c r="AL38" s="82">
        <f t="shared" si="28"/>
        <v>250.63500000000005</v>
      </c>
      <c r="AM38" s="82">
        <f t="shared" si="28"/>
        <v>250.63500000000005</v>
      </c>
      <c r="AN38" s="82">
        <f t="shared" si="28"/>
        <v>250.63500000000005</v>
      </c>
      <c r="AO38" s="189">
        <f t="shared" si="28"/>
        <v>250.63500000000005</v>
      </c>
      <c r="AP38" s="82">
        <f t="shared" si="28"/>
        <v>250.63500000000005</v>
      </c>
      <c r="AQ38" s="82">
        <f t="shared" si="28"/>
        <v>250.63500000000005</v>
      </c>
      <c r="AR38" s="82">
        <f t="shared" si="28"/>
        <v>250.63500000000005</v>
      </c>
      <c r="AS38" s="82">
        <f t="shared" si="28"/>
        <v>250.63500000000005</v>
      </c>
      <c r="AT38" s="82">
        <f t="shared" si="28"/>
        <v>250.63500000000005</v>
      </c>
      <c r="AU38" s="82">
        <f t="shared" si="28"/>
        <v>250.63500000000005</v>
      </c>
      <c r="AV38" s="82">
        <f t="shared" si="28"/>
        <v>250.63500000000005</v>
      </c>
      <c r="AW38" s="82">
        <f t="shared" si="28"/>
        <v>250.63500000000005</v>
      </c>
      <c r="AX38" s="82">
        <f t="shared" si="28"/>
        <v>263.16675000000009</v>
      </c>
      <c r="AY38" s="82">
        <f t="shared" si="28"/>
        <v>263.16675000000009</v>
      </c>
      <c r="AZ38" s="82">
        <f t="shared" si="28"/>
        <v>263.16675000000009</v>
      </c>
      <c r="BA38" s="189">
        <f t="shared" si="28"/>
        <v>263.16675000000009</v>
      </c>
      <c r="BB38" s="82">
        <f t="shared" si="28"/>
        <v>263.16675000000009</v>
      </c>
      <c r="BC38" s="82">
        <f t="shared" si="28"/>
        <v>263.16675000000009</v>
      </c>
      <c r="BD38" s="82">
        <f t="shared" si="28"/>
        <v>263.16675000000009</v>
      </c>
      <c r="BE38" s="82">
        <f t="shared" si="28"/>
        <v>263.16675000000009</v>
      </c>
      <c r="BF38" s="82">
        <f t="shared" si="28"/>
        <v>263.16675000000009</v>
      </c>
      <c r="BG38" s="82">
        <f t="shared" si="28"/>
        <v>263.16675000000009</v>
      </c>
      <c r="BH38" s="82">
        <f t="shared" si="28"/>
        <v>263.16675000000009</v>
      </c>
      <c r="BI38" s="82">
        <f t="shared" si="28"/>
        <v>263.16675000000009</v>
      </c>
      <c r="BJ38" s="82">
        <f t="shared" si="28"/>
        <v>276.32508750000005</v>
      </c>
      <c r="BK38" s="82">
        <f t="shared" si="28"/>
        <v>276.32508750000005</v>
      </c>
      <c r="BL38" s="82">
        <f t="shared" si="28"/>
        <v>276.32508750000005</v>
      </c>
      <c r="BM38" s="82">
        <f t="shared" si="28"/>
        <v>276.32508750000005</v>
      </c>
      <c r="BN38" s="97"/>
      <c r="BO38" s="67">
        <f t="shared" si="21"/>
        <v>909.33333333333348</v>
      </c>
      <c r="BP38" s="68">
        <f t="shared" si="22"/>
        <v>2773.4666666666672</v>
      </c>
      <c r="BQ38" s="68">
        <f t="shared" si="23"/>
        <v>2912.1400000000012</v>
      </c>
      <c r="BR38" s="68">
        <f t="shared" si="24"/>
        <v>3057.7470000000012</v>
      </c>
      <c r="BS38" s="69">
        <f t="shared" si="25"/>
        <v>3210.6343500000003</v>
      </c>
      <c r="BT38" s="11"/>
      <c r="BU38" s="70">
        <f t="shared" si="26"/>
        <v>12863.321350000004</v>
      </c>
      <c r="BW38" s="97"/>
      <c r="BX38" s="95"/>
    </row>
    <row r="39" spans="2:76" s="93" customFormat="1">
      <c r="B39" s="99" t="s">
        <v>367</v>
      </c>
      <c r="C39" s="437">
        <v>9</v>
      </c>
      <c r="D39" s="438">
        <v>2.4079999999999999</v>
      </c>
      <c r="E39" s="94"/>
      <c r="F39" s="82">
        <f t="shared" si="19"/>
        <v>0</v>
      </c>
      <c r="G39" s="82">
        <f t="shared" si="28"/>
        <v>0</v>
      </c>
      <c r="H39" s="82">
        <f t="shared" si="28"/>
        <v>0</v>
      </c>
      <c r="I39" s="82">
        <f t="shared" si="28"/>
        <v>0</v>
      </c>
      <c r="J39" s="82">
        <f t="shared" si="28"/>
        <v>0</v>
      </c>
      <c r="K39" s="82">
        <f t="shared" si="28"/>
        <v>0</v>
      </c>
      <c r="L39" s="82">
        <f t="shared" si="28"/>
        <v>0</v>
      </c>
      <c r="M39" s="82">
        <f t="shared" si="28"/>
        <v>0</v>
      </c>
      <c r="N39" s="82">
        <f t="shared" si="28"/>
        <v>200.66666666666666</v>
      </c>
      <c r="O39" s="82">
        <f t="shared" si="28"/>
        <v>200.66666666666666</v>
      </c>
      <c r="P39" s="82">
        <f t="shared" si="28"/>
        <v>200.66666666666666</v>
      </c>
      <c r="Q39" s="189">
        <f t="shared" si="28"/>
        <v>200.66666666666666</v>
      </c>
      <c r="R39" s="82">
        <f t="shared" si="28"/>
        <v>200.66666666666666</v>
      </c>
      <c r="S39" s="82">
        <f t="shared" si="28"/>
        <v>200.66666666666666</v>
      </c>
      <c r="T39" s="82">
        <f t="shared" si="28"/>
        <v>200.66666666666666</v>
      </c>
      <c r="U39" s="82">
        <f t="shared" si="28"/>
        <v>200.66666666666666</v>
      </c>
      <c r="V39" s="82">
        <f t="shared" si="28"/>
        <v>200.66666666666666</v>
      </c>
      <c r="W39" s="82">
        <f t="shared" si="28"/>
        <v>200.66666666666666</v>
      </c>
      <c r="X39" s="82">
        <f t="shared" si="28"/>
        <v>200.66666666666666</v>
      </c>
      <c r="Y39" s="82">
        <f t="shared" si="28"/>
        <v>200.66666666666666</v>
      </c>
      <c r="Z39" s="82">
        <f t="shared" si="28"/>
        <v>210.7</v>
      </c>
      <c r="AA39" s="82">
        <f t="shared" si="28"/>
        <v>210.7</v>
      </c>
      <c r="AB39" s="82">
        <f t="shared" si="28"/>
        <v>210.7</v>
      </c>
      <c r="AC39" s="189">
        <f t="shared" si="28"/>
        <v>210.7</v>
      </c>
      <c r="AD39" s="82">
        <f t="shared" si="28"/>
        <v>210.7</v>
      </c>
      <c r="AE39" s="82">
        <f t="shared" si="28"/>
        <v>210.7</v>
      </c>
      <c r="AF39" s="82">
        <f t="shared" si="28"/>
        <v>210.7</v>
      </c>
      <c r="AG39" s="82">
        <f t="shared" si="28"/>
        <v>210.7</v>
      </c>
      <c r="AH39" s="82">
        <f t="shared" si="28"/>
        <v>210.7</v>
      </c>
      <c r="AI39" s="82">
        <f t="shared" si="28"/>
        <v>210.7</v>
      </c>
      <c r="AJ39" s="82">
        <f t="shared" si="28"/>
        <v>210.7</v>
      </c>
      <c r="AK39" s="82">
        <f t="shared" si="28"/>
        <v>210.7</v>
      </c>
      <c r="AL39" s="82">
        <f t="shared" si="28"/>
        <v>221.23499999999999</v>
      </c>
      <c r="AM39" s="82">
        <f t="shared" si="28"/>
        <v>221.23499999999999</v>
      </c>
      <c r="AN39" s="82">
        <f t="shared" si="28"/>
        <v>221.23499999999999</v>
      </c>
      <c r="AO39" s="189">
        <f t="shared" si="28"/>
        <v>221.23499999999999</v>
      </c>
      <c r="AP39" s="82">
        <f t="shared" si="28"/>
        <v>221.23499999999999</v>
      </c>
      <c r="AQ39" s="82">
        <f t="shared" si="28"/>
        <v>221.23499999999999</v>
      </c>
      <c r="AR39" s="82">
        <f t="shared" si="28"/>
        <v>221.23499999999999</v>
      </c>
      <c r="AS39" s="82">
        <f t="shared" si="28"/>
        <v>221.23499999999999</v>
      </c>
      <c r="AT39" s="82">
        <f t="shared" si="28"/>
        <v>221.23499999999999</v>
      </c>
      <c r="AU39" s="82">
        <f t="shared" si="28"/>
        <v>221.23499999999999</v>
      </c>
      <c r="AV39" s="82">
        <f t="shared" si="28"/>
        <v>221.23499999999999</v>
      </c>
      <c r="AW39" s="82">
        <f t="shared" si="28"/>
        <v>221.23499999999999</v>
      </c>
      <c r="AX39" s="82">
        <f t="shared" si="28"/>
        <v>232.29675</v>
      </c>
      <c r="AY39" s="82">
        <f t="shared" si="28"/>
        <v>232.29675</v>
      </c>
      <c r="AZ39" s="82">
        <f t="shared" si="28"/>
        <v>232.29675</v>
      </c>
      <c r="BA39" s="189">
        <f t="shared" si="28"/>
        <v>232.29675</v>
      </c>
      <c r="BB39" s="82">
        <f t="shared" si="28"/>
        <v>232.29675</v>
      </c>
      <c r="BC39" s="82">
        <f t="shared" si="28"/>
        <v>232.29675</v>
      </c>
      <c r="BD39" s="82">
        <f t="shared" si="28"/>
        <v>232.29675</v>
      </c>
      <c r="BE39" s="82">
        <f t="shared" si="28"/>
        <v>232.29675</v>
      </c>
      <c r="BF39" s="82">
        <f t="shared" si="28"/>
        <v>232.29675</v>
      </c>
      <c r="BG39" s="82">
        <f t="shared" si="28"/>
        <v>232.29675</v>
      </c>
      <c r="BH39" s="82">
        <f t="shared" si="28"/>
        <v>232.29675</v>
      </c>
      <c r="BI39" s="82">
        <f t="shared" si="28"/>
        <v>232.29675</v>
      </c>
      <c r="BJ39" s="82">
        <f t="shared" si="28"/>
        <v>243.9115875</v>
      </c>
      <c r="BK39" s="82">
        <f t="shared" si="28"/>
        <v>243.9115875</v>
      </c>
      <c r="BL39" s="82">
        <f t="shared" si="28"/>
        <v>243.9115875</v>
      </c>
      <c r="BM39" s="82">
        <f t="shared" si="28"/>
        <v>243.9115875</v>
      </c>
      <c r="BN39" s="97"/>
      <c r="BO39" s="67">
        <f t="shared" si="21"/>
        <v>802.66666666666663</v>
      </c>
      <c r="BP39" s="68">
        <f t="shared" si="22"/>
        <v>2448.1333333333332</v>
      </c>
      <c r="BQ39" s="68">
        <f t="shared" si="23"/>
        <v>2570.5400000000004</v>
      </c>
      <c r="BR39" s="68">
        <f t="shared" si="24"/>
        <v>2699.0669999999996</v>
      </c>
      <c r="BS39" s="69">
        <f t="shared" si="25"/>
        <v>2834.0203499999998</v>
      </c>
      <c r="BT39" s="11"/>
      <c r="BU39" s="70">
        <f t="shared" si="26"/>
        <v>11354.427349999998</v>
      </c>
      <c r="BW39" s="97"/>
      <c r="BX39" s="95"/>
    </row>
    <row r="40" spans="2:76" s="93" customFormat="1">
      <c r="B40" s="99" t="s">
        <v>368</v>
      </c>
      <c r="C40" s="437">
        <v>9</v>
      </c>
      <c r="D40" s="438">
        <v>2.4079999999999999</v>
      </c>
      <c r="E40" s="94"/>
      <c r="F40" s="82">
        <f t="shared" si="19"/>
        <v>0</v>
      </c>
      <c r="G40" s="82">
        <f t="shared" si="28"/>
        <v>0</v>
      </c>
      <c r="H40" s="82">
        <f t="shared" si="28"/>
        <v>0</v>
      </c>
      <c r="I40" s="82">
        <f t="shared" si="28"/>
        <v>0</v>
      </c>
      <c r="J40" s="82">
        <f t="shared" si="28"/>
        <v>0</v>
      </c>
      <c r="K40" s="82">
        <f t="shared" si="28"/>
        <v>0</v>
      </c>
      <c r="L40" s="82">
        <f t="shared" si="28"/>
        <v>0</v>
      </c>
      <c r="M40" s="82">
        <f t="shared" si="28"/>
        <v>0</v>
      </c>
      <c r="N40" s="82">
        <f t="shared" si="28"/>
        <v>200.66666666666666</v>
      </c>
      <c r="O40" s="82">
        <f t="shared" si="28"/>
        <v>200.66666666666666</v>
      </c>
      <c r="P40" s="82">
        <f t="shared" si="28"/>
        <v>200.66666666666666</v>
      </c>
      <c r="Q40" s="189">
        <f t="shared" si="28"/>
        <v>200.66666666666666</v>
      </c>
      <c r="R40" s="82">
        <f t="shared" si="28"/>
        <v>200.66666666666666</v>
      </c>
      <c r="S40" s="82">
        <f t="shared" si="28"/>
        <v>200.66666666666666</v>
      </c>
      <c r="T40" s="82">
        <f t="shared" ref="G40:BM44" si="29">IF($C40&lt;=T$2,$D40/12*1000,0)*(1+$C$3)^QUOTIENT(T$2-$C40,12)</f>
        <v>200.66666666666666</v>
      </c>
      <c r="U40" s="82">
        <f t="shared" si="29"/>
        <v>200.66666666666666</v>
      </c>
      <c r="V40" s="82">
        <f t="shared" si="29"/>
        <v>200.66666666666666</v>
      </c>
      <c r="W40" s="82">
        <f t="shared" si="29"/>
        <v>200.66666666666666</v>
      </c>
      <c r="X40" s="82">
        <f t="shared" si="29"/>
        <v>200.66666666666666</v>
      </c>
      <c r="Y40" s="82">
        <f t="shared" si="29"/>
        <v>200.66666666666666</v>
      </c>
      <c r="Z40" s="82">
        <f t="shared" si="29"/>
        <v>210.7</v>
      </c>
      <c r="AA40" s="82">
        <f t="shared" si="29"/>
        <v>210.7</v>
      </c>
      <c r="AB40" s="82">
        <f t="shared" si="29"/>
        <v>210.7</v>
      </c>
      <c r="AC40" s="189">
        <f t="shared" si="29"/>
        <v>210.7</v>
      </c>
      <c r="AD40" s="82">
        <f t="shared" si="29"/>
        <v>210.7</v>
      </c>
      <c r="AE40" s="82">
        <f t="shared" si="29"/>
        <v>210.7</v>
      </c>
      <c r="AF40" s="82">
        <f t="shared" si="29"/>
        <v>210.7</v>
      </c>
      <c r="AG40" s="82">
        <f t="shared" si="29"/>
        <v>210.7</v>
      </c>
      <c r="AH40" s="82">
        <f t="shared" si="29"/>
        <v>210.7</v>
      </c>
      <c r="AI40" s="82">
        <f t="shared" si="29"/>
        <v>210.7</v>
      </c>
      <c r="AJ40" s="82">
        <f t="shared" si="29"/>
        <v>210.7</v>
      </c>
      <c r="AK40" s="82">
        <f t="shared" si="29"/>
        <v>210.7</v>
      </c>
      <c r="AL40" s="82">
        <f t="shared" si="29"/>
        <v>221.23499999999999</v>
      </c>
      <c r="AM40" s="82">
        <f t="shared" si="29"/>
        <v>221.23499999999999</v>
      </c>
      <c r="AN40" s="82">
        <f t="shared" si="29"/>
        <v>221.23499999999999</v>
      </c>
      <c r="AO40" s="189">
        <f t="shared" si="29"/>
        <v>221.23499999999999</v>
      </c>
      <c r="AP40" s="82">
        <f t="shared" si="29"/>
        <v>221.23499999999999</v>
      </c>
      <c r="AQ40" s="82">
        <f t="shared" si="29"/>
        <v>221.23499999999999</v>
      </c>
      <c r="AR40" s="82">
        <f t="shared" si="29"/>
        <v>221.23499999999999</v>
      </c>
      <c r="AS40" s="82">
        <f t="shared" si="29"/>
        <v>221.23499999999999</v>
      </c>
      <c r="AT40" s="82">
        <f t="shared" si="29"/>
        <v>221.23499999999999</v>
      </c>
      <c r="AU40" s="82">
        <f t="shared" si="29"/>
        <v>221.23499999999999</v>
      </c>
      <c r="AV40" s="82">
        <f t="shared" si="29"/>
        <v>221.23499999999999</v>
      </c>
      <c r="AW40" s="82">
        <f t="shared" si="29"/>
        <v>221.23499999999999</v>
      </c>
      <c r="AX40" s="82">
        <f t="shared" si="29"/>
        <v>232.29675</v>
      </c>
      <c r="AY40" s="82">
        <f t="shared" si="29"/>
        <v>232.29675</v>
      </c>
      <c r="AZ40" s="82">
        <f t="shared" si="29"/>
        <v>232.29675</v>
      </c>
      <c r="BA40" s="189">
        <f t="shared" si="29"/>
        <v>232.29675</v>
      </c>
      <c r="BB40" s="82">
        <f t="shared" si="29"/>
        <v>232.29675</v>
      </c>
      <c r="BC40" s="82">
        <f t="shared" si="29"/>
        <v>232.29675</v>
      </c>
      <c r="BD40" s="82">
        <f t="shared" si="29"/>
        <v>232.29675</v>
      </c>
      <c r="BE40" s="82">
        <f t="shared" si="29"/>
        <v>232.29675</v>
      </c>
      <c r="BF40" s="82">
        <f t="shared" si="29"/>
        <v>232.29675</v>
      </c>
      <c r="BG40" s="82">
        <f t="shared" si="29"/>
        <v>232.29675</v>
      </c>
      <c r="BH40" s="82">
        <f t="shared" si="29"/>
        <v>232.29675</v>
      </c>
      <c r="BI40" s="82">
        <f t="shared" si="29"/>
        <v>232.29675</v>
      </c>
      <c r="BJ40" s="82">
        <f t="shared" si="29"/>
        <v>243.9115875</v>
      </c>
      <c r="BK40" s="82">
        <f t="shared" si="29"/>
        <v>243.9115875</v>
      </c>
      <c r="BL40" s="82">
        <f t="shared" si="29"/>
        <v>243.9115875</v>
      </c>
      <c r="BM40" s="82">
        <f t="shared" si="29"/>
        <v>243.9115875</v>
      </c>
      <c r="BN40" s="97"/>
      <c r="BO40" s="67">
        <f t="shared" si="21"/>
        <v>802.66666666666663</v>
      </c>
      <c r="BP40" s="68">
        <f t="shared" si="22"/>
        <v>2448.1333333333332</v>
      </c>
      <c r="BQ40" s="68">
        <f t="shared" si="23"/>
        <v>2570.5400000000004</v>
      </c>
      <c r="BR40" s="68">
        <f t="shared" si="24"/>
        <v>2699.0669999999996</v>
      </c>
      <c r="BS40" s="69">
        <f t="shared" si="25"/>
        <v>2834.0203499999998</v>
      </c>
      <c r="BT40" s="11"/>
      <c r="BU40" s="70">
        <f t="shared" si="26"/>
        <v>11354.427349999998</v>
      </c>
      <c r="BW40" s="97"/>
      <c r="BX40" s="95"/>
    </row>
    <row r="41" spans="2:76" s="93" customFormat="1">
      <c r="B41" s="99" t="s">
        <v>369</v>
      </c>
      <c r="C41" s="437">
        <v>9</v>
      </c>
      <c r="D41" s="438">
        <v>2.4079999999999999</v>
      </c>
      <c r="E41" s="94"/>
      <c r="F41" s="82">
        <f t="shared" si="19"/>
        <v>0</v>
      </c>
      <c r="G41" s="82">
        <f t="shared" si="29"/>
        <v>0</v>
      </c>
      <c r="H41" s="82">
        <f t="shared" si="29"/>
        <v>0</v>
      </c>
      <c r="I41" s="82">
        <f t="shared" si="29"/>
        <v>0</v>
      </c>
      <c r="J41" s="82">
        <f t="shared" si="29"/>
        <v>0</v>
      </c>
      <c r="K41" s="82">
        <f t="shared" si="29"/>
        <v>0</v>
      </c>
      <c r="L41" s="82">
        <f t="shared" si="29"/>
        <v>0</v>
      </c>
      <c r="M41" s="82">
        <f t="shared" si="29"/>
        <v>0</v>
      </c>
      <c r="N41" s="82">
        <f t="shared" si="29"/>
        <v>200.66666666666666</v>
      </c>
      <c r="O41" s="82">
        <f t="shared" si="29"/>
        <v>200.66666666666666</v>
      </c>
      <c r="P41" s="82">
        <f t="shared" si="29"/>
        <v>200.66666666666666</v>
      </c>
      <c r="Q41" s="189">
        <f t="shared" si="29"/>
        <v>200.66666666666666</v>
      </c>
      <c r="R41" s="82">
        <f t="shared" si="29"/>
        <v>200.66666666666666</v>
      </c>
      <c r="S41" s="82">
        <f t="shared" si="29"/>
        <v>200.66666666666666</v>
      </c>
      <c r="T41" s="82">
        <f t="shared" si="29"/>
        <v>200.66666666666666</v>
      </c>
      <c r="U41" s="82">
        <f t="shared" si="29"/>
        <v>200.66666666666666</v>
      </c>
      <c r="V41" s="82">
        <f t="shared" si="29"/>
        <v>200.66666666666666</v>
      </c>
      <c r="W41" s="82">
        <f t="shared" si="29"/>
        <v>200.66666666666666</v>
      </c>
      <c r="X41" s="82">
        <f t="shared" si="29"/>
        <v>200.66666666666666</v>
      </c>
      <c r="Y41" s="82">
        <f t="shared" si="29"/>
        <v>200.66666666666666</v>
      </c>
      <c r="Z41" s="82">
        <f t="shared" si="29"/>
        <v>210.7</v>
      </c>
      <c r="AA41" s="82">
        <f t="shared" si="29"/>
        <v>210.7</v>
      </c>
      <c r="AB41" s="82">
        <f t="shared" si="29"/>
        <v>210.7</v>
      </c>
      <c r="AC41" s="189">
        <f t="shared" si="29"/>
        <v>210.7</v>
      </c>
      <c r="AD41" s="82">
        <f t="shared" si="29"/>
        <v>210.7</v>
      </c>
      <c r="AE41" s="82">
        <f t="shared" si="29"/>
        <v>210.7</v>
      </c>
      <c r="AF41" s="82">
        <f t="shared" si="29"/>
        <v>210.7</v>
      </c>
      <c r="AG41" s="82">
        <f t="shared" si="29"/>
        <v>210.7</v>
      </c>
      <c r="AH41" s="82">
        <f t="shared" si="29"/>
        <v>210.7</v>
      </c>
      <c r="AI41" s="82">
        <f t="shared" si="29"/>
        <v>210.7</v>
      </c>
      <c r="AJ41" s="82">
        <f t="shared" si="29"/>
        <v>210.7</v>
      </c>
      <c r="AK41" s="82">
        <f t="shared" si="29"/>
        <v>210.7</v>
      </c>
      <c r="AL41" s="82">
        <f t="shared" si="29"/>
        <v>221.23499999999999</v>
      </c>
      <c r="AM41" s="82">
        <f t="shared" si="29"/>
        <v>221.23499999999999</v>
      </c>
      <c r="AN41" s="82">
        <f t="shared" si="29"/>
        <v>221.23499999999999</v>
      </c>
      <c r="AO41" s="189">
        <f t="shared" si="29"/>
        <v>221.23499999999999</v>
      </c>
      <c r="AP41" s="82">
        <f t="shared" si="29"/>
        <v>221.23499999999999</v>
      </c>
      <c r="AQ41" s="82">
        <f t="shared" si="29"/>
        <v>221.23499999999999</v>
      </c>
      <c r="AR41" s="82">
        <f t="shared" si="29"/>
        <v>221.23499999999999</v>
      </c>
      <c r="AS41" s="82">
        <f t="shared" si="29"/>
        <v>221.23499999999999</v>
      </c>
      <c r="AT41" s="82">
        <f t="shared" si="29"/>
        <v>221.23499999999999</v>
      </c>
      <c r="AU41" s="82">
        <f t="shared" si="29"/>
        <v>221.23499999999999</v>
      </c>
      <c r="AV41" s="82">
        <f t="shared" si="29"/>
        <v>221.23499999999999</v>
      </c>
      <c r="AW41" s="82">
        <f t="shared" si="29"/>
        <v>221.23499999999999</v>
      </c>
      <c r="AX41" s="82">
        <f t="shared" si="29"/>
        <v>232.29675</v>
      </c>
      <c r="AY41" s="82">
        <f t="shared" si="29"/>
        <v>232.29675</v>
      </c>
      <c r="AZ41" s="82">
        <f t="shared" si="29"/>
        <v>232.29675</v>
      </c>
      <c r="BA41" s="189">
        <f t="shared" si="29"/>
        <v>232.29675</v>
      </c>
      <c r="BB41" s="82">
        <f t="shared" si="29"/>
        <v>232.29675</v>
      </c>
      <c r="BC41" s="82">
        <f t="shared" si="29"/>
        <v>232.29675</v>
      </c>
      <c r="BD41" s="82">
        <f t="shared" si="29"/>
        <v>232.29675</v>
      </c>
      <c r="BE41" s="82">
        <f t="shared" si="29"/>
        <v>232.29675</v>
      </c>
      <c r="BF41" s="82">
        <f t="shared" si="29"/>
        <v>232.29675</v>
      </c>
      <c r="BG41" s="82">
        <f t="shared" si="29"/>
        <v>232.29675</v>
      </c>
      <c r="BH41" s="82">
        <f t="shared" si="29"/>
        <v>232.29675</v>
      </c>
      <c r="BI41" s="82">
        <f t="shared" si="29"/>
        <v>232.29675</v>
      </c>
      <c r="BJ41" s="82">
        <f t="shared" si="29"/>
        <v>243.9115875</v>
      </c>
      <c r="BK41" s="82">
        <f t="shared" si="29"/>
        <v>243.9115875</v>
      </c>
      <c r="BL41" s="82">
        <f t="shared" si="29"/>
        <v>243.9115875</v>
      </c>
      <c r="BM41" s="82">
        <f t="shared" si="29"/>
        <v>243.9115875</v>
      </c>
      <c r="BN41" s="97"/>
      <c r="BO41" s="67">
        <f t="shared" si="21"/>
        <v>802.66666666666663</v>
      </c>
      <c r="BP41" s="68">
        <f t="shared" si="22"/>
        <v>2448.1333333333332</v>
      </c>
      <c r="BQ41" s="68">
        <f t="shared" si="23"/>
        <v>2570.5400000000004</v>
      </c>
      <c r="BR41" s="68">
        <f t="shared" si="24"/>
        <v>2699.0669999999996</v>
      </c>
      <c r="BS41" s="69">
        <f t="shared" si="25"/>
        <v>2834.0203499999998</v>
      </c>
      <c r="BT41" s="11"/>
      <c r="BU41" s="70">
        <f t="shared" si="26"/>
        <v>11354.427349999998</v>
      </c>
      <c r="BW41" s="97"/>
      <c r="BX41" s="95"/>
    </row>
    <row r="42" spans="2:76" s="93" customFormat="1">
      <c r="B42" s="99" t="s">
        <v>370</v>
      </c>
      <c r="C42" s="437">
        <v>9</v>
      </c>
      <c r="D42" s="438">
        <v>2.4079999999999999</v>
      </c>
      <c r="E42" s="94"/>
      <c r="F42" s="82">
        <f t="shared" si="19"/>
        <v>0</v>
      </c>
      <c r="G42" s="82">
        <f t="shared" si="29"/>
        <v>0</v>
      </c>
      <c r="H42" s="82">
        <f t="shared" si="29"/>
        <v>0</v>
      </c>
      <c r="I42" s="82">
        <f t="shared" si="29"/>
        <v>0</v>
      </c>
      <c r="J42" s="82">
        <f t="shared" si="29"/>
        <v>0</v>
      </c>
      <c r="K42" s="82">
        <f t="shared" si="29"/>
        <v>0</v>
      </c>
      <c r="L42" s="82">
        <f t="shared" si="29"/>
        <v>0</v>
      </c>
      <c r="M42" s="82">
        <f t="shared" si="29"/>
        <v>0</v>
      </c>
      <c r="N42" s="82">
        <f t="shared" si="29"/>
        <v>200.66666666666666</v>
      </c>
      <c r="O42" s="82">
        <f t="shared" si="29"/>
        <v>200.66666666666666</v>
      </c>
      <c r="P42" s="82">
        <f t="shared" si="29"/>
        <v>200.66666666666666</v>
      </c>
      <c r="Q42" s="189">
        <f t="shared" si="29"/>
        <v>200.66666666666666</v>
      </c>
      <c r="R42" s="82">
        <f t="shared" si="29"/>
        <v>200.66666666666666</v>
      </c>
      <c r="S42" s="82">
        <f t="shared" si="29"/>
        <v>200.66666666666666</v>
      </c>
      <c r="T42" s="82">
        <f t="shared" si="29"/>
        <v>200.66666666666666</v>
      </c>
      <c r="U42" s="82">
        <f t="shared" si="29"/>
        <v>200.66666666666666</v>
      </c>
      <c r="V42" s="82">
        <f t="shared" si="29"/>
        <v>200.66666666666666</v>
      </c>
      <c r="W42" s="82">
        <f t="shared" si="29"/>
        <v>200.66666666666666</v>
      </c>
      <c r="X42" s="82">
        <f t="shared" si="29"/>
        <v>200.66666666666666</v>
      </c>
      <c r="Y42" s="82">
        <f t="shared" si="29"/>
        <v>200.66666666666666</v>
      </c>
      <c r="Z42" s="82">
        <f t="shared" si="29"/>
        <v>210.7</v>
      </c>
      <c r="AA42" s="82">
        <f t="shared" si="29"/>
        <v>210.7</v>
      </c>
      <c r="AB42" s="82">
        <f t="shared" si="29"/>
        <v>210.7</v>
      </c>
      <c r="AC42" s="189">
        <f t="shared" si="29"/>
        <v>210.7</v>
      </c>
      <c r="AD42" s="82">
        <f t="shared" si="29"/>
        <v>210.7</v>
      </c>
      <c r="AE42" s="82">
        <f t="shared" si="29"/>
        <v>210.7</v>
      </c>
      <c r="AF42" s="82">
        <f t="shared" si="29"/>
        <v>210.7</v>
      </c>
      <c r="AG42" s="82">
        <f t="shared" si="29"/>
        <v>210.7</v>
      </c>
      <c r="AH42" s="82">
        <f t="shared" si="29"/>
        <v>210.7</v>
      </c>
      <c r="AI42" s="82">
        <f t="shared" si="29"/>
        <v>210.7</v>
      </c>
      <c r="AJ42" s="82">
        <f t="shared" si="29"/>
        <v>210.7</v>
      </c>
      <c r="AK42" s="82">
        <f t="shared" si="29"/>
        <v>210.7</v>
      </c>
      <c r="AL42" s="82">
        <f t="shared" si="29"/>
        <v>221.23499999999999</v>
      </c>
      <c r="AM42" s="82">
        <f t="shared" si="29"/>
        <v>221.23499999999999</v>
      </c>
      <c r="AN42" s="82">
        <f t="shared" si="29"/>
        <v>221.23499999999999</v>
      </c>
      <c r="AO42" s="189">
        <f t="shared" si="29"/>
        <v>221.23499999999999</v>
      </c>
      <c r="AP42" s="82">
        <f t="shared" si="29"/>
        <v>221.23499999999999</v>
      </c>
      <c r="AQ42" s="82">
        <f t="shared" si="29"/>
        <v>221.23499999999999</v>
      </c>
      <c r="AR42" s="82">
        <f t="shared" si="29"/>
        <v>221.23499999999999</v>
      </c>
      <c r="AS42" s="82">
        <f t="shared" si="29"/>
        <v>221.23499999999999</v>
      </c>
      <c r="AT42" s="82">
        <f t="shared" si="29"/>
        <v>221.23499999999999</v>
      </c>
      <c r="AU42" s="82">
        <f t="shared" si="29"/>
        <v>221.23499999999999</v>
      </c>
      <c r="AV42" s="82">
        <f t="shared" si="29"/>
        <v>221.23499999999999</v>
      </c>
      <c r="AW42" s="82">
        <f t="shared" si="29"/>
        <v>221.23499999999999</v>
      </c>
      <c r="AX42" s="82">
        <f t="shared" si="29"/>
        <v>232.29675</v>
      </c>
      <c r="AY42" s="82">
        <f t="shared" si="29"/>
        <v>232.29675</v>
      </c>
      <c r="AZ42" s="82">
        <f t="shared" si="29"/>
        <v>232.29675</v>
      </c>
      <c r="BA42" s="189">
        <f t="shared" si="29"/>
        <v>232.29675</v>
      </c>
      <c r="BB42" s="82">
        <f t="shared" si="29"/>
        <v>232.29675</v>
      </c>
      <c r="BC42" s="82">
        <f t="shared" si="29"/>
        <v>232.29675</v>
      </c>
      <c r="BD42" s="82">
        <f t="shared" si="29"/>
        <v>232.29675</v>
      </c>
      <c r="BE42" s="82">
        <f t="shared" si="29"/>
        <v>232.29675</v>
      </c>
      <c r="BF42" s="82">
        <f t="shared" si="29"/>
        <v>232.29675</v>
      </c>
      <c r="BG42" s="82">
        <f t="shared" si="29"/>
        <v>232.29675</v>
      </c>
      <c r="BH42" s="82">
        <f t="shared" si="29"/>
        <v>232.29675</v>
      </c>
      <c r="BI42" s="82">
        <f t="shared" si="29"/>
        <v>232.29675</v>
      </c>
      <c r="BJ42" s="82">
        <f t="shared" si="29"/>
        <v>243.9115875</v>
      </c>
      <c r="BK42" s="82">
        <f t="shared" si="29"/>
        <v>243.9115875</v>
      </c>
      <c r="BL42" s="82">
        <f t="shared" si="29"/>
        <v>243.9115875</v>
      </c>
      <c r="BM42" s="82">
        <f t="shared" si="29"/>
        <v>243.9115875</v>
      </c>
      <c r="BN42" s="97"/>
      <c r="BO42" s="67">
        <f t="shared" si="21"/>
        <v>802.66666666666663</v>
      </c>
      <c r="BP42" s="68">
        <f t="shared" si="22"/>
        <v>2448.1333333333332</v>
      </c>
      <c r="BQ42" s="68">
        <f t="shared" si="23"/>
        <v>2570.5400000000004</v>
      </c>
      <c r="BR42" s="68">
        <f t="shared" si="24"/>
        <v>2699.0669999999996</v>
      </c>
      <c r="BS42" s="69">
        <f t="shared" si="25"/>
        <v>2834.0203499999998</v>
      </c>
      <c r="BT42" s="11"/>
      <c r="BU42" s="70">
        <f t="shared" si="26"/>
        <v>11354.427349999998</v>
      </c>
      <c r="BW42" s="97"/>
      <c r="BX42" s="95"/>
    </row>
    <row r="43" spans="2:76" s="93" customFormat="1">
      <c r="B43" s="99" t="s">
        <v>371</v>
      </c>
      <c r="C43" s="437">
        <v>9</v>
      </c>
      <c r="D43" s="438">
        <v>2.4079999999999999</v>
      </c>
      <c r="E43" s="94"/>
      <c r="F43" s="82">
        <f t="shared" si="19"/>
        <v>0</v>
      </c>
      <c r="G43" s="82">
        <f t="shared" si="29"/>
        <v>0</v>
      </c>
      <c r="H43" s="82">
        <f t="shared" si="29"/>
        <v>0</v>
      </c>
      <c r="I43" s="82">
        <f t="shared" si="29"/>
        <v>0</v>
      </c>
      <c r="J43" s="82">
        <f t="shared" si="29"/>
        <v>0</v>
      </c>
      <c r="K43" s="82">
        <f t="shared" si="29"/>
        <v>0</v>
      </c>
      <c r="L43" s="82">
        <f t="shared" si="29"/>
        <v>0</v>
      </c>
      <c r="M43" s="82">
        <f t="shared" si="29"/>
        <v>0</v>
      </c>
      <c r="N43" s="82">
        <f t="shared" si="29"/>
        <v>200.66666666666666</v>
      </c>
      <c r="O43" s="82">
        <f t="shared" si="29"/>
        <v>200.66666666666666</v>
      </c>
      <c r="P43" s="82">
        <f t="shared" si="29"/>
        <v>200.66666666666666</v>
      </c>
      <c r="Q43" s="189">
        <f t="shared" si="29"/>
        <v>200.66666666666666</v>
      </c>
      <c r="R43" s="82">
        <f t="shared" si="29"/>
        <v>200.66666666666666</v>
      </c>
      <c r="S43" s="82">
        <f t="shared" si="29"/>
        <v>200.66666666666666</v>
      </c>
      <c r="T43" s="82">
        <f t="shared" si="29"/>
        <v>200.66666666666666</v>
      </c>
      <c r="U43" s="82">
        <f t="shared" si="29"/>
        <v>200.66666666666666</v>
      </c>
      <c r="V43" s="82">
        <f t="shared" si="29"/>
        <v>200.66666666666666</v>
      </c>
      <c r="W43" s="82">
        <f t="shared" si="29"/>
        <v>200.66666666666666</v>
      </c>
      <c r="X43" s="82">
        <f t="shared" si="29"/>
        <v>200.66666666666666</v>
      </c>
      <c r="Y43" s="82">
        <f t="shared" si="29"/>
        <v>200.66666666666666</v>
      </c>
      <c r="Z43" s="82">
        <f t="shared" si="29"/>
        <v>210.7</v>
      </c>
      <c r="AA43" s="82">
        <f t="shared" si="29"/>
        <v>210.7</v>
      </c>
      <c r="AB43" s="82">
        <f t="shared" si="29"/>
        <v>210.7</v>
      </c>
      <c r="AC43" s="189">
        <f t="shared" si="29"/>
        <v>210.7</v>
      </c>
      <c r="AD43" s="82">
        <f t="shared" si="29"/>
        <v>210.7</v>
      </c>
      <c r="AE43" s="82">
        <f t="shared" si="29"/>
        <v>210.7</v>
      </c>
      <c r="AF43" s="82">
        <f t="shared" si="29"/>
        <v>210.7</v>
      </c>
      <c r="AG43" s="82">
        <f t="shared" si="29"/>
        <v>210.7</v>
      </c>
      <c r="AH43" s="82">
        <f t="shared" si="29"/>
        <v>210.7</v>
      </c>
      <c r="AI43" s="82">
        <f t="shared" si="29"/>
        <v>210.7</v>
      </c>
      <c r="AJ43" s="82">
        <f t="shared" si="29"/>
        <v>210.7</v>
      </c>
      <c r="AK43" s="82">
        <f t="shared" si="29"/>
        <v>210.7</v>
      </c>
      <c r="AL43" s="82">
        <f t="shared" si="29"/>
        <v>221.23499999999999</v>
      </c>
      <c r="AM43" s="82">
        <f t="shared" si="29"/>
        <v>221.23499999999999</v>
      </c>
      <c r="AN43" s="82">
        <f t="shared" si="29"/>
        <v>221.23499999999999</v>
      </c>
      <c r="AO43" s="189">
        <f t="shared" si="29"/>
        <v>221.23499999999999</v>
      </c>
      <c r="AP43" s="82">
        <f t="shared" si="29"/>
        <v>221.23499999999999</v>
      </c>
      <c r="AQ43" s="82">
        <f t="shared" si="29"/>
        <v>221.23499999999999</v>
      </c>
      <c r="AR43" s="82">
        <f t="shared" si="29"/>
        <v>221.23499999999999</v>
      </c>
      <c r="AS43" s="82">
        <f t="shared" si="29"/>
        <v>221.23499999999999</v>
      </c>
      <c r="AT43" s="82">
        <f t="shared" si="29"/>
        <v>221.23499999999999</v>
      </c>
      <c r="AU43" s="82">
        <f t="shared" si="29"/>
        <v>221.23499999999999</v>
      </c>
      <c r="AV43" s="82">
        <f t="shared" si="29"/>
        <v>221.23499999999999</v>
      </c>
      <c r="AW43" s="82">
        <f t="shared" si="29"/>
        <v>221.23499999999999</v>
      </c>
      <c r="AX43" s="82">
        <f t="shared" si="29"/>
        <v>232.29675</v>
      </c>
      <c r="AY43" s="82">
        <f t="shared" si="29"/>
        <v>232.29675</v>
      </c>
      <c r="AZ43" s="82">
        <f t="shared" si="29"/>
        <v>232.29675</v>
      </c>
      <c r="BA43" s="189">
        <f t="shared" si="29"/>
        <v>232.29675</v>
      </c>
      <c r="BB43" s="82">
        <f t="shared" si="29"/>
        <v>232.29675</v>
      </c>
      <c r="BC43" s="82">
        <f t="shared" si="29"/>
        <v>232.29675</v>
      </c>
      <c r="BD43" s="82">
        <f t="shared" si="29"/>
        <v>232.29675</v>
      </c>
      <c r="BE43" s="82">
        <f t="shared" si="29"/>
        <v>232.29675</v>
      </c>
      <c r="BF43" s="82">
        <f t="shared" si="29"/>
        <v>232.29675</v>
      </c>
      <c r="BG43" s="82">
        <f t="shared" si="29"/>
        <v>232.29675</v>
      </c>
      <c r="BH43" s="82">
        <f t="shared" si="29"/>
        <v>232.29675</v>
      </c>
      <c r="BI43" s="82">
        <f t="shared" si="29"/>
        <v>232.29675</v>
      </c>
      <c r="BJ43" s="82">
        <f t="shared" si="29"/>
        <v>243.9115875</v>
      </c>
      <c r="BK43" s="82">
        <f t="shared" si="29"/>
        <v>243.9115875</v>
      </c>
      <c r="BL43" s="82">
        <f t="shared" si="29"/>
        <v>243.9115875</v>
      </c>
      <c r="BM43" s="82">
        <f t="shared" si="29"/>
        <v>243.9115875</v>
      </c>
      <c r="BN43" s="97"/>
      <c r="BO43" s="67">
        <f t="shared" si="21"/>
        <v>802.66666666666663</v>
      </c>
      <c r="BP43" s="68">
        <f t="shared" si="22"/>
        <v>2448.1333333333332</v>
      </c>
      <c r="BQ43" s="68">
        <f t="shared" si="23"/>
        <v>2570.5400000000004</v>
      </c>
      <c r="BR43" s="68">
        <f t="shared" si="24"/>
        <v>2699.0669999999996</v>
      </c>
      <c r="BS43" s="69">
        <f t="shared" si="25"/>
        <v>2834.0203499999998</v>
      </c>
      <c r="BT43" s="11"/>
      <c r="BU43" s="70">
        <f t="shared" si="26"/>
        <v>11354.427349999998</v>
      </c>
      <c r="BW43" s="97"/>
      <c r="BX43" s="95"/>
    </row>
    <row r="44" spans="2:76" s="93" customFormat="1">
      <c r="B44" s="99" t="s">
        <v>372</v>
      </c>
      <c r="C44" s="437">
        <v>9</v>
      </c>
      <c r="D44" s="438">
        <v>2.4079999999999999</v>
      </c>
      <c r="E44" s="94"/>
      <c r="F44" s="82">
        <f t="shared" si="19"/>
        <v>0</v>
      </c>
      <c r="G44" s="82">
        <f t="shared" si="29"/>
        <v>0</v>
      </c>
      <c r="H44" s="82">
        <f t="shared" si="29"/>
        <v>0</v>
      </c>
      <c r="I44" s="82">
        <f t="shared" si="29"/>
        <v>0</v>
      </c>
      <c r="J44" s="82">
        <f t="shared" si="29"/>
        <v>0</v>
      </c>
      <c r="K44" s="82">
        <f t="shared" si="29"/>
        <v>0</v>
      </c>
      <c r="L44" s="82">
        <f t="shared" si="29"/>
        <v>0</v>
      </c>
      <c r="M44" s="82">
        <f t="shared" si="29"/>
        <v>0</v>
      </c>
      <c r="N44" s="82">
        <f t="shared" si="29"/>
        <v>200.66666666666666</v>
      </c>
      <c r="O44" s="82">
        <f t="shared" si="29"/>
        <v>200.66666666666666</v>
      </c>
      <c r="P44" s="82">
        <f t="shared" si="29"/>
        <v>200.66666666666666</v>
      </c>
      <c r="Q44" s="189">
        <f t="shared" si="29"/>
        <v>200.66666666666666</v>
      </c>
      <c r="R44" s="82">
        <f t="shared" si="29"/>
        <v>200.66666666666666</v>
      </c>
      <c r="S44" s="82">
        <f t="shared" si="29"/>
        <v>200.66666666666666</v>
      </c>
      <c r="T44" s="82">
        <f t="shared" si="29"/>
        <v>200.66666666666666</v>
      </c>
      <c r="U44" s="82">
        <f t="shared" si="29"/>
        <v>200.66666666666666</v>
      </c>
      <c r="V44" s="82">
        <f t="shared" si="29"/>
        <v>200.66666666666666</v>
      </c>
      <c r="W44" s="82">
        <f t="shared" si="29"/>
        <v>200.66666666666666</v>
      </c>
      <c r="X44" s="82">
        <f t="shared" si="29"/>
        <v>200.66666666666666</v>
      </c>
      <c r="Y44" s="82">
        <f t="shared" si="29"/>
        <v>200.66666666666666</v>
      </c>
      <c r="Z44" s="82">
        <f t="shared" si="29"/>
        <v>210.7</v>
      </c>
      <c r="AA44" s="82">
        <f t="shared" si="29"/>
        <v>210.7</v>
      </c>
      <c r="AB44" s="82">
        <f t="shared" si="29"/>
        <v>210.7</v>
      </c>
      <c r="AC44" s="189">
        <f t="shared" si="29"/>
        <v>210.7</v>
      </c>
      <c r="AD44" s="82">
        <f t="shared" si="29"/>
        <v>210.7</v>
      </c>
      <c r="AE44" s="82">
        <f t="shared" si="29"/>
        <v>210.7</v>
      </c>
      <c r="AF44" s="82">
        <f t="shared" si="29"/>
        <v>210.7</v>
      </c>
      <c r="AG44" s="82">
        <f t="shared" si="29"/>
        <v>210.7</v>
      </c>
      <c r="AH44" s="82">
        <f t="shared" si="29"/>
        <v>210.7</v>
      </c>
      <c r="AI44" s="82">
        <f t="shared" si="29"/>
        <v>210.7</v>
      </c>
      <c r="AJ44" s="82">
        <f t="shared" si="29"/>
        <v>210.7</v>
      </c>
      <c r="AK44" s="82">
        <f t="shared" si="29"/>
        <v>210.7</v>
      </c>
      <c r="AL44" s="82">
        <f t="shared" si="29"/>
        <v>221.23499999999999</v>
      </c>
      <c r="AM44" s="82">
        <f t="shared" ref="G44:BM48" si="30">IF($C44&lt;=AM$2,$D44/12*1000,0)*(1+$C$3)^QUOTIENT(AM$2-$C44,12)</f>
        <v>221.23499999999999</v>
      </c>
      <c r="AN44" s="82">
        <f t="shared" si="30"/>
        <v>221.23499999999999</v>
      </c>
      <c r="AO44" s="189">
        <f t="shared" si="30"/>
        <v>221.23499999999999</v>
      </c>
      <c r="AP44" s="82">
        <f t="shared" si="30"/>
        <v>221.23499999999999</v>
      </c>
      <c r="AQ44" s="82">
        <f t="shared" si="30"/>
        <v>221.23499999999999</v>
      </c>
      <c r="AR44" s="82">
        <f t="shared" si="30"/>
        <v>221.23499999999999</v>
      </c>
      <c r="AS44" s="82">
        <f t="shared" si="30"/>
        <v>221.23499999999999</v>
      </c>
      <c r="AT44" s="82">
        <f t="shared" si="30"/>
        <v>221.23499999999999</v>
      </c>
      <c r="AU44" s="82">
        <f t="shared" si="30"/>
        <v>221.23499999999999</v>
      </c>
      <c r="AV44" s="82">
        <f t="shared" si="30"/>
        <v>221.23499999999999</v>
      </c>
      <c r="AW44" s="82">
        <f t="shared" si="30"/>
        <v>221.23499999999999</v>
      </c>
      <c r="AX44" s="82">
        <f t="shared" si="30"/>
        <v>232.29675</v>
      </c>
      <c r="AY44" s="82">
        <f t="shared" si="30"/>
        <v>232.29675</v>
      </c>
      <c r="AZ44" s="82">
        <f t="shared" si="30"/>
        <v>232.29675</v>
      </c>
      <c r="BA44" s="189">
        <f t="shared" si="30"/>
        <v>232.29675</v>
      </c>
      <c r="BB44" s="82">
        <f t="shared" si="30"/>
        <v>232.29675</v>
      </c>
      <c r="BC44" s="82">
        <f t="shared" si="30"/>
        <v>232.29675</v>
      </c>
      <c r="BD44" s="82">
        <f t="shared" si="30"/>
        <v>232.29675</v>
      </c>
      <c r="BE44" s="82">
        <f t="shared" si="30"/>
        <v>232.29675</v>
      </c>
      <c r="BF44" s="82">
        <f t="shared" si="30"/>
        <v>232.29675</v>
      </c>
      <c r="BG44" s="82">
        <f t="shared" si="30"/>
        <v>232.29675</v>
      </c>
      <c r="BH44" s="82">
        <f t="shared" si="30"/>
        <v>232.29675</v>
      </c>
      <c r="BI44" s="82">
        <f t="shared" si="30"/>
        <v>232.29675</v>
      </c>
      <c r="BJ44" s="82">
        <f t="shared" si="30"/>
        <v>243.9115875</v>
      </c>
      <c r="BK44" s="82">
        <f t="shared" si="30"/>
        <v>243.9115875</v>
      </c>
      <c r="BL44" s="82">
        <f t="shared" si="30"/>
        <v>243.9115875</v>
      </c>
      <c r="BM44" s="82">
        <f t="shared" si="30"/>
        <v>243.9115875</v>
      </c>
      <c r="BN44" s="97"/>
      <c r="BO44" s="67">
        <f t="shared" si="21"/>
        <v>802.66666666666663</v>
      </c>
      <c r="BP44" s="68">
        <f t="shared" si="22"/>
        <v>2448.1333333333332</v>
      </c>
      <c r="BQ44" s="68">
        <f t="shared" si="23"/>
        <v>2570.5400000000004</v>
      </c>
      <c r="BR44" s="68">
        <f t="shared" si="24"/>
        <v>2699.0669999999996</v>
      </c>
      <c r="BS44" s="69">
        <f t="shared" si="25"/>
        <v>2834.0203499999998</v>
      </c>
      <c r="BT44" s="11"/>
      <c r="BU44" s="70">
        <f t="shared" si="26"/>
        <v>11354.427349999998</v>
      </c>
      <c r="BW44" s="97"/>
      <c r="BX44" s="95"/>
    </row>
    <row r="45" spans="2:76" s="93" customFormat="1">
      <c r="B45" s="99" t="s">
        <v>373</v>
      </c>
      <c r="C45" s="437">
        <v>9</v>
      </c>
      <c r="D45" s="438">
        <v>2.4079999999999999</v>
      </c>
      <c r="E45" s="94"/>
      <c r="F45" s="82">
        <f t="shared" si="19"/>
        <v>0</v>
      </c>
      <c r="G45" s="82">
        <f t="shared" si="30"/>
        <v>0</v>
      </c>
      <c r="H45" s="82">
        <f t="shared" si="30"/>
        <v>0</v>
      </c>
      <c r="I45" s="82">
        <f t="shared" si="30"/>
        <v>0</v>
      </c>
      <c r="J45" s="82">
        <f t="shared" si="30"/>
        <v>0</v>
      </c>
      <c r="K45" s="82">
        <f t="shared" si="30"/>
        <v>0</v>
      </c>
      <c r="L45" s="82">
        <f t="shared" si="30"/>
        <v>0</v>
      </c>
      <c r="M45" s="82">
        <f t="shared" si="30"/>
        <v>0</v>
      </c>
      <c r="N45" s="82">
        <f t="shared" si="30"/>
        <v>200.66666666666666</v>
      </c>
      <c r="O45" s="82">
        <f t="shared" si="30"/>
        <v>200.66666666666666</v>
      </c>
      <c r="P45" s="82">
        <f t="shared" si="30"/>
        <v>200.66666666666666</v>
      </c>
      <c r="Q45" s="189">
        <f t="shared" si="30"/>
        <v>200.66666666666666</v>
      </c>
      <c r="R45" s="82">
        <f t="shared" si="30"/>
        <v>200.66666666666666</v>
      </c>
      <c r="S45" s="82">
        <f t="shared" si="30"/>
        <v>200.66666666666666</v>
      </c>
      <c r="T45" s="82">
        <f t="shared" si="30"/>
        <v>200.66666666666666</v>
      </c>
      <c r="U45" s="82">
        <f t="shared" si="30"/>
        <v>200.66666666666666</v>
      </c>
      <c r="V45" s="82">
        <f t="shared" si="30"/>
        <v>200.66666666666666</v>
      </c>
      <c r="W45" s="82">
        <f t="shared" si="30"/>
        <v>200.66666666666666</v>
      </c>
      <c r="X45" s="82">
        <f t="shared" si="30"/>
        <v>200.66666666666666</v>
      </c>
      <c r="Y45" s="82">
        <f t="shared" si="30"/>
        <v>200.66666666666666</v>
      </c>
      <c r="Z45" s="82">
        <f t="shared" si="30"/>
        <v>210.7</v>
      </c>
      <c r="AA45" s="82">
        <f t="shared" si="30"/>
        <v>210.7</v>
      </c>
      <c r="AB45" s="82">
        <f t="shared" si="30"/>
        <v>210.7</v>
      </c>
      <c r="AC45" s="189">
        <f t="shared" si="30"/>
        <v>210.7</v>
      </c>
      <c r="AD45" s="82">
        <f t="shared" si="30"/>
        <v>210.7</v>
      </c>
      <c r="AE45" s="82">
        <f t="shared" si="30"/>
        <v>210.7</v>
      </c>
      <c r="AF45" s="82">
        <f t="shared" si="30"/>
        <v>210.7</v>
      </c>
      <c r="AG45" s="82">
        <f t="shared" si="30"/>
        <v>210.7</v>
      </c>
      <c r="AH45" s="82">
        <f t="shared" si="30"/>
        <v>210.7</v>
      </c>
      <c r="AI45" s="82">
        <f t="shared" si="30"/>
        <v>210.7</v>
      </c>
      <c r="AJ45" s="82">
        <f t="shared" si="30"/>
        <v>210.7</v>
      </c>
      <c r="AK45" s="82">
        <f t="shared" si="30"/>
        <v>210.7</v>
      </c>
      <c r="AL45" s="82">
        <f t="shared" si="30"/>
        <v>221.23499999999999</v>
      </c>
      <c r="AM45" s="82">
        <f t="shared" si="30"/>
        <v>221.23499999999999</v>
      </c>
      <c r="AN45" s="82">
        <f t="shared" si="30"/>
        <v>221.23499999999999</v>
      </c>
      <c r="AO45" s="189">
        <f t="shared" si="30"/>
        <v>221.23499999999999</v>
      </c>
      <c r="AP45" s="82">
        <f t="shared" si="30"/>
        <v>221.23499999999999</v>
      </c>
      <c r="AQ45" s="82">
        <f t="shared" si="30"/>
        <v>221.23499999999999</v>
      </c>
      <c r="AR45" s="82">
        <f t="shared" si="30"/>
        <v>221.23499999999999</v>
      </c>
      <c r="AS45" s="82">
        <f t="shared" si="30"/>
        <v>221.23499999999999</v>
      </c>
      <c r="AT45" s="82">
        <f t="shared" si="30"/>
        <v>221.23499999999999</v>
      </c>
      <c r="AU45" s="82">
        <f t="shared" si="30"/>
        <v>221.23499999999999</v>
      </c>
      <c r="AV45" s="82">
        <f t="shared" si="30"/>
        <v>221.23499999999999</v>
      </c>
      <c r="AW45" s="82">
        <f t="shared" si="30"/>
        <v>221.23499999999999</v>
      </c>
      <c r="AX45" s="82">
        <f t="shared" si="30"/>
        <v>232.29675</v>
      </c>
      <c r="AY45" s="82">
        <f t="shared" si="30"/>
        <v>232.29675</v>
      </c>
      <c r="AZ45" s="82">
        <f t="shared" si="30"/>
        <v>232.29675</v>
      </c>
      <c r="BA45" s="189">
        <f t="shared" si="30"/>
        <v>232.29675</v>
      </c>
      <c r="BB45" s="82">
        <f t="shared" si="30"/>
        <v>232.29675</v>
      </c>
      <c r="BC45" s="82">
        <f t="shared" si="30"/>
        <v>232.29675</v>
      </c>
      <c r="BD45" s="82">
        <f t="shared" si="30"/>
        <v>232.29675</v>
      </c>
      <c r="BE45" s="82">
        <f t="shared" si="30"/>
        <v>232.29675</v>
      </c>
      <c r="BF45" s="82">
        <f t="shared" si="30"/>
        <v>232.29675</v>
      </c>
      <c r="BG45" s="82">
        <f t="shared" si="30"/>
        <v>232.29675</v>
      </c>
      <c r="BH45" s="82">
        <f t="shared" si="30"/>
        <v>232.29675</v>
      </c>
      <c r="BI45" s="82">
        <f t="shared" si="30"/>
        <v>232.29675</v>
      </c>
      <c r="BJ45" s="82">
        <f t="shared" si="30"/>
        <v>243.9115875</v>
      </c>
      <c r="BK45" s="82">
        <f t="shared" si="30"/>
        <v>243.9115875</v>
      </c>
      <c r="BL45" s="82">
        <f t="shared" si="30"/>
        <v>243.9115875</v>
      </c>
      <c r="BM45" s="82">
        <f t="shared" si="30"/>
        <v>243.9115875</v>
      </c>
      <c r="BN45" s="97"/>
      <c r="BO45" s="67">
        <f t="shared" si="21"/>
        <v>802.66666666666663</v>
      </c>
      <c r="BP45" s="68">
        <f t="shared" si="22"/>
        <v>2448.1333333333332</v>
      </c>
      <c r="BQ45" s="68">
        <f t="shared" si="23"/>
        <v>2570.5400000000004</v>
      </c>
      <c r="BR45" s="68">
        <f t="shared" si="24"/>
        <v>2699.0669999999996</v>
      </c>
      <c r="BS45" s="69">
        <f t="shared" si="25"/>
        <v>2834.0203499999998</v>
      </c>
      <c r="BT45" s="11"/>
      <c r="BU45" s="70">
        <f t="shared" si="26"/>
        <v>11354.427349999998</v>
      </c>
      <c r="BW45" s="97"/>
      <c r="BX45" s="95"/>
    </row>
    <row r="46" spans="2:76" s="93" customFormat="1">
      <c r="B46" s="99" t="s">
        <v>374</v>
      </c>
      <c r="C46" s="437">
        <v>9</v>
      </c>
      <c r="D46" s="438">
        <v>2.4079999999999999</v>
      </c>
      <c r="E46" s="94"/>
      <c r="F46" s="82">
        <f t="shared" si="19"/>
        <v>0</v>
      </c>
      <c r="G46" s="82">
        <f t="shared" si="30"/>
        <v>0</v>
      </c>
      <c r="H46" s="82">
        <f t="shared" si="30"/>
        <v>0</v>
      </c>
      <c r="I46" s="82">
        <f t="shared" si="30"/>
        <v>0</v>
      </c>
      <c r="J46" s="82">
        <f t="shared" si="30"/>
        <v>0</v>
      </c>
      <c r="K46" s="82">
        <f t="shared" si="30"/>
        <v>0</v>
      </c>
      <c r="L46" s="82">
        <f t="shared" si="30"/>
        <v>0</v>
      </c>
      <c r="M46" s="82">
        <f t="shared" si="30"/>
        <v>0</v>
      </c>
      <c r="N46" s="82">
        <f t="shared" si="30"/>
        <v>200.66666666666666</v>
      </c>
      <c r="O46" s="82">
        <f t="shared" si="30"/>
        <v>200.66666666666666</v>
      </c>
      <c r="P46" s="82">
        <f t="shared" si="30"/>
        <v>200.66666666666666</v>
      </c>
      <c r="Q46" s="189">
        <f t="shared" si="30"/>
        <v>200.66666666666666</v>
      </c>
      <c r="R46" s="82">
        <f t="shared" si="30"/>
        <v>200.66666666666666</v>
      </c>
      <c r="S46" s="82">
        <f t="shared" si="30"/>
        <v>200.66666666666666</v>
      </c>
      <c r="T46" s="82">
        <f t="shared" si="30"/>
        <v>200.66666666666666</v>
      </c>
      <c r="U46" s="82">
        <f t="shared" si="30"/>
        <v>200.66666666666666</v>
      </c>
      <c r="V46" s="82">
        <f t="shared" si="30"/>
        <v>200.66666666666666</v>
      </c>
      <c r="W46" s="82">
        <f t="shared" si="30"/>
        <v>200.66666666666666</v>
      </c>
      <c r="X46" s="82">
        <f t="shared" si="30"/>
        <v>200.66666666666666</v>
      </c>
      <c r="Y46" s="82">
        <f t="shared" si="30"/>
        <v>200.66666666666666</v>
      </c>
      <c r="Z46" s="82">
        <f t="shared" si="30"/>
        <v>210.7</v>
      </c>
      <c r="AA46" s="82">
        <f t="shared" si="30"/>
        <v>210.7</v>
      </c>
      <c r="AB46" s="82">
        <f t="shared" si="30"/>
        <v>210.7</v>
      </c>
      <c r="AC46" s="189">
        <f t="shared" si="30"/>
        <v>210.7</v>
      </c>
      <c r="AD46" s="82">
        <f t="shared" si="30"/>
        <v>210.7</v>
      </c>
      <c r="AE46" s="82">
        <f t="shared" si="30"/>
        <v>210.7</v>
      </c>
      <c r="AF46" s="82">
        <f t="shared" si="30"/>
        <v>210.7</v>
      </c>
      <c r="AG46" s="82">
        <f t="shared" si="30"/>
        <v>210.7</v>
      </c>
      <c r="AH46" s="82">
        <f t="shared" si="30"/>
        <v>210.7</v>
      </c>
      <c r="AI46" s="82">
        <f t="shared" si="30"/>
        <v>210.7</v>
      </c>
      <c r="AJ46" s="82">
        <f t="shared" si="30"/>
        <v>210.7</v>
      </c>
      <c r="AK46" s="82">
        <f t="shared" si="30"/>
        <v>210.7</v>
      </c>
      <c r="AL46" s="82">
        <f t="shared" si="30"/>
        <v>221.23499999999999</v>
      </c>
      <c r="AM46" s="82">
        <f t="shared" si="30"/>
        <v>221.23499999999999</v>
      </c>
      <c r="AN46" s="82">
        <f t="shared" si="30"/>
        <v>221.23499999999999</v>
      </c>
      <c r="AO46" s="189">
        <f t="shared" si="30"/>
        <v>221.23499999999999</v>
      </c>
      <c r="AP46" s="82">
        <f t="shared" si="30"/>
        <v>221.23499999999999</v>
      </c>
      <c r="AQ46" s="82">
        <f t="shared" si="30"/>
        <v>221.23499999999999</v>
      </c>
      <c r="AR46" s="82">
        <f t="shared" si="30"/>
        <v>221.23499999999999</v>
      </c>
      <c r="AS46" s="82">
        <f t="shared" si="30"/>
        <v>221.23499999999999</v>
      </c>
      <c r="AT46" s="82">
        <f t="shared" si="30"/>
        <v>221.23499999999999</v>
      </c>
      <c r="AU46" s="82">
        <f t="shared" si="30"/>
        <v>221.23499999999999</v>
      </c>
      <c r="AV46" s="82">
        <f t="shared" si="30"/>
        <v>221.23499999999999</v>
      </c>
      <c r="AW46" s="82">
        <f t="shared" si="30"/>
        <v>221.23499999999999</v>
      </c>
      <c r="AX46" s="82">
        <f t="shared" si="30"/>
        <v>232.29675</v>
      </c>
      <c r="AY46" s="82">
        <f t="shared" si="30"/>
        <v>232.29675</v>
      </c>
      <c r="AZ46" s="82">
        <f t="shared" si="30"/>
        <v>232.29675</v>
      </c>
      <c r="BA46" s="189">
        <f t="shared" si="30"/>
        <v>232.29675</v>
      </c>
      <c r="BB46" s="82">
        <f t="shared" si="30"/>
        <v>232.29675</v>
      </c>
      <c r="BC46" s="82">
        <f t="shared" si="30"/>
        <v>232.29675</v>
      </c>
      <c r="BD46" s="82">
        <f t="shared" si="30"/>
        <v>232.29675</v>
      </c>
      <c r="BE46" s="82">
        <f t="shared" si="30"/>
        <v>232.29675</v>
      </c>
      <c r="BF46" s="82">
        <f t="shared" si="30"/>
        <v>232.29675</v>
      </c>
      <c r="BG46" s="82">
        <f t="shared" si="30"/>
        <v>232.29675</v>
      </c>
      <c r="BH46" s="82">
        <f t="shared" si="30"/>
        <v>232.29675</v>
      </c>
      <c r="BI46" s="82">
        <f t="shared" si="30"/>
        <v>232.29675</v>
      </c>
      <c r="BJ46" s="82">
        <f t="shared" si="30"/>
        <v>243.9115875</v>
      </c>
      <c r="BK46" s="82">
        <f t="shared" si="30"/>
        <v>243.9115875</v>
      </c>
      <c r="BL46" s="82">
        <f t="shared" si="30"/>
        <v>243.9115875</v>
      </c>
      <c r="BM46" s="82">
        <f t="shared" si="30"/>
        <v>243.9115875</v>
      </c>
      <c r="BN46" s="97"/>
      <c r="BO46" s="67">
        <f t="shared" si="21"/>
        <v>802.66666666666663</v>
      </c>
      <c r="BP46" s="68">
        <f t="shared" si="22"/>
        <v>2448.1333333333332</v>
      </c>
      <c r="BQ46" s="68">
        <f t="shared" si="23"/>
        <v>2570.5400000000004</v>
      </c>
      <c r="BR46" s="68">
        <f t="shared" si="24"/>
        <v>2699.0669999999996</v>
      </c>
      <c r="BS46" s="69">
        <f t="shared" si="25"/>
        <v>2834.0203499999998</v>
      </c>
      <c r="BT46" s="11"/>
      <c r="BU46" s="70">
        <f t="shared" si="26"/>
        <v>11354.427349999998</v>
      </c>
      <c r="BW46" s="97"/>
      <c r="BX46" s="95"/>
    </row>
    <row r="47" spans="2:76" s="93" customFormat="1">
      <c r="B47" s="99" t="s">
        <v>375</v>
      </c>
      <c r="C47" s="437">
        <v>9</v>
      </c>
      <c r="D47" s="438">
        <v>2.4079999999999999</v>
      </c>
      <c r="E47" s="94"/>
      <c r="F47" s="82">
        <f t="shared" si="19"/>
        <v>0</v>
      </c>
      <c r="G47" s="82">
        <f t="shared" si="30"/>
        <v>0</v>
      </c>
      <c r="H47" s="82">
        <f t="shared" si="30"/>
        <v>0</v>
      </c>
      <c r="I47" s="82">
        <f t="shared" si="30"/>
        <v>0</v>
      </c>
      <c r="J47" s="82">
        <f t="shared" si="30"/>
        <v>0</v>
      </c>
      <c r="K47" s="82">
        <f t="shared" si="30"/>
        <v>0</v>
      </c>
      <c r="L47" s="82">
        <f t="shared" si="30"/>
        <v>0</v>
      </c>
      <c r="M47" s="82">
        <f t="shared" si="30"/>
        <v>0</v>
      </c>
      <c r="N47" s="82">
        <f t="shared" si="30"/>
        <v>200.66666666666666</v>
      </c>
      <c r="O47" s="82">
        <f t="shared" si="30"/>
        <v>200.66666666666666</v>
      </c>
      <c r="P47" s="82">
        <f t="shared" si="30"/>
        <v>200.66666666666666</v>
      </c>
      <c r="Q47" s="189">
        <f t="shared" si="30"/>
        <v>200.66666666666666</v>
      </c>
      <c r="R47" s="82">
        <f t="shared" si="30"/>
        <v>200.66666666666666</v>
      </c>
      <c r="S47" s="82">
        <f t="shared" si="30"/>
        <v>200.66666666666666</v>
      </c>
      <c r="T47" s="82">
        <f t="shared" si="30"/>
        <v>200.66666666666666</v>
      </c>
      <c r="U47" s="82">
        <f t="shared" si="30"/>
        <v>200.66666666666666</v>
      </c>
      <c r="V47" s="82">
        <f t="shared" si="30"/>
        <v>200.66666666666666</v>
      </c>
      <c r="W47" s="82">
        <f t="shared" si="30"/>
        <v>200.66666666666666</v>
      </c>
      <c r="X47" s="82">
        <f t="shared" si="30"/>
        <v>200.66666666666666</v>
      </c>
      <c r="Y47" s="82">
        <f t="shared" si="30"/>
        <v>200.66666666666666</v>
      </c>
      <c r="Z47" s="82">
        <f t="shared" si="30"/>
        <v>210.7</v>
      </c>
      <c r="AA47" s="82">
        <f t="shared" si="30"/>
        <v>210.7</v>
      </c>
      <c r="AB47" s="82">
        <f t="shared" si="30"/>
        <v>210.7</v>
      </c>
      <c r="AC47" s="189">
        <f t="shared" si="30"/>
        <v>210.7</v>
      </c>
      <c r="AD47" s="82">
        <f t="shared" si="30"/>
        <v>210.7</v>
      </c>
      <c r="AE47" s="82">
        <f t="shared" si="30"/>
        <v>210.7</v>
      </c>
      <c r="AF47" s="82">
        <f t="shared" si="30"/>
        <v>210.7</v>
      </c>
      <c r="AG47" s="82">
        <f t="shared" si="30"/>
        <v>210.7</v>
      </c>
      <c r="AH47" s="82">
        <f t="shared" si="30"/>
        <v>210.7</v>
      </c>
      <c r="AI47" s="82">
        <f t="shared" si="30"/>
        <v>210.7</v>
      </c>
      <c r="AJ47" s="82">
        <f t="shared" si="30"/>
        <v>210.7</v>
      </c>
      <c r="AK47" s="82">
        <f t="shared" si="30"/>
        <v>210.7</v>
      </c>
      <c r="AL47" s="82">
        <f t="shared" si="30"/>
        <v>221.23499999999999</v>
      </c>
      <c r="AM47" s="82">
        <f t="shared" si="30"/>
        <v>221.23499999999999</v>
      </c>
      <c r="AN47" s="82">
        <f t="shared" si="30"/>
        <v>221.23499999999999</v>
      </c>
      <c r="AO47" s="189">
        <f t="shared" si="30"/>
        <v>221.23499999999999</v>
      </c>
      <c r="AP47" s="82">
        <f t="shared" si="30"/>
        <v>221.23499999999999</v>
      </c>
      <c r="AQ47" s="82">
        <f t="shared" si="30"/>
        <v>221.23499999999999</v>
      </c>
      <c r="AR47" s="82">
        <f t="shared" si="30"/>
        <v>221.23499999999999</v>
      </c>
      <c r="AS47" s="82">
        <f t="shared" si="30"/>
        <v>221.23499999999999</v>
      </c>
      <c r="AT47" s="82">
        <f t="shared" si="30"/>
        <v>221.23499999999999</v>
      </c>
      <c r="AU47" s="82">
        <f t="shared" si="30"/>
        <v>221.23499999999999</v>
      </c>
      <c r="AV47" s="82">
        <f t="shared" si="30"/>
        <v>221.23499999999999</v>
      </c>
      <c r="AW47" s="82">
        <f t="shared" si="30"/>
        <v>221.23499999999999</v>
      </c>
      <c r="AX47" s="82">
        <f t="shared" si="30"/>
        <v>232.29675</v>
      </c>
      <c r="AY47" s="82">
        <f t="shared" si="30"/>
        <v>232.29675</v>
      </c>
      <c r="AZ47" s="82">
        <f t="shared" si="30"/>
        <v>232.29675</v>
      </c>
      <c r="BA47" s="189">
        <f t="shared" si="30"/>
        <v>232.29675</v>
      </c>
      <c r="BB47" s="82">
        <f t="shared" si="30"/>
        <v>232.29675</v>
      </c>
      <c r="BC47" s="82">
        <f t="shared" si="30"/>
        <v>232.29675</v>
      </c>
      <c r="BD47" s="82">
        <f t="shared" si="30"/>
        <v>232.29675</v>
      </c>
      <c r="BE47" s="82">
        <f t="shared" si="30"/>
        <v>232.29675</v>
      </c>
      <c r="BF47" s="82">
        <f t="shared" si="30"/>
        <v>232.29675</v>
      </c>
      <c r="BG47" s="82">
        <f t="shared" si="30"/>
        <v>232.29675</v>
      </c>
      <c r="BH47" s="82">
        <f t="shared" si="30"/>
        <v>232.29675</v>
      </c>
      <c r="BI47" s="82">
        <f t="shared" si="30"/>
        <v>232.29675</v>
      </c>
      <c r="BJ47" s="82">
        <f t="shared" si="30"/>
        <v>243.9115875</v>
      </c>
      <c r="BK47" s="82">
        <f t="shared" si="30"/>
        <v>243.9115875</v>
      </c>
      <c r="BL47" s="82">
        <f t="shared" si="30"/>
        <v>243.9115875</v>
      </c>
      <c r="BM47" s="82">
        <f t="shared" si="30"/>
        <v>243.9115875</v>
      </c>
      <c r="BN47" s="97"/>
      <c r="BO47" s="67">
        <f t="shared" si="21"/>
        <v>802.66666666666663</v>
      </c>
      <c r="BP47" s="68">
        <f t="shared" si="22"/>
        <v>2448.1333333333332</v>
      </c>
      <c r="BQ47" s="68">
        <f t="shared" si="23"/>
        <v>2570.5400000000004</v>
      </c>
      <c r="BR47" s="68">
        <f t="shared" si="24"/>
        <v>2699.0669999999996</v>
      </c>
      <c r="BS47" s="69">
        <f t="shared" si="25"/>
        <v>2834.0203499999998</v>
      </c>
      <c r="BT47" s="11"/>
      <c r="BU47" s="70">
        <f t="shared" si="26"/>
        <v>11354.427349999998</v>
      </c>
      <c r="BW47" s="97"/>
      <c r="BX47" s="95"/>
    </row>
    <row r="48" spans="2:76" s="93" customFormat="1">
      <c r="B48" s="99" t="s">
        <v>376</v>
      </c>
      <c r="C48" s="437">
        <v>9</v>
      </c>
      <c r="D48" s="438">
        <v>2.4079999999999999</v>
      </c>
      <c r="E48" s="94"/>
      <c r="F48" s="82">
        <f t="shared" si="19"/>
        <v>0</v>
      </c>
      <c r="G48" s="82">
        <f t="shared" si="30"/>
        <v>0</v>
      </c>
      <c r="H48" s="82">
        <f t="shared" si="30"/>
        <v>0</v>
      </c>
      <c r="I48" s="82">
        <f t="shared" si="30"/>
        <v>0</v>
      </c>
      <c r="J48" s="82">
        <f t="shared" si="30"/>
        <v>0</v>
      </c>
      <c r="K48" s="82">
        <f t="shared" si="30"/>
        <v>0</v>
      </c>
      <c r="L48" s="82">
        <f t="shared" si="30"/>
        <v>0</v>
      </c>
      <c r="M48" s="82">
        <f t="shared" si="30"/>
        <v>0</v>
      </c>
      <c r="N48" s="82">
        <f t="shared" si="30"/>
        <v>200.66666666666666</v>
      </c>
      <c r="O48" s="82">
        <f t="shared" si="30"/>
        <v>200.66666666666666</v>
      </c>
      <c r="P48" s="82">
        <f t="shared" si="30"/>
        <v>200.66666666666666</v>
      </c>
      <c r="Q48" s="189">
        <f t="shared" si="30"/>
        <v>200.66666666666666</v>
      </c>
      <c r="R48" s="82">
        <f t="shared" si="30"/>
        <v>200.66666666666666</v>
      </c>
      <c r="S48" s="82">
        <f t="shared" si="30"/>
        <v>200.66666666666666</v>
      </c>
      <c r="T48" s="82">
        <f t="shared" si="30"/>
        <v>200.66666666666666</v>
      </c>
      <c r="U48" s="82">
        <f t="shared" si="30"/>
        <v>200.66666666666666</v>
      </c>
      <c r="V48" s="82">
        <f t="shared" si="30"/>
        <v>200.66666666666666</v>
      </c>
      <c r="W48" s="82">
        <f t="shared" si="30"/>
        <v>200.66666666666666</v>
      </c>
      <c r="X48" s="82">
        <f t="shared" si="30"/>
        <v>200.66666666666666</v>
      </c>
      <c r="Y48" s="82">
        <f t="shared" si="30"/>
        <v>200.66666666666666</v>
      </c>
      <c r="Z48" s="82">
        <f t="shared" si="30"/>
        <v>210.7</v>
      </c>
      <c r="AA48" s="82">
        <f t="shared" si="30"/>
        <v>210.7</v>
      </c>
      <c r="AB48" s="82">
        <f t="shared" si="30"/>
        <v>210.7</v>
      </c>
      <c r="AC48" s="189">
        <f t="shared" si="30"/>
        <v>210.7</v>
      </c>
      <c r="AD48" s="82">
        <f t="shared" si="30"/>
        <v>210.7</v>
      </c>
      <c r="AE48" s="82">
        <f t="shared" si="30"/>
        <v>210.7</v>
      </c>
      <c r="AF48" s="82">
        <f t="shared" si="30"/>
        <v>210.7</v>
      </c>
      <c r="AG48" s="82">
        <f t="shared" si="30"/>
        <v>210.7</v>
      </c>
      <c r="AH48" s="82">
        <f t="shared" si="30"/>
        <v>210.7</v>
      </c>
      <c r="AI48" s="82">
        <f t="shared" si="30"/>
        <v>210.7</v>
      </c>
      <c r="AJ48" s="82">
        <f t="shared" si="30"/>
        <v>210.7</v>
      </c>
      <c r="AK48" s="82">
        <f t="shared" si="30"/>
        <v>210.7</v>
      </c>
      <c r="AL48" s="82">
        <f t="shared" si="30"/>
        <v>221.23499999999999</v>
      </c>
      <c r="AM48" s="82">
        <f t="shared" si="30"/>
        <v>221.23499999999999</v>
      </c>
      <c r="AN48" s="82">
        <f t="shared" si="30"/>
        <v>221.23499999999999</v>
      </c>
      <c r="AO48" s="189">
        <f t="shared" si="30"/>
        <v>221.23499999999999</v>
      </c>
      <c r="AP48" s="82">
        <f t="shared" si="30"/>
        <v>221.23499999999999</v>
      </c>
      <c r="AQ48" s="82">
        <f t="shared" si="30"/>
        <v>221.23499999999999</v>
      </c>
      <c r="AR48" s="82">
        <f t="shared" si="30"/>
        <v>221.23499999999999</v>
      </c>
      <c r="AS48" s="82">
        <f t="shared" si="30"/>
        <v>221.23499999999999</v>
      </c>
      <c r="AT48" s="82">
        <f t="shared" si="30"/>
        <v>221.23499999999999</v>
      </c>
      <c r="AU48" s="82">
        <f t="shared" si="30"/>
        <v>221.23499999999999</v>
      </c>
      <c r="AV48" s="82">
        <f t="shared" si="30"/>
        <v>221.23499999999999</v>
      </c>
      <c r="AW48" s="82">
        <f t="shared" si="30"/>
        <v>221.23499999999999</v>
      </c>
      <c r="AX48" s="82">
        <f t="shared" si="30"/>
        <v>232.29675</v>
      </c>
      <c r="AY48" s="82">
        <f t="shared" si="30"/>
        <v>232.29675</v>
      </c>
      <c r="AZ48" s="82">
        <f t="shared" si="30"/>
        <v>232.29675</v>
      </c>
      <c r="BA48" s="189">
        <f t="shared" si="30"/>
        <v>232.29675</v>
      </c>
      <c r="BB48" s="82">
        <f t="shared" si="30"/>
        <v>232.29675</v>
      </c>
      <c r="BC48" s="82">
        <f t="shared" si="30"/>
        <v>232.29675</v>
      </c>
      <c r="BD48" s="82">
        <f t="shared" si="30"/>
        <v>232.29675</v>
      </c>
      <c r="BE48" s="82">
        <f t="shared" si="30"/>
        <v>232.29675</v>
      </c>
      <c r="BF48" s="82">
        <f t="shared" ref="G48:BM53" si="31">IF($C48&lt;=BF$2,$D48/12*1000,0)*(1+$C$3)^QUOTIENT(BF$2-$C48,12)</f>
        <v>232.29675</v>
      </c>
      <c r="BG48" s="82">
        <f t="shared" si="31"/>
        <v>232.29675</v>
      </c>
      <c r="BH48" s="82">
        <f t="shared" si="31"/>
        <v>232.29675</v>
      </c>
      <c r="BI48" s="82">
        <f t="shared" si="31"/>
        <v>232.29675</v>
      </c>
      <c r="BJ48" s="82">
        <f t="shared" si="31"/>
        <v>243.9115875</v>
      </c>
      <c r="BK48" s="82">
        <f t="shared" si="31"/>
        <v>243.9115875</v>
      </c>
      <c r="BL48" s="82">
        <f t="shared" si="31"/>
        <v>243.9115875</v>
      </c>
      <c r="BM48" s="82">
        <f t="shared" si="31"/>
        <v>243.9115875</v>
      </c>
      <c r="BN48" s="97"/>
      <c r="BO48" s="67">
        <f t="shared" si="21"/>
        <v>802.66666666666663</v>
      </c>
      <c r="BP48" s="68">
        <f t="shared" si="22"/>
        <v>2448.1333333333332</v>
      </c>
      <c r="BQ48" s="68">
        <f t="shared" si="23"/>
        <v>2570.5400000000004</v>
      </c>
      <c r="BR48" s="68">
        <f t="shared" si="24"/>
        <v>2699.0669999999996</v>
      </c>
      <c r="BS48" s="69">
        <f t="shared" si="25"/>
        <v>2834.0203499999998</v>
      </c>
      <c r="BT48" s="11"/>
      <c r="BU48" s="70">
        <f t="shared" si="26"/>
        <v>11354.427349999998</v>
      </c>
      <c r="BW48" s="97"/>
      <c r="BX48" s="95"/>
    </row>
    <row r="49" spans="2:76" s="93" customFormat="1">
      <c r="B49" s="99" t="s">
        <v>377</v>
      </c>
      <c r="C49" s="437">
        <v>9</v>
      </c>
      <c r="D49" s="438">
        <v>2.4079999999999999</v>
      </c>
      <c r="E49" s="94"/>
      <c r="F49" s="82">
        <f t="shared" si="19"/>
        <v>0</v>
      </c>
      <c r="G49" s="82">
        <f t="shared" si="31"/>
        <v>0</v>
      </c>
      <c r="H49" s="82">
        <f t="shared" si="31"/>
        <v>0</v>
      </c>
      <c r="I49" s="82">
        <f t="shared" si="31"/>
        <v>0</v>
      </c>
      <c r="J49" s="82">
        <f t="shared" si="31"/>
        <v>0</v>
      </c>
      <c r="K49" s="82">
        <f t="shared" si="31"/>
        <v>0</v>
      </c>
      <c r="L49" s="82">
        <f t="shared" si="31"/>
        <v>0</v>
      </c>
      <c r="M49" s="82">
        <f t="shared" si="31"/>
        <v>0</v>
      </c>
      <c r="N49" s="82">
        <f t="shared" si="31"/>
        <v>200.66666666666666</v>
      </c>
      <c r="O49" s="82">
        <f t="shared" si="31"/>
        <v>200.66666666666666</v>
      </c>
      <c r="P49" s="82">
        <f t="shared" si="31"/>
        <v>200.66666666666666</v>
      </c>
      <c r="Q49" s="189">
        <f t="shared" si="31"/>
        <v>200.66666666666666</v>
      </c>
      <c r="R49" s="82">
        <f t="shared" si="31"/>
        <v>200.66666666666666</v>
      </c>
      <c r="S49" s="82">
        <f t="shared" si="31"/>
        <v>200.66666666666666</v>
      </c>
      <c r="T49" s="82">
        <f t="shared" si="31"/>
        <v>200.66666666666666</v>
      </c>
      <c r="U49" s="82">
        <f t="shared" si="31"/>
        <v>200.66666666666666</v>
      </c>
      <c r="V49" s="82">
        <f t="shared" si="31"/>
        <v>200.66666666666666</v>
      </c>
      <c r="W49" s="82">
        <f t="shared" si="31"/>
        <v>200.66666666666666</v>
      </c>
      <c r="X49" s="82">
        <f t="shared" si="31"/>
        <v>200.66666666666666</v>
      </c>
      <c r="Y49" s="82">
        <f t="shared" si="31"/>
        <v>200.66666666666666</v>
      </c>
      <c r="Z49" s="82">
        <f t="shared" si="31"/>
        <v>210.7</v>
      </c>
      <c r="AA49" s="82">
        <f t="shared" si="31"/>
        <v>210.7</v>
      </c>
      <c r="AB49" s="82">
        <f t="shared" si="31"/>
        <v>210.7</v>
      </c>
      <c r="AC49" s="189">
        <f t="shared" si="31"/>
        <v>210.7</v>
      </c>
      <c r="AD49" s="82">
        <f t="shared" si="31"/>
        <v>210.7</v>
      </c>
      <c r="AE49" s="82">
        <f t="shared" si="31"/>
        <v>210.7</v>
      </c>
      <c r="AF49" s="82">
        <f t="shared" si="31"/>
        <v>210.7</v>
      </c>
      <c r="AG49" s="82">
        <f t="shared" si="31"/>
        <v>210.7</v>
      </c>
      <c r="AH49" s="82">
        <f t="shared" si="31"/>
        <v>210.7</v>
      </c>
      <c r="AI49" s="82">
        <f t="shared" si="31"/>
        <v>210.7</v>
      </c>
      <c r="AJ49" s="82">
        <f t="shared" si="31"/>
        <v>210.7</v>
      </c>
      <c r="AK49" s="82">
        <f t="shared" si="31"/>
        <v>210.7</v>
      </c>
      <c r="AL49" s="82">
        <f t="shared" si="31"/>
        <v>221.23499999999999</v>
      </c>
      <c r="AM49" s="82">
        <f t="shared" si="31"/>
        <v>221.23499999999999</v>
      </c>
      <c r="AN49" s="82">
        <f t="shared" si="31"/>
        <v>221.23499999999999</v>
      </c>
      <c r="AO49" s="189">
        <f t="shared" si="31"/>
        <v>221.23499999999999</v>
      </c>
      <c r="AP49" s="82">
        <f t="shared" si="31"/>
        <v>221.23499999999999</v>
      </c>
      <c r="AQ49" s="82">
        <f t="shared" si="31"/>
        <v>221.23499999999999</v>
      </c>
      <c r="AR49" s="82">
        <f t="shared" si="31"/>
        <v>221.23499999999999</v>
      </c>
      <c r="AS49" s="82">
        <f t="shared" si="31"/>
        <v>221.23499999999999</v>
      </c>
      <c r="AT49" s="82">
        <f t="shared" si="31"/>
        <v>221.23499999999999</v>
      </c>
      <c r="AU49" s="82">
        <f t="shared" si="31"/>
        <v>221.23499999999999</v>
      </c>
      <c r="AV49" s="82">
        <f t="shared" si="31"/>
        <v>221.23499999999999</v>
      </c>
      <c r="AW49" s="82">
        <f t="shared" si="31"/>
        <v>221.23499999999999</v>
      </c>
      <c r="AX49" s="82">
        <f t="shared" si="31"/>
        <v>232.29675</v>
      </c>
      <c r="AY49" s="82">
        <f t="shared" si="31"/>
        <v>232.29675</v>
      </c>
      <c r="AZ49" s="82">
        <f t="shared" si="31"/>
        <v>232.29675</v>
      </c>
      <c r="BA49" s="189">
        <f t="shared" si="31"/>
        <v>232.29675</v>
      </c>
      <c r="BB49" s="82">
        <f t="shared" si="31"/>
        <v>232.29675</v>
      </c>
      <c r="BC49" s="82">
        <f t="shared" si="31"/>
        <v>232.29675</v>
      </c>
      <c r="BD49" s="82">
        <f t="shared" si="31"/>
        <v>232.29675</v>
      </c>
      <c r="BE49" s="82">
        <f t="shared" si="31"/>
        <v>232.29675</v>
      </c>
      <c r="BF49" s="82">
        <f t="shared" si="31"/>
        <v>232.29675</v>
      </c>
      <c r="BG49" s="82">
        <f t="shared" si="31"/>
        <v>232.29675</v>
      </c>
      <c r="BH49" s="82">
        <f t="shared" si="31"/>
        <v>232.29675</v>
      </c>
      <c r="BI49" s="82">
        <f t="shared" si="31"/>
        <v>232.29675</v>
      </c>
      <c r="BJ49" s="82">
        <f t="shared" si="31"/>
        <v>243.9115875</v>
      </c>
      <c r="BK49" s="82">
        <f t="shared" si="31"/>
        <v>243.9115875</v>
      </c>
      <c r="BL49" s="82">
        <f t="shared" si="31"/>
        <v>243.9115875</v>
      </c>
      <c r="BM49" s="82">
        <f t="shared" si="31"/>
        <v>243.9115875</v>
      </c>
      <c r="BN49" s="97"/>
      <c r="BO49" s="67">
        <f t="shared" si="21"/>
        <v>802.66666666666663</v>
      </c>
      <c r="BP49" s="68">
        <f t="shared" si="22"/>
        <v>2448.1333333333332</v>
      </c>
      <c r="BQ49" s="68">
        <f t="shared" si="23"/>
        <v>2570.5400000000004</v>
      </c>
      <c r="BR49" s="68">
        <f t="shared" si="24"/>
        <v>2699.0669999999996</v>
      </c>
      <c r="BS49" s="69">
        <f t="shared" si="25"/>
        <v>2834.0203499999998</v>
      </c>
      <c r="BT49" s="11"/>
      <c r="BU49" s="70">
        <f t="shared" si="26"/>
        <v>11354.427349999998</v>
      </c>
      <c r="BW49" s="97"/>
      <c r="BX49" s="95"/>
    </row>
    <row r="50" spans="2:76" s="93" customFormat="1">
      <c r="B50" s="99" t="s">
        <v>378</v>
      </c>
      <c r="C50" s="437">
        <v>9</v>
      </c>
      <c r="D50" s="438">
        <v>2.4079999999999999</v>
      </c>
      <c r="E50" s="94"/>
      <c r="F50" s="82">
        <f t="shared" si="19"/>
        <v>0</v>
      </c>
      <c r="G50" s="82">
        <f t="shared" si="31"/>
        <v>0</v>
      </c>
      <c r="H50" s="82">
        <f t="shared" si="31"/>
        <v>0</v>
      </c>
      <c r="I50" s="82">
        <f t="shared" si="31"/>
        <v>0</v>
      </c>
      <c r="J50" s="82">
        <f t="shared" si="31"/>
        <v>0</v>
      </c>
      <c r="K50" s="82">
        <f t="shared" si="31"/>
        <v>0</v>
      </c>
      <c r="L50" s="82">
        <f t="shared" si="31"/>
        <v>0</v>
      </c>
      <c r="M50" s="82">
        <f t="shared" si="31"/>
        <v>0</v>
      </c>
      <c r="N50" s="82">
        <f t="shared" si="31"/>
        <v>200.66666666666666</v>
      </c>
      <c r="O50" s="82">
        <f t="shared" si="31"/>
        <v>200.66666666666666</v>
      </c>
      <c r="P50" s="82">
        <f t="shared" si="31"/>
        <v>200.66666666666666</v>
      </c>
      <c r="Q50" s="189">
        <f t="shared" si="31"/>
        <v>200.66666666666666</v>
      </c>
      <c r="R50" s="82">
        <f t="shared" si="31"/>
        <v>200.66666666666666</v>
      </c>
      <c r="S50" s="82">
        <f t="shared" si="31"/>
        <v>200.66666666666666</v>
      </c>
      <c r="T50" s="82">
        <f t="shared" si="31"/>
        <v>200.66666666666666</v>
      </c>
      <c r="U50" s="82">
        <f t="shared" si="31"/>
        <v>200.66666666666666</v>
      </c>
      <c r="V50" s="82">
        <f t="shared" si="31"/>
        <v>200.66666666666666</v>
      </c>
      <c r="W50" s="82">
        <f t="shared" si="31"/>
        <v>200.66666666666666</v>
      </c>
      <c r="X50" s="82">
        <f t="shared" si="31"/>
        <v>200.66666666666666</v>
      </c>
      <c r="Y50" s="82">
        <f t="shared" si="31"/>
        <v>200.66666666666666</v>
      </c>
      <c r="Z50" s="82">
        <f t="shared" si="31"/>
        <v>210.7</v>
      </c>
      <c r="AA50" s="82">
        <f t="shared" si="31"/>
        <v>210.7</v>
      </c>
      <c r="AB50" s="82">
        <f t="shared" si="31"/>
        <v>210.7</v>
      </c>
      <c r="AC50" s="189">
        <f t="shared" si="31"/>
        <v>210.7</v>
      </c>
      <c r="AD50" s="82">
        <f t="shared" si="31"/>
        <v>210.7</v>
      </c>
      <c r="AE50" s="82">
        <f t="shared" si="31"/>
        <v>210.7</v>
      </c>
      <c r="AF50" s="82">
        <f t="shared" si="31"/>
        <v>210.7</v>
      </c>
      <c r="AG50" s="82">
        <f t="shared" si="31"/>
        <v>210.7</v>
      </c>
      <c r="AH50" s="82">
        <f t="shared" si="31"/>
        <v>210.7</v>
      </c>
      <c r="AI50" s="82">
        <f t="shared" si="31"/>
        <v>210.7</v>
      </c>
      <c r="AJ50" s="82">
        <f t="shared" si="31"/>
        <v>210.7</v>
      </c>
      <c r="AK50" s="82">
        <f t="shared" si="31"/>
        <v>210.7</v>
      </c>
      <c r="AL50" s="82">
        <f t="shared" si="31"/>
        <v>221.23499999999999</v>
      </c>
      <c r="AM50" s="82">
        <f t="shared" si="31"/>
        <v>221.23499999999999</v>
      </c>
      <c r="AN50" s="82">
        <f t="shared" si="31"/>
        <v>221.23499999999999</v>
      </c>
      <c r="AO50" s="189">
        <f t="shared" si="31"/>
        <v>221.23499999999999</v>
      </c>
      <c r="AP50" s="82">
        <f t="shared" si="31"/>
        <v>221.23499999999999</v>
      </c>
      <c r="AQ50" s="82">
        <f t="shared" si="31"/>
        <v>221.23499999999999</v>
      </c>
      <c r="AR50" s="82">
        <f t="shared" si="31"/>
        <v>221.23499999999999</v>
      </c>
      <c r="AS50" s="82">
        <f t="shared" si="31"/>
        <v>221.23499999999999</v>
      </c>
      <c r="AT50" s="82">
        <f t="shared" si="31"/>
        <v>221.23499999999999</v>
      </c>
      <c r="AU50" s="82">
        <f t="shared" si="31"/>
        <v>221.23499999999999</v>
      </c>
      <c r="AV50" s="82">
        <f t="shared" si="31"/>
        <v>221.23499999999999</v>
      </c>
      <c r="AW50" s="82">
        <f t="shared" si="31"/>
        <v>221.23499999999999</v>
      </c>
      <c r="AX50" s="82">
        <f t="shared" si="31"/>
        <v>232.29675</v>
      </c>
      <c r="AY50" s="82">
        <f t="shared" si="31"/>
        <v>232.29675</v>
      </c>
      <c r="AZ50" s="82">
        <f t="shared" si="31"/>
        <v>232.29675</v>
      </c>
      <c r="BA50" s="189">
        <f t="shared" si="31"/>
        <v>232.29675</v>
      </c>
      <c r="BB50" s="82">
        <f t="shared" si="31"/>
        <v>232.29675</v>
      </c>
      <c r="BC50" s="82">
        <f t="shared" si="31"/>
        <v>232.29675</v>
      </c>
      <c r="BD50" s="82">
        <f t="shared" si="31"/>
        <v>232.29675</v>
      </c>
      <c r="BE50" s="82">
        <f t="shared" si="31"/>
        <v>232.29675</v>
      </c>
      <c r="BF50" s="82">
        <f t="shared" si="31"/>
        <v>232.29675</v>
      </c>
      <c r="BG50" s="82">
        <f t="shared" si="31"/>
        <v>232.29675</v>
      </c>
      <c r="BH50" s="82">
        <f t="shared" si="31"/>
        <v>232.29675</v>
      </c>
      <c r="BI50" s="82">
        <f t="shared" si="31"/>
        <v>232.29675</v>
      </c>
      <c r="BJ50" s="82">
        <f t="shared" si="31"/>
        <v>243.9115875</v>
      </c>
      <c r="BK50" s="82">
        <f t="shared" si="31"/>
        <v>243.9115875</v>
      </c>
      <c r="BL50" s="82">
        <f t="shared" si="31"/>
        <v>243.9115875</v>
      </c>
      <c r="BM50" s="82">
        <f t="shared" si="31"/>
        <v>243.9115875</v>
      </c>
      <c r="BN50" s="97"/>
      <c r="BO50" s="67">
        <f t="shared" si="21"/>
        <v>802.66666666666663</v>
      </c>
      <c r="BP50" s="68">
        <f t="shared" si="22"/>
        <v>2448.1333333333332</v>
      </c>
      <c r="BQ50" s="68">
        <f t="shared" si="23"/>
        <v>2570.5400000000004</v>
      </c>
      <c r="BR50" s="68">
        <f t="shared" si="24"/>
        <v>2699.0669999999996</v>
      </c>
      <c r="BS50" s="69">
        <f t="shared" si="25"/>
        <v>2834.0203499999998</v>
      </c>
      <c r="BT50" s="11"/>
      <c r="BU50" s="70">
        <f t="shared" si="26"/>
        <v>11354.427349999998</v>
      </c>
      <c r="BW50" s="97"/>
      <c r="BX50" s="95"/>
    </row>
    <row r="51" spans="2:76" s="93" customFormat="1">
      <c r="B51" s="99" t="s">
        <v>379</v>
      </c>
      <c r="C51" s="437">
        <v>9</v>
      </c>
      <c r="D51" s="438">
        <v>2.4079999999999999</v>
      </c>
      <c r="E51" s="94"/>
      <c r="F51" s="82">
        <f t="shared" si="19"/>
        <v>0</v>
      </c>
      <c r="G51" s="82">
        <f t="shared" si="31"/>
        <v>0</v>
      </c>
      <c r="H51" s="82">
        <f t="shared" si="31"/>
        <v>0</v>
      </c>
      <c r="I51" s="82">
        <f t="shared" si="31"/>
        <v>0</v>
      </c>
      <c r="J51" s="82">
        <f t="shared" si="31"/>
        <v>0</v>
      </c>
      <c r="K51" s="82">
        <f t="shared" si="31"/>
        <v>0</v>
      </c>
      <c r="L51" s="82">
        <f t="shared" si="31"/>
        <v>0</v>
      </c>
      <c r="M51" s="82">
        <f t="shared" si="31"/>
        <v>0</v>
      </c>
      <c r="N51" s="82">
        <f t="shared" si="31"/>
        <v>200.66666666666666</v>
      </c>
      <c r="O51" s="82">
        <f t="shared" si="31"/>
        <v>200.66666666666666</v>
      </c>
      <c r="P51" s="82">
        <f t="shared" si="31"/>
        <v>200.66666666666666</v>
      </c>
      <c r="Q51" s="189">
        <f t="shared" si="31"/>
        <v>200.66666666666666</v>
      </c>
      <c r="R51" s="82">
        <f t="shared" si="31"/>
        <v>200.66666666666666</v>
      </c>
      <c r="S51" s="82">
        <f t="shared" si="31"/>
        <v>200.66666666666666</v>
      </c>
      <c r="T51" s="82">
        <f t="shared" si="31"/>
        <v>200.66666666666666</v>
      </c>
      <c r="U51" s="82">
        <f t="shared" si="31"/>
        <v>200.66666666666666</v>
      </c>
      <c r="V51" s="82">
        <f t="shared" si="31"/>
        <v>200.66666666666666</v>
      </c>
      <c r="W51" s="82">
        <f t="shared" si="31"/>
        <v>200.66666666666666</v>
      </c>
      <c r="X51" s="82">
        <f t="shared" si="31"/>
        <v>200.66666666666666</v>
      </c>
      <c r="Y51" s="82">
        <f t="shared" si="31"/>
        <v>200.66666666666666</v>
      </c>
      <c r="Z51" s="82">
        <f t="shared" si="31"/>
        <v>210.7</v>
      </c>
      <c r="AA51" s="82">
        <f t="shared" si="31"/>
        <v>210.7</v>
      </c>
      <c r="AB51" s="82">
        <f t="shared" si="31"/>
        <v>210.7</v>
      </c>
      <c r="AC51" s="189">
        <f t="shared" si="31"/>
        <v>210.7</v>
      </c>
      <c r="AD51" s="82">
        <f t="shared" si="31"/>
        <v>210.7</v>
      </c>
      <c r="AE51" s="82">
        <f t="shared" si="31"/>
        <v>210.7</v>
      </c>
      <c r="AF51" s="82">
        <f t="shared" si="31"/>
        <v>210.7</v>
      </c>
      <c r="AG51" s="82">
        <f t="shared" si="31"/>
        <v>210.7</v>
      </c>
      <c r="AH51" s="82">
        <f t="shared" si="31"/>
        <v>210.7</v>
      </c>
      <c r="AI51" s="82">
        <f t="shared" si="31"/>
        <v>210.7</v>
      </c>
      <c r="AJ51" s="82">
        <f t="shared" si="31"/>
        <v>210.7</v>
      </c>
      <c r="AK51" s="82">
        <f t="shared" si="31"/>
        <v>210.7</v>
      </c>
      <c r="AL51" s="82">
        <f t="shared" si="31"/>
        <v>221.23499999999999</v>
      </c>
      <c r="AM51" s="82">
        <f t="shared" si="31"/>
        <v>221.23499999999999</v>
      </c>
      <c r="AN51" s="82">
        <f t="shared" si="31"/>
        <v>221.23499999999999</v>
      </c>
      <c r="AO51" s="189">
        <f t="shared" si="31"/>
        <v>221.23499999999999</v>
      </c>
      <c r="AP51" s="82">
        <f t="shared" si="31"/>
        <v>221.23499999999999</v>
      </c>
      <c r="AQ51" s="82">
        <f t="shared" si="31"/>
        <v>221.23499999999999</v>
      </c>
      <c r="AR51" s="82">
        <f t="shared" si="31"/>
        <v>221.23499999999999</v>
      </c>
      <c r="AS51" s="82">
        <f t="shared" si="31"/>
        <v>221.23499999999999</v>
      </c>
      <c r="AT51" s="82">
        <f t="shared" si="31"/>
        <v>221.23499999999999</v>
      </c>
      <c r="AU51" s="82">
        <f t="shared" si="31"/>
        <v>221.23499999999999</v>
      </c>
      <c r="AV51" s="82">
        <f t="shared" si="31"/>
        <v>221.23499999999999</v>
      </c>
      <c r="AW51" s="82">
        <f t="shared" si="31"/>
        <v>221.23499999999999</v>
      </c>
      <c r="AX51" s="82">
        <f t="shared" si="31"/>
        <v>232.29675</v>
      </c>
      <c r="AY51" s="82">
        <f t="shared" si="31"/>
        <v>232.29675</v>
      </c>
      <c r="AZ51" s="82">
        <f t="shared" si="31"/>
        <v>232.29675</v>
      </c>
      <c r="BA51" s="189">
        <f t="shared" si="31"/>
        <v>232.29675</v>
      </c>
      <c r="BB51" s="82">
        <f t="shared" si="31"/>
        <v>232.29675</v>
      </c>
      <c r="BC51" s="82">
        <f t="shared" si="31"/>
        <v>232.29675</v>
      </c>
      <c r="BD51" s="82">
        <f t="shared" si="31"/>
        <v>232.29675</v>
      </c>
      <c r="BE51" s="82">
        <f t="shared" si="31"/>
        <v>232.29675</v>
      </c>
      <c r="BF51" s="82">
        <f t="shared" si="31"/>
        <v>232.29675</v>
      </c>
      <c r="BG51" s="82">
        <f t="shared" si="31"/>
        <v>232.29675</v>
      </c>
      <c r="BH51" s="82">
        <f t="shared" si="31"/>
        <v>232.29675</v>
      </c>
      <c r="BI51" s="82">
        <f t="shared" si="31"/>
        <v>232.29675</v>
      </c>
      <c r="BJ51" s="82">
        <f t="shared" si="31"/>
        <v>243.9115875</v>
      </c>
      <c r="BK51" s="82">
        <f t="shared" si="31"/>
        <v>243.9115875</v>
      </c>
      <c r="BL51" s="82">
        <f t="shared" si="31"/>
        <v>243.9115875</v>
      </c>
      <c r="BM51" s="82">
        <f t="shared" si="31"/>
        <v>243.9115875</v>
      </c>
      <c r="BN51" s="97"/>
      <c r="BO51" s="67">
        <f t="shared" si="21"/>
        <v>802.66666666666663</v>
      </c>
      <c r="BP51" s="68">
        <f t="shared" si="22"/>
        <v>2448.1333333333332</v>
      </c>
      <c r="BQ51" s="68">
        <f t="shared" si="23"/>
        <v>2570.5400000000004</v>
      </c>
      <c r="BR51" s="68">
        <f t="shared" si="24"/>
        <v>2699.0669999999996</v>
      </c>
      <c r="BS51" s="69">
        <f t="shared" si="25"/>
        <v>2834.0203499999998</v>
      </c>
      <c r="BT51" s="11"/>
      <c r="BU51" s="70">
        <f t="shared" si="26"/>
        <v>11354.427349999998</v>
      </c>
      <c r="BW51" s="97"/>
      <c r="BX51" s="95"/>
    </row>
    <row r="52" spans="2:76" s="93" customFormat="1">
      <c r="B52" s="99" t="s">
        <v>380</v>
      </c>
      <c r="C52" s="437">
        <v>9</v>
      </c>
      <c r="D52" s="438">
        <v>2.4079999999999999</v>
      </c>
      <c r="E52" s="94"/>
      <c r="F52" s="82">
        <f t="shared" si="19"/>
        <v>0</v>
      </c>
      <c r="G52" s="82">
        <f t="shared" si="31"/>
        <v>0</v>
      </c>
      <c r="H52" s="82">
        <f t="shared" si="31"/>
        <v>0</v>
      </c>
      <c r="I52" s="82">
        <f t="shared" si="31"/>
        <v>0</v>
      </c>
      <c r="J52" s="82">
        <f t="shared" si="31"/>
        <v>0</v>
      </c>
      <c r="K52" s="82">
        <f t="shared" si="31"/>
        <v>0</v>
      </c>
      <c r="L52" s="82">
        <f t="shared" si="31"/>
        <v>0</v>
      </c>
      <c r="M52" s="82">
        <f t="shared" si="31"/>
        <v>0</v>
      </c>
      <c r="N52" s="82">
        <f t="shared" si="31"/>
        <v>200.66666666666666</v>
      </c>
      <c r="O52" s="82">
        <f t="shared" si="31"/>
        <v>200.66666666666666</v>
      </c>
      <c r="P52" s="82">
        <f t="shared" si="31"/>
        <v>200.66666666666666</v>
      </c>
      <c r="Q52" s="189">
        <f t="shared" si="31"/>
        <v>200.66666666666666</v>
      </c>
      <c r="R52" s="82">
        <f t="shared" si="31"/>
        <v>200.66666666666666</v>
      </c>
      <c r="S52" s="82">
        <f t="shared" si="31"/>
        <v>200.66666666666666</v>
      </c>
      <c r="T52" s="82">
        <f t="shared" si="31"/>
        <v>200.66666666666666</v>
      </c>
      <c r="U52" s="82">
        <f t="shared" si="31"/>
        <v>200.66666666666666</v>
      </c>
      <c r="V52" s="82">
        <f t="shared" si="31"/>
        <v>200.66666666666666</v>
      </c>
      <c r="W52" s="82">
        <f t="shared" si="31"/>
        <v>200.66666666666666</v>
      </c>
      <c r="X52" s="82">
        <f t="shared" si="31"/>
        <v>200.66666666666666</v>
      </c>
      <c r="Y52" s="82">
        <f t="shared" si="31"/>
        <v>200.66666666666666</v>
      </c>
      <c r="Z52" s="82">
        <f t="shared" si="31"/>
        <v>210.7</v>
      </c>
      <c r="AA52" s="82">
        <f t="shared" si="31"/>
        <v>210.7</v>
      </c>
      <c r="AB52" s="82">
        <f t="shared" si="31"/>
        <v>210.7</v>
      </c>
      <c r="AC52" s="189">
        <f t="shared" si="31"/>
        <v>210.7</v>
      </c>
      <c r="AD52" s="82">
        <f t="shared" si="31"/>
        <v>210.7</v>
      </c>
      <c r="AE52" s="82">
        <f t="shared" si="31"/>
        <v>210.7</v>
      </c>
      <c r="AF52" s="82">
        <f t="shared" si="31"/>
        <v>210.7</v>
      </c>
      <c r="AG52" s="82">
        <f t="shared" si="31"/>
        <v>210.7</v>
      </c>
      <c r="AH52" s="82">
        <f t="shared" si="31"/>
        <v>210.7</v>
      </c>
      <c r="AI52" s="82">
        <f t="shared" si="31"/>
        <v>210.7</v>
      </c>
      <c r="AJ52" s="82">
        <f t="shared" si="31"/>
        <v>210.7</v>
      </c>
      <c r="AK52" s="82">
        <f t="shared" si="31"/>
        <v>210.7</v>
      </c>
      <c r="AL52" s="82">
        <f t="shared" si="31"/>
        <v>221.23499999999999</v>
      </c>
      <c r="AM52" s="82">
        <f t="shared" si="31"/>
        <v>221.23499999999999</v>
      </c>
      <c r="AN52" s="82">
        <f t="shared" si="31"/>
        <v>221.23499999999999</v>
      </c>
      <c r="AO52" s="189">
        <f t="shared" si="31"/>
        <v>221.23499999999999</v>
      </c>
      <c r="AP52" s="82">
        <f t="shared" si="31"/>
        <v>221.23499999999999</v>
      </c>
      <c r="AQ52" s="82">
        <f t="shared" si="31"/>
        <v>221.23499999999999</v>
      </c>
      <c r="AR52" s="82">
        <f t="shared" si="31"/>
        <v>221.23499999999999</v>
      </c>
      <c r="AS52" s="82">
        <f t="shared" si="31"/>
        <v>221.23499999999999</v>
      </c>
      <c r="AT52" s="82">
        <f t="shared" si="31"/>
        <v>221.23499999999999</v>
      </c>
      <c r="AU52" s="82">
        <f t="shared" si="31"/>
        <v>221.23499999999999</v>
      </c>
      <c r="AV52" s="82">
        <f t="shared" si="31"/>
        <v>221.23499999999999</v>
      </c>
      <c r="AW52" s="82">
        <f t="shared" si="31"/>
        <v>221.23499999999999</v>
      </c>
      <c r="AX52" s="82">
        <f t="shared" si="31"/>
        <v>232.29675</v>
      </c>
      <c r="AY52" s="82">
        <f t="shared" si="31"/>
        <v>232.29675</v>
      </c>
      <c r="AZ52" s="82">
        <f t="shared" si="31"/>
        <v>232.29675</v>
      </c>
      <c r="BA52" s="189">
        <f t="shared" si="31"/>
        <v>232.29675</v>
      </c>
      <c r="BB52" s="82">
        <f t="shared" si="31"/>
        <v>232.29675</v>
      </c>
      <c r="BC52" s="82">
        <f t="shared" si="31"/>
        <v>232.29675</v>
      </c>
      <c r="BD52" s="82">
        <f t="shared" si="31"/>
        <v>232.29675</v>
      </c>
      <c r="BE52" s="82">
        <f t="shared" si="31"/>
        <v>232.29675</v>
      </c>
      <c r="BF52" s="82">
        <f t="shared" si="31"/>
        <v>232.29675</v>
      </c>
      <c r="BG52" s="82">
        <f t="shared" si="31"/>
        <v>232.29675</v>
      </c>
      <c r="BH52" s="82">
        <f t="shared" si="31"/>
        <v>232.29675</v>
      </c>
      <c r="BI52" s="82">
        <f t="shared" si="31"/>
        <v>232.29675</v>
      </c>
      <c r="BJ52" s="82">
        <f t="shared" si="31"/>
        <v>243.9115875</v>
      </c>
      <c r="BK52" s="82">
        <f t="shared" si="31"/>
        <v>243.9115875</v>
      </c>
      <c r="BL52" s="82">
        <f t="shared" si="31"/>
        <v>243.9115875</v>
      </c>
      <c r="BM52" s="82">
        <f t="shared" si="31"/>
        <v>243.9115875</v>
      </c>
      <c r="BN52" s="97"/>
      <c r="BO52" s="67">
        <f t="shared" si="21"/>
        <v>802.66666666666663</v>
      </c>
      <c r="BP52" s="68">
        <f t="shared" si="22"/>
        <v>2448.1333333333332</v>
      </c>
      <c r="BQ52" s="68">
        <f t="shared" si="23"/>
        <v>2570.5400000000004</v>
      </c>
      <c r="BR52" s="68">
        <f t="shared" si="24"/>
        <v>2699.0669999999996</v>
      </c>
      <c r="BS52" s="69">
        <f t="shared" si="25"/>
        <v>2834.0203499999998</v>
      </c>
      <c r="BT52" s="11"/>
      <c r="BU52" s="70">
        <f t="shared" si="26"/>
        <v>11354.427349999998</v>
      </c>
      <c r="BW52" s="97"/>
      <c r="BX52" s="95"/>
    </row>
    <row r="53" spans="2:76" s="93" customFormat="1">
      <c r="B53" s="99" t="s">
        <v>381</v>
      </c>
      <c r="C53" s="437">
        <v>9</v>
      </c>
      <c r="D53" s="438">
        <v>2.4079999999999999</v>
      </c>
      <c r="E53" s="94"/>
      <c r="F53" s="82">
        <f t="shared" si="19"/>
        <v>0</v>
      </c>
      <c r="G53" s="82">
        <f t="shared" si="31"/>
        <v>0</v>
      </c>
      <c r="H53" s="82">
        <f t="shared" si="31"/>
        <v>0</v>
      </c>
      <c r="I53" s="82">
        <f t="shared" si="31"/>
        <v>0</v>
      </c>
      <c r="J53" s="82">
        <f t="shared" si="31"/>
        <v>0</v>
      </c>
      <c r="K53" s="82">
        <f t="shared" si="31"/>
        <v>0</v>
      </c>
      <c r="L53" s="82">
        <f t="shared" si="31"/>
        <v>0</v>
      </c>
      <c r="M53" s="82">
        <f t="shared" si="31"/>
        <v>0</v>
      </c>
      <c r="N53" s="82">
        <f t="shared" si="31"/>
        <v>200.66666666666666</v>
      </c>
      <c r="O53" s="82">
        <f t="shared" si="31"/>
        <v>200.66666666666666</v>
      </c>
      <c r="P53" s="82">
        <f t="shared" si="31"/>
        <v>200.66666666666666</v>
      </c>
      <c r="Q53" s="189">
        <f t="shared" si="31"/>
        <v>200.66666666666666</v>
      </c>
      <c r="R53" s="82">
        <f t="shared" ref="G53:BM57" si="32">IF($C53&lt;=R$2,$D53/12*1000,0)*(1+$C$3)^QUOTIENT(R$2-$C53,12)</f>
        <v>200.66666666666666</v>
      </c>
      <c r="S53" s="82">
        <f t="shared" si="32"/>
        <v>200.66666666666666</v>
      </c>
      <c r="T53" s="82">
        <f t="shared" si="32"/>
        <v>200.66666666666666</v>
      </c>
      <c r="U53" s="82">
        <f t="shared" si="32"/>
        <v>200.66666666666666</v>
      </c>
      <c r="V53" s="82">
        <f t="shared" si="32"/>
        <v>200.66666666666666</v>
      </c>
      <c r="W53" s="82">
        <f t="shared" si="32"/>
        <v>200.66666666666666</v>
      </c>
      <c r="X53" s="82">
        <f t="shared" si="32"/>
        <v>200.66666666666666</v>
      </c>
      <c r="Y53" s="82">
        <f t="shared" si="32"/>
        <v>200.66666666666666</v>
      </c>
      <c r="Z53" s="82">
        <f t="shared" si="32"/>
        <v>210.7</v>
      </c>
      <c r="AA53" s="82">
        <f t="shared" si="32"/>
        <v>210.7</v>
      </c>
      <c r="AB53" s="82">
        <f t="shared" si="32"/>
        <v>210.7</v>
      </c>
      <c r="AC53" s="189">
        <f t="shared" si="32"/>
        <v>210.7</v>
      </c>
      <c r="AD53" s="82">
        <f t="shared" si="32"/>
        <v>210.7</v>
      </c>
      <c r="AE53" s="82">
        <f t="shared" si="32"/>
        <v>210.7</v>
      </c>
      <c r="AF53" s="82">
        <f t="shared" si="32"/>
        <v>210.7</v>
      </c>
      <c r="AG53" s="82">
        <f t="shared" si="32"/>
        <v>210.7</v>
      </c>
      <c r="AH53" s="82">
        <f t="shared" si="32"/>
        <v>210.7</v>
      </c>
      <c r="AI53" s="82">
        <f t="shared" si="32"/>
        <v>210.7</v>
      </c>
      <c r="AJ53" s="82">
        <f t="shared" si="32"/>
        <v>210.7</v>
      </c>
      <c r="AK53" s="82">
        <f t="shared" si="32"/>
        <v>210.7</v>
      </c>
      <c r="AL53" s="82">
        <f t="shared" si="32"/>
        <v>221.23499999999999</v>
      </c>
      <c r="AM53" s="82">
        <f t="shared" si="32"/>
        <v>221.23499999999999</v>
      </c>
      <c r="AN53" s="82">
        <f t="shared" si="32"/>
        <v>221.23499999999999</v>
      </c>
      <c r="AO53" s="189">
        <f t="shared" si="32"/>
        <v>221.23499999999999</v>
      </c>
      <c r="AP53" s="82">
        <f t="shared" si="32"/>
        <v>221.23499999999999</v>
      </c>
      <c r="AQ53" s="82">
        <f t="shared" si="32"/>
        <v>221.23499999999999</v>
      </c>
      <c r="AR53" s="82">
        <f t="shared" si="32"/>
        <v>221.23499999999999</v>
      </c>
      <c r="AS53" s="82">
        <f t="shared" si="32"/>
        <v>221.23499999999999</v>
      </c>
      <c r="AT53" s="82">
        <f t="shared" si="32"/>
        <v>221.23499999999999</v>
      </c>
      <c r="AU53" s="82">
        <f t="shared" si="32"/>
        <v>221.23499999999999</v>
      </c>
      <c r="AV53" s="82">
        <f t="shared" si="32"/>
        <v>221.23499999999999</v>
      </c>
      <c r="AW53" s="82">
        <f t="shared" si="32"/>
        <v>221.23499999999999</v>
      </c>
      <c r="AX53" s="82">
        <f t="shared" si="32"/>
        <v>232.29675</v>
      </c>
      <c r="AY53" s="82">
        <f t="shared" si="32"/>
        <v>232.29675</v>
      </c>
      <c r="AZ53" s="82">
        <f t="shared" si="32"/>
        <v>232.29675</v>
      </c>
      <c r="BA53" s="189">
        <f t="shared" si="32"/>
        <v>232.29675</v>
      </c>
      <c r="BB53" s="82">
        <f t="shared" si="32"/>
        <v>232.29675</v>
      </c>
      <c r="BC53" s="82">
        <f t="shared" si="32"/>
        <v>232.29675</v>
      </c>
      <c r="BD53" s="82">
        <f t="shared" si="32"/>
        <v>232.29675</v>
      </c>
      <c r="BE53" s="82">
        <f t="shared" si="32"/>
        <v>232.29675</v>
      </c>
      <c r="BF53" s="82">
        <f t="shared" si="32"/>
        <v>232.29675</v>
      </c>
      <c r="BG53" s="82">
        <f t="shared" si="32"/>
        <v>232.29675</v>
      </c>
      <c r="BH53" s="82">
        <f t="shared" si="32"/>
        <v>232.29675</v>
      </c>
      <c r="BI53" s="82">
        <f t="shared" si="32"/>
        <v>232.29675</v>
      </c>
      <c r="BJ53" s="82">
        <f t="shared" si="32"/>
        <v>243.9115875</v>
      </c>
      <c r="BK53" s="82">
        <f t="shared" si="32"/>
        <v>243.9115875</v>
      </c>
      <c r="BL53" s="82">
        <f t="shared" si="32"/>
        <v>243.9115875</v>
      </c>
      <c r="BM53" s="82">
        <f t="shared" si="32"/>
        <v>243.9115875</v>
      </c>
      <c r="BN53" s="97"/>
      <c r="BO53" s="67">
        <f t="shared" si="21"/>
        <v>802.66666666666663</v>
      </c>
      <c r="BP53" s="68">
        <f t="shared" si="22"/>
        <v>2448.1333333333332</v>
      </c>
      <c r="BQ53" s="68">
        <f t="shared" si="23"/>
        <v>2570.5400000000004</v>
      </c>
      <c r="BR53" s="68">
        <f t="shared" si="24"/>
        <v>2699.0669999999996</v>
      </c>
      <c r="BS53" s="69">
        <f t="shared" si="25"/>
        <v>2834.0203499999998</v>
      </c>
      <c r="BT53" s="11"/>
      <c r="BU53" s="70">
        <f t="shared" si="26"/>
        <v>11354.427349999998</v>
      </c>
      <c r="BW53" s="97"/>
      <c r="BX53" s="95"/>
    </row>
    <row r="54" spans="2:76" s="93" customFormat="1">
      <c r="B54" s="99" t="s">
        <v>382</v>
      </c>
      <c r="C54" s="437">
        <v>9</v>
      </c>
      <c r="D54" s="438">
        <v>2.4079999999999999</v>
      </c>
      <c r="E54" s="94"/>
      <c r="F54" s="82">
        <f t="shared" si="19"/>
        <v>0</v>
      </c>
      <c r="G54" s="82">
        <f t="shared" si="32"/>
        <v>0</v>
      </c>
      <c r="H54" s="82">
        <f t="shared" si="32"/>
        <v>0</v>
      </c>
      <c r="I54" s="82">
        <f t="shared" si="32"/>
        <v>0</v>
      </c>
      <c r="J54" s="82">
        <f t="shared" si="32"/>
        <v>0</v>
      </c>
      <c r="K54" s="82">
        <f t="shared" si="32"/>
        <v>0</v>
      </c>
      <c r="L54" s="82">
        <f t="shared" si="32"/>
        <v>0</v>
      </c>
      <c r="M54" s="82">
        <f t="shared" si="32"/>
        <v>0</v>
      </c>
      <c r="N54" s="82">
        <f t="shared" si="32"/>
        <v>200.66666666666666</v>
      </c>
      <c r="O54" s="82">
        <f t="shared" si="32"/>
        <v>200.66666666666666</v>
      </c>
      <c r="P54" s="82">
        <f t="shared" si="32"/>
        <v>200.66666666666666</v>
      </c>
      <c r="Q54" s="189">
        <f t="shared" si="32"/>
        <v>200.66666666666666</v>
      </c>
      <c r="R54" s="82">
        <f t="shared" si="32"/>
        <v>200.66666666666666</v>
      </c>
      <c r="S54" s="82">
        <f t="shared" si="32"/>
        <v>200.66666666666666</v>
      </c>
      <c r="T54" s="82">
        <f t="shared" si="32"/>
        <v>200.66666666666666</v>
      </c>
      <c r="U54" s="82">
        <f t="shared" si="32"/>
        <v>200.66666666666666</v>
      </c>
      <c r="V54" s="82">
        <f t="shared" si="32"/>
        <v>200.66666666666666</v>
      </c>
      <c r="W54" s="82">
        <f t="shared" si="32"/>
        <v>200.66666666666666</v>
      </c>
      <c r="X54" s="82">
        <f t="shared" si="32"/>
        <v>200.66666666666666</v>
      </c>
      <c r="Y54" s="82">
        <f t="shared" si="32"/>
        <v>200.66666666666666</v>
      </c>
      <c r="Z54" s="82">
        <f t="shared" si="32"/>
        <v>210.7</v>
      </c>
      <c r="AA54" s="82">
        <f t="shared" si="32"/>
        <v>210.7</v>
      </c>
      <c r="AB54" s="82">
        <f t="shared" si="32"/>
        <v>210.7</v>
      </c>
      <c r="AC54" s="189">
        <f t="shared" si="32"/>
        <v>210.7</v>
      </c>
      <c r="AD54" s="82">
        <f t="shared" si="32"/>
        <v>210.7</v>
      </c>
      <c r="AE54" s="82">
        <f t="shared" si="32"/>
        <v>210.7</v>
      </c>
      <c r="AF54" s="82">
        <f t="shared" si="32"/>
        <v>210.7</v>
      </c>
      <c r="AG54" s="82">
        <f t="shared" si="32"/>
        <v>210.7</v>
      </c>
      <c r="AH54" s="82">
        <f t="shared" si="32"/>
        <v>210.7</v>
      </c>
      <c r="AI54" s="82">
        <f t="shared" si="32"/>
        <v>210.7</v>
      </c>
      <c r="AJ54" s="82">
        <f t="shared" si="32"/>
        <v>210.7</v>
      </c>
      <c r="AK54" s="82">
        <f t="shared" si="32"/>
        <v>210.7</v>
      </c>
      <c r="AL54" s="82">
        <f t="shared" si="32"/>
        <v>221.23499999999999</v>
      </c>
      <c r="AM54" s="82">
        <f t="shared" si="32"/>
        <v>221.23499999999999</v>
      </c>
      <c r="AN54" s="82">
        <f t="shared" si="32"/>
        <v>221.23499999999999</v>
      </c>
      <c r="AO54" s="189">
        <f t="shared" si="32"/>
        <v>221.23499999999999</v>
      </c>
      <c r="AP54" s="82">
        <f t="shared" si="32"/>
        <v>221.23499999999999</v>
      </c>
      <c r="AQ54" s="82">
        <f t="shared" si="32"/>
        <v>221.23499999999999</v>
      </c>
      <c r="AR54" s="82">
        <f t="shared" si="32"/>
        <v>221.23499999999999</v>
      </c>
      <c r="AS54" s="82">
        <f t="shared" si="32"/>
        <v>221.23499999999999</v>
      </c>
      <c r="AT54" s="82">
        <f t="shared" si="32"/>
        <v>221.23499999999999</v>
      </c>
      <c r="AU54" s="82">
        <f t="shared" si="32"/>
        <v>221.23499999999999</v>
      </c>
      <c r="AV54" s="82">
        <f t="shared" si="32"/>
        <v>221.23499999999999</v>
      </c>
      <c r="AW54" s="82">
        <f t="shared" si="32"/>
        <v>221.23499999999999</v>
      </c>
      <c r="AX54" s="82">
        <f t="shared" si="32"/>
        <v>232.29675</v>
      </c>
      <c r="AY54" s="82">
        <f t="shared" si="32"/>
        <v>232.29675</v>
      </c>
      <c r="AZ54" s="82">
        <f t="shared" si="32"/>
        <v>232.29675</v>
      </c>
      <c r="BA54" s="189">
        <f t="shared" si="32"/>
        <v>232.29675</v>
      </c>
      <c r="BB54" s="82">
        <f t="shared" si="32"/>
        <v>232.29675</v>
      </c>
      <c r="BC54" s="82">
        <f t="shared" si="32"/>
        <v>232.29675</v>
      </c>
      <c r="BD54" s="82">
        <f t="shared" si="32"/>
        <v>232.29675</v>
      </c>
      <c r="BE54" s="82">
        <f t="shared" si="32"/>
        <v>232.29675</v>
      </c>
      <c r="BF54" s="82">
        <f t="shared" si="32"/>
        <v>232.29675</v>
      </c>
      <c r="BG54" s="82">
        <f t="shared" si="32"/>
        <v>232.29675</v>
      </c>
      <c r="BH54" s="82">
        <f t="shared" si="32"/>
        <v>232.29675</v>
      </c>
      <c r="BI54" s="82">
        <f t="shared" si="32"/>
        <v>232.29675</v>
      </c>
      <c r="BJ54" s="82">
        <f t="shared" si="32"/>
        <v>243.9115875</v>
      </c>
      <c r="BK54" s="82">
        <f t="shared" si="32"/>
        <v>243.9115875</v>
      </c>
      <c r="BL54" s="82">
        <f t="shared" si="32"/>
        <v>243.9115875</v>
      </c>
      <c r="BM54" s="82">
        <f t="shared" si="32"/>
        <v>243.9115875</v>
      </c>
      <c r="BN54" s="97"/>
      <c r="BO54" s="67">
        <f t="shared" si="21"/>
        <v>802.66666666666663</v>
      </c>
      <c r="BP54" s="68">
        <f t="shared" si="22"/>
        <v>2448.1333333333332</v>
      </c>
      <c r="BQ54" s="68">
        <f t="shared" si="23"/>
        <v>2570.5400000000004</v>
      </c>
      <c r="BR54" s="68">
        <f t="shared" si="24"/>
        <v>2699.0669999999996</v>
      </c>
      <c r="BS54" s="69">
        <f t="shared" si="25"/>
        <v>2834.0203499999998</v>
      </c>
      <c r="BT54" s="11"/>
      <c r="BU54" s="70">
        <f t="shared" si="26"/>
        <v>11354.427349999998</v>
      </c>
      <c r="BW54" s="97"/>
      <c r="BX54" s="95"/>
    </row>
    <row r="55" spans="2:76" s="93" customFormat="1">
      <c r="B55" s="99" t="s">
        <v>383</v>
      </c>
      <c r="C55" s="437">
        <v>9</v>
      </c>
      <c r="D55" s="438">
        <v>2.4079999999999999</v>
      </c>
      <c r="E55" s="94"/>
      <c r="F55" s="82">
        <f t="shared" si="19"/>
        <v>0</v>
      </c>
      <c r="G55" s="82">
        <f t="shared" si="32"/>
        <v>0</v>
      </c>
      <c r="H55" s="82">
        <f t="shared" si="32"/>
        <v>0</v>
      </c>
      <c r="I55" s="82">
        <f t="shared" si="32"/>
        <v>0</v>
      </c>
      <c r="J55" s="82">
        <f t="shared" si="32"/>
        <v>0</v>
      </c>
      <c r="K55" s="82">
        <f t="shared" si="32"/>
        <v>0</v>
      </c>
      <c r="L55" s="82">
        <f t="shared" si="32"/>
        <v>0</v>
      </c>
      <c r="M55" s="82">
        <f t="shared" si="32"/>
        <v>0</v>
      </c>
      <c r="N55" s="82">
        <f t="shared" si="32"/>
        <v>200.66666666666666</v>
      </c>
      <c r="O55" s="82">
        <f t="shared" si="32"/>
        <v>200.66666666666666</v>
      </c>
      <c r="P55" s="82">
        <f t="shared" si="32"/>
        <v>200.66666666666666</v>
      </c>
      <c r="Q55" s="189">
        <f t="shared" si="32"/>
        <v>200.66666666666666</v>
      </c>
      <c r="R55" s="82">
        <f t="shared" si="32"/>
        <v>200.66666666666666</v>
      </c>
      <c r="S55" s="82">
        <f t="shared" si="32"/>
        <v>200.66666666666666</v>
      </c>
      <c r="T55" s="82">
        <f t="shared" si="32"/>
        <v>200.66666666666666</v>
      </c>
      <c r="U55" s="82">
        <f t="shared" si="32"/>
        <v>200.66666666666666</v>
      </c>
      <c r="V55" s="82">
        <f t="shared" si="32"/>
        <v>200.66666666666666</v>
      </c>
      <c r="W55" s="82">
        <f t="shared" si="32"/>
        <v>200.66666666666666</v>
      </c>
      <c r="X55" s="82">
        <f t="shared" si="32"/>
        <v>200.66666666666666</v>
      </c>
      <c r="Y55" s="82">
        <f t="shared" si="32"/>
        <v>200.66666666666666</v>
      </c>
      <c r="Z55" s="82">
        <f t="shared" si="32"/>
        <v>210.7</v>
      </c>
      <c r="AA55" s="82">
        <f t="shared" si="32"/>
        <v>210.7</v>
      </c>
      <c r="AB55" s="82">
        <f t="shared" si="32"/>
        <v>210.7</v>
      </c>
      <c r="AC55" s="189">
        <f t="shared" si="32"/>
        <v>210.7</v>
      </c>
      <c r="AD55" s="82">
        <f t="shared" si="32"/>
        <v>210.7</v>
      </c>
      <c r="AE55" s="82">
        <f t="shared" si="32"/>
        <v>210.7</v>
      </c>
      <c r="AF55" s="82">
        <f t="shared" si="32"/>
        <v>210.7</v>
      </c>
      <c r="AG55" s="82">
        <f t="shared" si="32"/>
        <v>210.7</v>
      </c>
      <c r="AH55" s="82">
        <f t="shared" si="32"/>
        <v>210.7</v>
      </c>
      <c r="AI55" s="82">
        <f t="shared" si="32"/>
        <v>210.7</v>
      </c>
      <c r="AJ55" s="82">
        <f t="shared" si="32"/>
        <v>210.7</v>
      </c>
      <c r="AK55" s="82">
        <f t="shared" si="32"/>
        <v>210.7</v>
      </c>
      <c r="AL55" s="82">
        <f t="shared" si="32"/>
        <v>221.23499999999999</v>
      </c>
      <c r="AM55" s="82">
        <f t="shared" si="32"/>
        <v>221.23499999999999</v>
      </c>
      <c r="AN55" s="82">
        <f t="shared" si="32"/>
        <v>221.23499999999999</v>
      </c>
      <c r="AO55" s="189">
        <f t="shared" si="32"/>
        <v>221.23499999999999</v>
      </c>
      <c r="AP55" s="82">
        <f t="shared" si="32"/>
        <v>221.23499999999999</v>
      </c>
      <c r="AQ55" s="82">
        <f t="shared" si="32"/>
        <v>221.23499999999999</v>
      </c>
      <c r="AR55" s="82">
        <f t="shared" si="32"/>
        <v>221.23499999999999</v>
      </c>
      <c r="AS55" s="82">
        <f t="shared" si="32"/>
        <v>221.23499999999999</v>
      </c>
      <c r="AT55" s="82">
        <f t="shared" si="32"/>
        <v>221.23499999999999</v>
      </c>
      <c r="AU55" s="82">
        <f t="shared" si="32"/>
        <v>221.23499999999999</v>
      </c>
      <c r="AV55" s="82">
        <f t="shared" si="32"/>
        <v>221.23499999999999</v>
      </c>
      <c r="AW55" s="82">
        <f t="shared" si="32"/>
        <v>221.23499999999999</v>
      </c>
      <c r="AX55" s="82">
        <f t="shared" si="32"/>
        <v>232.29675</v>
      </c>
      <c r="AY55" s="82">
        <f t="shared" si="32"/>
        <v>232.29675</v>
      </c>
      <c r="AZ55" s="82">
        <f t="shared" si="32"/>
        <v>232.29675</v>
      </c>
      <c r="BA55" s="189">
        <f t="shared" si="32"/>
        <v>232.29675</v>
      </c>
      <c r="BB55" s="82">
        <f t="shared" si="32"/>
        <v>232.29675</v>
      </c>
      <c r="BC55" s="82">
        <f t="shared" si="32"/>
        <v>232.29675</v>
      </c>
      <c r="BD55" s="82">
        <f t="shared" si="32"/>
        <v>232.29675</v>
      </c>
      <c r="BE55" s="82">
        <f t="shared" si="32"/>
        <v>232.29675</v>
      </c>
      <c r="BF55" s="82">
        <f t="shared" si="32"/>
        <v>232.29675</v>
      </c>
      <c r="BG55" s="82">
        <f t="shared" si="32"/>
        <v>232.29675</v>
      </c>
      <c r="BH55" s="82">
        <f t="shared" si="32"/>
        <v>232.29675</v>
      </c>
      <c r="BI55" s="82">
        <f t="shared" si="32"/>
        <v>232.29675</v>
      </c>
      <c r="BJ55" s="82">
        <f t="shared" si="32"/>
        <v>243.9115875</v>
      </c>
      <c r="BK55" s="82">
        <f t="shared" si="32"/>
        <v>243.9115875</v>
      </c>
      <c r="BL55" s="82">
        <f t="shared" si="32"/>
        <v>243.9115875</v>
      </c>
      <c r="BM55" s="82">
        <f t="shared" si="32"/>
        <v>243.9115875</v>
      </c>
      <c r="BN55" s="97"/>
      <c r="BO55" s="67">
        <f t="shared" si="21"/>
        <v>802.66666666666663</v>
      </c>
      <c r="BP55" s="68">
        <f t="shared" si="22"/>
        <v>2448.1333333333332</v>
      </c>
      <c r="BQ55" s="68">
        <f t="shared" si="23"/>
        <v>2570.5400000000004</v>
      </c>
      <c r="BR55" s="68">
        <f t="shared" si="24"/>
        <v>2699.0669999999996</v>
      </c>
      <c r="BS55" s="69">
        <f t="shared" si="25"/>
        <v>2834.0203499999998</v>
      </c>
      <c r="BT55" s="11"/>
      <c r="BU55" s="70">
        <f t="shared" si="26"/>
        <v>11354.427349999998</v>
      </c>
      <c r="BW55" s="97"/>
      <c r="BX55" s="95"/>
    </row>
    <row r="56" spans="2:76" s="93" customFormat="1">
      <c r="B56" s="99" t="s">
        <v>384</v>
      </c>
      <c r="C56" s="437">
        <v>9</v>
      </c>
      <c r="D56" s="438">
        <v>2.4079999999999999</v>
      </c>
      <c r="E56" s="94"/>
      <c r="F56" s="82">
        <f t="shared" si="19"/>
        <v>0</v>
      </c>
      <c r="G56" s="82">
        <f t="shared" si="32"/>
        <v>0</v>
      </c>
      <c r="H56" s="82">
        <f t="shared" si="32"/>
        <v>0</v>
      </c>
      <c r="I56" s="82">
        <f t="shared" si="32"/>
        <v>0</v>
      </c>
      <c r="J56" s="82">
        <f t="shared" si="32"/>
        <v>0</v>
      </c>
      <c r="K56" s="82">
        <f t="shared" si="32"/>
        <v>0</v>
      </c>
      <c r="L56" s="82">
        <f t="shared" si="32"/>
        <v>0</v>
      </c>
      <c r="M56" s="82">
        <f t="shared" si="32"/>
        <v>0</v>
      </c>
      <c r="N56" s="82">
        <f t="shared" si="32"/>
        <v>200.66666666666666</v>
      </c>
      <c r="O56" s="82">
        <f t="shared" si="32"/>
        <v>200.66666666666666</v>
      </c>
      <c r="P56" s="82">
        <f t="shared" si="32"/>
        <v>200.66666666666666</v>
      </c>
      <c r="Q56" s="189">
        <f t="shared" si="32"/>
        <v>200.66666666666666</v>
      </c>
      <c r="R56" s="82">
        <f t="shared" si="32"/>
        <v>200.66666666666666</v>
      </c>
      <c r="S56" s="82">
        <f t="shared" si="32"/>
        <v>200.66666666666666</v>
      </c>
      <c r="T56" s="82">
        <f t="shared" si="32"/>
        <v>200.66666666666666</v>
      </c>
      <c r="U56" s="82">
        <f t="shared" si="32"/>
        <v>200.66666666666666</v>
      </c>
      <c r="V56" s="82">
        <f t="shared" si="32"/>
        <v>200.66666666666666</v>
      </c>
      <c r="W56" s="82">
        <f t="shared" si="32"/>
        <v>200.66666666666666</v>
      </c>
      <c r="X56" s="82">
        <f t="shared" si="32"/>
        <v>200.66666666666666</v>
      </c>
      <c r="Y56" s="82">
        <f t="shared" si="32"/>
        <v>200.66666666666666</v>
      </c>
      <c r="Z56" s="82">
        <f t="shared" si="32"/>
        <v>210.7</v>
      </c>
      <c r="AA56" s="82">
        <f t="shared" si="32"/>
        <v>210.7</v>
      </c>
      <c r="AB56" s="82">
        <f t="shared" si="32"/>
        <v>210.7</v>
      </c>
      <c r="AC56" s="189">
        <f t="shared" si="32"/>
        <v>210.7</v>
      </c>
      <c r="AD56" s="82">
        <f t="shared" si="32"/>
        <v>210.7</v>
      </c>
      <c r="AE56" s="82">
        <f t="shared" si="32"/>
        <v>210.7</v>
      </c>
      <c r="AF56" s="82">
        <f t="shared" si="32"/>
        <v>210.7</v>
      </c>
      <c r="AG56" s="82">
        <f t="shared" si="32"/>
        <v>210.7</v>
      </c>
      <c r="AH56" s="82">
        <f t="shared" si="32"/>
        <v>210.7</v>
      </c>
      <c r="AI56" s="82">
        <f t="shared" si="32"/>
        <v>210.7</v>
      </c>
      <c r="AJ56" s="82">
        <f t="shared" si="32"/>
        <v>210.7</v>
      </c>
      <c r="AK56" s="82">
        <f t="shared" si="32"/>
        <v>210.7</v>
      </c>
      <c r="AL56" s="82">
        <f t="shared" si="32"/>
        <v>221.23499999999999</v>
      </c>
      <c r="AM56" s="82">
        <f t="shared" si="32"/>
        <v>221.23499999999999</v>
      </c>
      <c r="AN56" s="82">
        <f t="shared" si="32"/>
        <v>221.23499999999999</v>
      </c>
      <c r="AO56" s="189">
        <f t="shared" si="32"/>
        <v>221.23499999999999</v>
      </c>
      <c r="AP56" s="82">
        <f t="shared" si="32"/>
        <v>221.23499999999999</v>
      </c>
      <c r="AQ56" s="82">
        <f t="shared" si="32"/>
        <v>221.23499999999999</v>
      </c>
      <c r="AR56" s="82">
        <f t="shared" si="32"/>
        <v>221.23499999999999</v>
      </c>
      <c r="AS56" s="82">
        <f t="shared" si="32"/>
        <v>221.23499999999999</v>
      </c>
      <c r="AT56" s="82">
        <f t="shared" si="32"/>
        <v>221.23499999999999</v>
      </c>
      <c r="AU56" s="82">
        <f t="shared" si="32"/>
        <v>221.23499999999999</v>
      </c>
      <c r="AV56" s="82">
        <f t="shared" si="32"/>
        <v>221.23499999999999</v>
      </c>
      <c r="AW56" s="82">
        <f t="shared" si="32"/>
        <v>221.23499999999999</v>
      </c>
      <c r="AX56" s="82">
        <f t="shared" si="32"/>
        <v>232.29675</v>
      </c>
      <c r="AY56" s="82">
        <f t="shared" si="32"/>
        <v>232.29675</v>
      </c>
      <c r="AZ56" s="82">
        <f t="shared" si="32"/>
        <v>232.29675</v>
      </c>
      <c r="BA56" s="189">
        <f t="shared" si="32"/>
        <v>232.29675</v>
      </c>
      <c r="BB56" s="82">
        <f t="shared" si="32"/>
        <v>232.29675</v>
      </c>
      <c r="BC56" s="82">
        <f t="shared" si="32"/>
        <v>232.29675</v>
      </c>
      <c r="BD56" s="82">
        <f t="shared" si="32"/>
        <v>232.29675</v>
      </c>
      <c r="BE56" s="82">
        <f t="shared" si="32"/>
        <v>232.29675</v>
      </c>
      <c r="BF56" s="82">
        <f t="shared" si="32"/>
        <v>232.29675</v>
      </c>
      <c r="BG56" s="82">
        <f t="shared" si="32"/>
        <v>232.29675</v>
      </c>
      <c r="BH56" s="82">
        <f t="shared" si="32"/>
        <v>232.29675</v>
      </c>
      <c r="BI56" s="82">
        <f t="shared" si="32"/>
        <v>232.29675</v>
      </c>
      <c r="BJ56" s="82">
        <f t="shared" si="32"/>
        <v>243.9115875</v>
      </c>
      <c r="BK56" s="82">
        <f t="shared" si="32"/>
        <v>243.9115875</v>
      </c>
      <c r="BL56" s="82">
        <f t="shared" si="32"/>
        <v>243.9115875</v>
      </c>
      <c r="BM56" s="82">
        <f t="shared" si="32"/>
        <v>243.9115875</v>
      </c>
      <c r="BN56" s="97"/>
      <c r="BO56" s="67">
        <f t="shared" si="21"/>
        <v>802.66666666666663</v>
      </c>
      <c r="BP56" s="68">
        <f t="shared" si="22"/>
        <v>2448.1333333333332</v>
      </c>
      <c r="BQ56" s="68">
        <f t="shared" si="23"/>
        <v>2570.5400000000004</v>
      </c>
      <c r="BR56" s="68">
        <f t="shared" si="24"/>
        <v>2699.0669999999996</v>
      </c>
      <c r="BS56" s="69">
        <f t="shared" si="25"/>
        <v>2834.0203499999998</v>
      </c>
      <c r="BT56" s="11"/>
      <c r="BU56" s="70">
        <f t="shared" si="26"/>
        <v>11354.427349999998</v>
      </c>
      <c r="BW56" s="97"/>
      <c r="BX56" s="95"/>
    </row>
    <row r="57" spans="2:76" s="93" customFormat="1">
      <c r="B57" s="99" t="s">
        <v>385</v>
      </c>
      <c r="C57" s="437">
        <v>9</v>
      </c>
      <c r="D57" s="438">
        <v>2.4079999999999999</v>
      </c>
      <c r="E57" s="94"/>
      <c r="F57" s="82">
        <f t="shared" si="19"/>
        <v>0</v>
      </c>
      <c r="G57" s="82">
        <f t="shared" si="32"/>
        <v>0</v>
      </c>
      <c r="H57" s="82">
        <f t="shared" si="32"/>
        <v>0</v>
      </c>
      <c r="I57" s="82">
        <f t="shared" si="32"/>
        <v>0</v>
      </c>
      <c r="J57" s="82">
        <f t="shared" si="32"/>
        <v>0</v>
      </c>
      <c r="K57" s="82">
        <f t="shared" si="32"/>
        <v>0</v>
      </c>
      <c r="L57" s="82">
        <f t="shared" si="32"/>
        <v>0</v>
      </c>
      <c r="M57" s="82">
        <f t="shared" si="32"/>
        <v>0</v>
      </c>
      <c r="N57" s="82">
        <f t="shared" si="32"/>
        <v>200.66666666666666</v>
      </c>
      <c r="O57" s="82">
        <f t="shared" si="32"/>
        <v>200.66666666666666</v>
      </c>
      <c r="P57" s="82">
        <f t="shared" si="32"/>
        <v>200.66666666666666</v>
      </c>
      <c r="Q57" s="189">
        <f t="shared" si="32"/>
        <v>200.66666666666666</v>
      </c>
      <c r="R57" s="82">
        <f t="shared" si="32"/>
        <v>200.66666666666666</v>
      </c>
      <c r="S57" s="82">
        <f t="shared" si="32"/>
        <v>200.66666666666666</v>
      </c>
      <c r="T57" s="82">
        <f t="shared" si="32"/>
        <v>200.66666666666666</v>
      </c>
      <c r="U57" s="82">
        <f t="shared" si="32"/>
        <v>200.66666666666666</v>
      </c>
      <c r="V57" s="82">
        <f t="shared" si="32"/>
        <v>200.66666666666666</v>
      </c>
      <c r="W57" s="82">
        <f t="shared" si="32"/>
        <v>200.66666666666666</v>
      </c>
      <c r="X57" s="82">
        <f t="shared" si="32"/>
        <v>200.66666666666666</v>
      </c>
      <c r="Y57" s="82">
        <f t="shared" si="32"/>
        <v>200.66666666666666</v>
      </c>
      <c r="Z57" s="82">
        <f t="shared" si="32"/>
        <v>210.7</v>
      </c>
      <c r="AA57" s="82">
        <f t="shared" si="32"/>
        <v>210.7</v>
      </c>
      <c r="AB57" s="82">
        <f t="shared" si="32"/>
        <v>210.7</v>
      </c>
      <c r="AC57" s="189">
        <f t="shared" si="32"/>
        <v>210.7</v>
      </c>
      <c r="AD57" s="82">
        <f t="shared" si="32"/>
        <v>210.7</v>
      </c>
      <c r="AE57" s="82">
        <f t="shared" si="32"/>
        <v>210.7</v>
      </c>
      <c r="AF57" s="82">
        <f t="shared" si="32"/>
        <v>210.7</v>
      </c>
      <c r="AG57" s="82">
        <f t="shared" si="32"/>
        <v>210.7</v>
      </c>
      <c r="AH57" s="82">
        <f t="shared" si="32"/>
        <v>210.7</v>
      </c>
      <c r="AI57" s="82">
        <f t="shared" si="32"/>
        <v>210.7</v>
      </c>
      <c r="AJ57" s="82">
        <f t="shared" si="32"/>
        <v>210.7</v>
      </c>
      <c r="AK57" s="82">
        <f t="shared" ref="G57:BM61" si="33">IF($C57&lt;=AK$2,$D57/12*1000,0)*(1+$C$3)^QUOTIENT(AK$2-$C57,12)</f>
        <v>210.7</v>
      </c>
      <c r="AL57" s="82">
        <f t="shared" si="33"/>
        <v>221.23499999999999</v>
      </c>
      <c r="AM57" s="82">
        <f t="shared" si="33"/>
        <v>221.23499999999999</v>
      </c>
      <c r="AN57" s="82">
        <f t="shared" si="33"/>
        <v>221.23499999999999</v>
      </c>
      <c r="AO57" s="189">
        <f t="shared" si="33"/>
        <v>221.23499999999999</v>
      </c>
      <c r="AP57" s="82">
        <f t="shared" si="33"/>
        <v>221.23499999999999</v>
      </c>
      <c r="AQ57" s="82">
        <f t="shared" si="33"/>
        <v>221.23499999999999</v>
      </c>
      <c r="AR57" s="82">
        <f t="shared" si="33"/>
        <v>221.23499999999999</v>
      </c>
      <c r="AS57" s="82">
        <f t="shared" si="33"/>
        <v>221.23499999999999</v>
      </c>
      <c r="AT57" s="82">
        <f t="shared" si="33"/>
        <v>221.23499999999999</v>
      </c>
      <c r="AU57" s="82">
        <f t="shared" si="33"/>
        <v>221.23499999999999</v>
      </c>
      <c r="AV57" s="82">
        <f t="shared" si="33"/>
        <v>221.23499999999999</v>
      </c>
      <c r="AW57" s="82">
        <f t="shared" si="33"/>
        <v>221.23499999999999</v>
      </c>
      <c r="AX57" s="82">
        <f t="shared" si="33"/>
        <v>232.29675</v>
      </c>
      <c r="AY57" s="82">
        <f t="shared" si="33"/>
        <v>232.29675</v>
      </c>
      <c r="AZ57" s="82">
        <f t="shared" si="33"/>
        <v>232.29675</v>
      </c>
      <c r="BA57" s="189">
        <f t="shared" si="33"/>
        <v>232.29675</v>
      </c>
      <c r="BB57" s="82">
        <f t="shared" si="33"/>
        <v>232.29675</v>
      </c>
      <c r="BC57" s="82">
        <f t="shared" si="33"/>
        <v>232.29675</v>
      </c>
      <c r="BD57" s="82">
        <f t="shared" si="33"/>
        <v>232.29675</v>
      </c>
      <c r="BE57" s="82">
        <f t="shared" si="33"/>
        <v>232.29675</v>
      </c>
      <c r="BF57" s="82">
        <f t="shared" si="33"/>
        <v>232.29675</v>
      </c>
      <c r="BG57" s="82">
        <f t="shared" si="33"/>
        <v>232.29675</v>
      </c>
      <c r="BH57" s="82">
        <f t="shared" si="33"/>
        <v>232.29675</v>
      </c>
      <c r="BI57" s="82">
        <f t="shared" si="33"/>
        <v>232.29675</v>
      </c>
      <c r="BJ57" s="82">
        <f t="shared" si="33"/>
        <v>243.9115875</v>
      </c>
      <c r="BK57" s="82">
        <f t="shared" si="33"/>
        <v>243.9115875</v>
      </c>
      <c r="BL57" s="82">
        <f t="shared" si="33"/>
        <v>243.9115875</v>
      </c>
      <c r="BM57" s="82">
        <f t="shared" si="33"/>
        <v>243.9115875</v>
      </c>
      <c r="BN57" s="97"/>
      <c r="BO57" s="67">
        <f t="shared" si="21"/>
        <v>802.66666666666663</v>
      </c>
      <c r="BP57" s="68">
        <f t="shared" si="22"/>
        <v>2448.1333333333332</v>
      </c>
      <c r="BQ57" s="68">
        <f t="shared" si="23"/>
        <v>2570.5400000000004</v>
      </c>
      <c r="BR57" s="68">
        <f t="shared" si="24"/>
        <v>2699.0669999999996</v>
      </c>
      <c r="BS57" s="69">
        <f t="shared" si="25"/>
        <v>2834.0203499999998</v>
      </c>
      <c r="BT57" s="11"/>
      <c r="BU57" s="70">
        <f t="shared" si="26"/>
        <v>11354.427349999998</v>
      </c>
      <c r="BW57" s="97"/>
      <c r="BX57" s="95"/>
    </row>
    <row r="58" spans="2:76" s="93" customFormat="1">
      <c r="B58" s="99" t="s">
        <v>386</v>
      </c>
      <c r="C58" s="437">
        <v>9</v>
      </c>
      <c r="D58" s="438">
        <v>2.4079999999999999</v>
      </c>
      <c r="E58" s="94"/>
      <c r="F58" s="82">
        <f t="shared" si="19"/>
        <v>0</v>
      </c>
      <c r="G58" s="82">
        <f t="shared" si="33"/>
        <v>0</v>
      </c>
      <c r="H58" s="82">
        <f t="shared" si="33"/>
        <v>0</v>
      </c>
      <c r="I58" s="82">
        <f t="shared" si="33"/>
        <v>0</v>
      </c>
      <c r="J58" s="82">
        <f t="shared" si="33"/>
        <v>0</v>
      </c>
      <c r="K58" s="82">
        <f t="shared" si="33"/>
        <v>0</v>
      </c>
      <c r="L58" s="82">
        <f t="shared" si="33"/>
        <v>0</v>
      </c>
      <c r="M58" s="82">
        <f t="shared" si="33"/>
        <v>0</v>
      </c>
      <c r="N58" s="82">
        <f t="shared" si="33"/>
        <v>200.66666666666666</v>
      </c>
      <c r="O58" s="82">
        <f t="shared" si="33"/>
        <v>200.66666666666666</v>
      </c>
      <c r="P58" s="82">
        <f t="shared" si="33"/>
        <v>200.66666666666666</v>
      </c>
      <c r="Q58" s="189">
        <f t="shared" si="33"/>
        <v>200.66666666666666</v>
      </c>
      <c r="R58" s="82">
        <f t="shared" si="33"/>
        <v>200.66666666666666</v>
      </c>
      <c r="S58" s="82">
        <f t="shared" si="33"/>
        <v>200.66666666666666</v>
      </c>
      <c r="T58" s="82">
        <f t="shared" si="33"/>
        <v>200.66666666666666</v>
      </c>
      <c r="U58" s="82">
        <f t="shared" si="33"/>
        <v>200.66666666666666</v>
      </c>
      <c r="V58" s="82">
        <f t="shared" si="33"/>
        <v>200.66666666666666</v>
      </c>
      <c r="W58" s="82">
        <f t="shared" si="33"/>
        <v>200.66666666666666</v>
      </c>
      <c r="X58" s="82">
        <f t="shared" si="33"/>
        <v>200.66666666666666</v>
      </c>
      <c r="Y58" s="82">
        <f t="shared" si="33"/>
        <v>200.66666666666666</v>
      </c>
      <c r="Z58" s="82">
        <f t="shared" si="33"/>
        <v>210.7</v>
      </c>
      <c r="AA58" s="82">
        <f t="shared" si="33"/>
        <v>210.7</v>
      </c>
      <c r="AB58" s="82">
        <f t="shared" si="33"/>
        <v>210.7</v>
      </c>
      <c r="AC58" s="189">
        <f t="shared" si="33"/>
        <v>210.7</v>
      </c>
      <c r="AD58" s="82">
        <f t="shared" si="33"/>
        <v>210.7</v>
      </c>
      <c r="AE58" s="82">
        <f t="shared" si="33"/>
        <v>210.7</v>
      </c>
      <c r="AF58" s="82">
        <f t="shared" si="33"/>
        <v>210.7</v>
      </c>
      <c r="AG58" s="82">
        <f t="shared" si="33"/>
        <v>210.7</v>
      </c>
      <c r="AH58" s="82">
        <f t="shared" si="33"/>
        <v>210.7</v>
      </c>
      <c r="AI58" s="82">
        <f t="shared" si="33"/>
        <v>210.7</v>
      </c>
      <c r="AJ58" s="82">
        <f t="shared" si="33"/>
        <v>210.7</v>
      </c>
      <c r="AK58" s="82">
        <f t="shared" si="33"/>
        <v>210.7</v>
      </c>
      <c r="AL58" s="82">
        <f t="shared" si="33"/>
        <v>221.23499999999999</v>
      </c>
      <c r="AM58" s="82">
        <f t="shared" si="33"/>
        <v>221.23499999999999</v>
      </c>
      <c r="AN58" s="82">
        <f t="shared" si="33"/>
        <v>221.23499999999999</v>
      </c>
      <c r="AO58" s="189">
        <f t="shared" si="33"/>
        <v>221.23499999999999</v>
      </c>
      <c r="AP58" s="82">
        <f t="shared" si="33"/>
        <v>221.23499999999999</v>
      </c>
      <c r="AQ58" s="82">
        <f t="shared" si="33"/>
        <v>221.23499999999999</v>
      </c>
      <c r="AR58" s="82">
        <f t="shared" si="33"/>
        <v>221.23499999999999</v>
      </c>
      <c r="AS58" s="82">
        <f t="shared" si="33"/>
        <v>221.23499999999999</v>
      </c>
      <c r="AT58" s="82">
        <f t="shared" si="33"/>
        <v>221.23499999999999</v>
      </c>
      <c r="AU58" s="82">
        <f t="shared" si="33"/>
        <v>221.23499999999999</v>
      </c>
      <c r="AV58" s="82">
        <f t="shared" si="33"/>
        <v>221.23499999999999</v>
      </c>
      <c r="AW58" s="82">
        <f t="shared" si="33"/>
        <v>221.23499999999999</v>
      </c>
      <c r="AX58" s="82">
        <f t="shared" si="33"/>
        <v>232.29675</v>
      </c>
      <c r="AY58" s="82">
        <f t="shared" si="33"/>
        <v>232.29675</v>
      </c>
      <c r="AZ58" s="82">
        <f t="shared" si="33"/>
        <v>232.29675</v>
      </c>
      <c r="BA58" s="189">
        <f t="shared" si="33"/>
        <v>232.29675</v>
      </c>
      <c r="BB58" s="82">
        <f t="shared" si="33"/>
        <v>232.29675</v>
      </c>
      <c r="BC58" s="82">
        <f t="shared" si="33"/>
        <v>232.29675</v>
      </c>
      <c r="BD58" s="82">
        <f t="shared" si="33"/>
        <v>232.29675</v>
      </c>
      <c r="BE58" s="82">
        <f t="shared" si="33"/>
        <v>232.29675</v>
      </c>
      <c r="BF58" s="82">
        <f t="shared" si="33"/>
        <v>232.29675</v>
      </c>
      <c r="BG58" s="82">
        <f t="shared" si="33"/>
        <v>232.29675</v>
      </c>
      <c r="BH58" s="82">
        <f t="shared" si="33"/>
        <v>232.29675</v>
      </c>
      <c r="BI58" s="82">
        <f t="shared" si="33"/>
        <v>232.29675</v>
      </c>
      <c r="BJ58" s="82">
        <f t="shared" si="33"/>
        <v>243.9115875</v>
      </c>
      <c r="BK58" s="82">
        <f t="shared" si="33"/>
        <v>243.9115875</v>
      </c>
      <c r="BL58" s="82">
        <f t="shared" si="33"/>
        <v>243.9115875</v>
      </c>
      <c r="BM58" s="82">
        <f t="shared" si="33"/>
        <v>243.9115875</v>
      </c>
      <c r="BN58" s="97"/>
      <c r="BO58" s="67">
        <f t="shared" si="21"/>
        <v>802.66666666666663</v>
      </c>
      <c r="BP58" s="68">
        <f t="shared" si="22"/>
        <v>2448.1333333333332</v>
      </c>
      <c r="BQ58" s="68">
        <f t="shared" si="23"/>
        <v>2570.5400000000004</v>
      </c>
      <c r="BR58" s="68">
        <f t="shared" si="24"/>
        <v>2699.0669999999996</v>
      </c>
      <c r="BS58" s="69">
        <f t="shared" si="25"/>
        <v>2834.0203499999998</v>
      </c>
      <c r="BT58" s="11"/>
      <c r="BU58" s="70">
        <f t="shared" si="26"/>
        <v>11354.427349999998</v>
      </c>
      <c r="BW58" s="97"/>
      <c r="BX58" s="95"/>
    </row>
    <row r="59" spans="2:76" s="93" customFormat="1">
      <c r="B59" s="99" t="s">
        <v>387</v>
      </c>
      <c r="C59" s="437">
        <v>9</v>
      </c>
      <c r="D59" s="438">
        <v>2.4079999999999999</v>
      </c>
      <c r="E59" s="94"/>
      <c r="F59" s="82">
        <f t="shared" si="19"/>
        <v>0</v>
      </c>
      <c r="G59" s="82">
        <f t="shared" si="33"/>
        <v>0</v>
      </c>
      <c r="H59" s="82">
        <f t="shared" si="33"/>
        <v>0</v>
      </c>
      <c r="I59" s="82">
        <f t="shared" si="33"/>
        <v>0</v>
      </c>
      <c r="J59" s="82">
        <f t="shared" si="33"/>
        <v>0</v>
      </c>
      <c r="K59" s="82">
        <f t="shared" si="33"/>
        <v>0</v>
      </c>
      <c r="L59" s="82">
        <f t="shared" si="33"/>
        <v>0</v>
      </c>
      <c r="M59" s="82">
        <f t="shared" si="33"/>
        <v>0</v>
      </c>
      <c r="N59" s="82">
        <f t="shared" si="33"/>
        <v>200.66666666666666</v>
      </c>
      <c r="O59" s="82">
        <f t="shared" si="33"/>
        <v>200.66666666666666</v>
      </c>
      <c r="P59" s="82">
        <f t="shared" si="33"/>
        <v>200.66666666666666</v>
      </c>
      <c r="Q59" s="189">
        <f t="shared" si="33"/>
        <v>200.66666666666666</v>
      </c>
      <c r="R59" s="82">
        <f t="shared" si="33"/>
        <v>200.66666666666666</v>
      </c>
      <c r="S59" s="82">
        <f t="shared" si="33"/>
        <v>200.66666666666666</v>
      </c>
      <c r="T59" s="82">
        <f t="shared" si="33"/>
        <v>200.66666666666666</v>
      </c>
      <c r="U59" s="82">
        <f t="shared" si="33"/>
        <v>200.66666666666666</v>
      </c>
      <c r="V59" s="82">
        <f t="shared" si="33"/>
        <v>200.66666666666666</v>
      </c>
      <c r="W59" s="82">
        <f t="shared" si="33"/>
        <v>200.66666666666666</v>
      </c>
      <c r="X59" s="82">
        <f t="shared" si="33"/>
        <v>200.66666666666666</v>
      </c>
      <c r="Y59" s="82">
        <f t="shared" si="33"/>
        <v>200.66666666666666</v>
      </c>
      <c r="Z59" s="82">
        <f t="shared" si="33"/>
        <v>210.7</v>
      </c>
      <c r="AA59" s="82">
        <f t="shared" si="33"/>
        <v>210.7</v>
      </c>
      <c r="AB59" s="82">
        <f t="shared" si="33"/>
        <v>210.7</v>
      </c>
      <c r="AC59" s="189">
        <f t="shared" si="33"/>
        <v>210.7</v>
      </c>
      <c r="AD59" s="82">
        <f t="shared" si="33"/>
        <v>210.7</v>
      </c>
      <c r="AE59" s="82">
        <f t="shared" si="33"/>
        <v>210.7</v>
      </c>
      <c r="AF59" s="82">
        <f t="shared" si="33"/>
        <v>210.7</v>
      </c>
      <c r="AG59" s="82">
        <f t="shared" si="33"/>
        <v>210.7</v>
      </c>
      <c r="AH59" s="82">
        <f t="shared" si="33"/>
        <v>210.7</v>
      </c>
      <c r="AI59" s="82">
        <f t="shared" si="33"/>
        <v>210.7</v>
      </c>
      <c r="AJ59" s="82">
        <f t="shared" si="33"/>
        <v>210.7</v>
      </c>
      <c r="AK59" s="82">
        <f t="shared" si="33"/>
        <v>210.7</v>
      </c>
      <c r="AL59" s="82">
        <f t="shared" si="33"/>
        <v>221.23499999999999</v>
      </c>
      <c r="AM59" s="82">
        <f t="shared" si="33"/>
        <v>221.23499999999999</v>
      </c>
      <c r="AN59" s="82">
        <f t="shared" si="33"/>
        <v>221.23499999999999</v>
      </c>
      <c r="AO59" s="189">
        <f t="shared" si="33"/>
        <v>221.23499999999999</v>
      </c>
      <c r="AP59" s="82">
        <f t="shared" si="33"/>
        <v>221.23499999999999</v>
      </c>
      <c r="AQ59" s="82">
        <f t="shared" si="33"/>
        <v>221.23499999999999</v>
      </c>
      <c r="AR59" s="82">
        <f t="shared" si="33"/>
        <v>221.23499999999999</v>
      </c>
      <c r="AS59" s="82">
        <f t="shared" si="33"/>
        <v>221.23499999999999</v>
      </c>
      <c r="AT59" s="82">
        <f t="shared" si="33"/>
        <v>221.23499999999999</v>
      </c>
      <c r="AU59" s="82">
        <f t="shared" si="33"/>
        <v>221.23499999999999</v>
      </c>
      <c r="AV59" s="82">
        <f t="shared" si="33"/>
        <v>221.23499999999999</v>
      </c>
      <c r="AW59" s="82">
        <f t="shared" si="33"/>
        <v>221.23499999999999</v>
      </c>
      <c r="AX59" s="82">
        <f t="shared" si="33"/>
        <v>232.29675</v>
      </c>
      <c r="AY59" s="82">
        <f t="shared" si="33"/>
        <v>232.29675</v>
      </c>
      <c r="AZ59" s="82">
        <f t="shared" si="33"/>
        <v>232.29675</v>
      </c>
      <c r="BA59" s="189">
        <f t="shared" si="33"/>
        <v>232.29675</v>
      </c>
      <c r="BB59" s="82">
        <f t="shared" si="33"/>
        <v>232.29675</v>
      </c>
      <c r="BC59" s="82">
        <f t="shared" si="33"/>
        <v>232.29675</v>
      </c>
      <c r="BD59" s="82">
        <f t="shared" si="33"/>
        <v>232.29675</v>
      </c>
      <c r="BE59" s="82">
        <f t="shared" si="33"/>
        <v>232.29675</v>
      </c>
      <c r="BF59" s="82">
        <f t="shared" si="33"/>
        <v>232.29675</v>
      </c>
      <c r="BG59" s="82">
        <f t="shared" si="33"/>
        <v>232.29675</v>
      </c>
      <c r="BH59" s="82">
        <f t="shared" si="33"/>
        <v>232.29675</v>
      </c>
      <c r="BI59" s="82">
        <f t="shared" si="33"/>
        <v>232.29675</v>
      </c>
      <c r="BJ59" s="82">
        <f t="shared" si="33"/>
        <v>243.9115875</v>
      </c>
      <c r="BK59" s="82">
        <f t="shared" si="33"/>
        <v>243.9115875</v>
      </c>
      <c r="BL59" s="82">
        <f t="shared" si="33"/>
        <v>243.9115875</v>
      </c>
      <c r="BM59" s="82">
        <f t="shared" si="33"/>
        <v>243.9115875</v>
      </c>
      <c r="BN59" s="97"/>
      <c r="BO59" s="67">
        <f t="shared" si="21"/>
        <v>802.66666666666663</v>
      </c>
      <c r="BP59" s="68">
        <f t="shared" si="22"/>
        <v>2448.1333333333332</v>
      </c>
      <c r="BQ59" s="68">
        <f t="shared" si="23"/>
        <v>2570.5400000000004</v>
      </c>
      <c r="BR59" s="68">
        <f t="shared" si="24"/>
        <v>2699.0669999999996</v>
      </c>
      <c r="BS59" s="69">
        <f t="shared" si="25"/>
        <v>2834.0203499999998</v>
      </c>
      <c r="BT59" s="11"/>
      <c r="BU59" s="70">
        <f t="shared" si="26"/>
        <v>11354.427349999998</v>
      </c>
      <c r="BW59" s="97"/>
      <c r="BX59" s="95"/>
    </row>
    <row r="60" spans="2:76" s="93" customFormat="1">
      <c r="B60" s="99" t="s">
        <v>388</v>
      </c>
      <c r="C60" s="437">
        <v>9</v>
      </c>
      <c r="D60" s="438">
        <v>2.4079999999999999</v>
      </c>
      <c r="E60" s="94"/>
      <c r="F60" s="82">
        <f t="shared" si="19"/>
        <v>0</v>
      </c>
      <c r="G60" s="82">
        <f t="shared" si="33"/>
        <v>0</v>
      </c>
      <c r="H60" s="82">
        <f t="shared" si="33"/>
        <v>0</v>
      </c>
      <c r="I60" s="82">
        <f t="shared" si="33"/>
        <v>0</v>
      </c>
      <c r="J60" s="82">
        <f t="shared" si="33"/>
        <v>0</v>
      </c>
      <c r="K60" s="82">
        <f t="shared" si="33"/>
        <v>0</v>
      </c>
      <c r="L60" s="82">
        <f t="shared" si="33"/>
        <v>0</v>
      </c>
      <c r="M60" s="82">
        <f t="shared" si="33"/>
        <v>0</v>
      </c>
      <c r="N60" s="82">
        <f t="shared" si="33"/>
        <v>200.66666666666666</v>
      </c>
      <c r="O60" s="82">
        <f t="shared" si="33"/>
        <v>200.66666666666666</v>
      </c>
      <c r="P60" s="82">
        <f t="shared" si="33"/>
        <v>200.66666666666666</v>
      </c>
      <c r="Q60" s="189">
        <f t="shared" si="33"/>
        <v>200.66666666666666</v>
      </c>
      <c r="R60" s="82">
        <f t="shared" si="33"/>
        <v>200.66666666666666</v>
      </c>
      <c r="S60" s="82">
        <f t="shared" si="33"/>
        <v>200.66666666666666</v>
      </c>
      <c r="T60" s="82">
        <f t="shared" si="33"/>
        <v>200.66666666666666</v>
      </c>
      <c r="U60" s="82">
        <f t="shared" si="33"/>
        <v>200.66666666666666</v>
      </c>
      <c r="V60" s="82">
        <f t="shared" si="33"/>
        <v>200.66666666666666</v>
      </c>
      <c r="W60" s="82">
        <f t="shared" si="33"/>
        <v>200.66666666666666</v>
      </c>
      <c r="X60" s="82">
        <f t="shared" si="33"/>
        <v>200.66666666666666</v>
      </c>
      <c r="Y60" s="82">
        <f t="shared" si="33"/>
        <v>200.66666666666666</v>
      </c>
      <c r="Z60" s="82">
        <f t="shared" si="33"/>
        <v>210.7</v>
      </c>
      <c r="AA60" s="82">
        <f t="shared" si="33"/>
        <v>210.7</v>
      </c>
      <c r="AB60" s="82">
        <f t="shared" si="33"/>
        <v>210.7</v>
      </c>
      <c r="AC60" s="189">
        <f t="shared" si="33"/>
        <v>210.7</v>
      </c>
      <c r="AD60" s="82">
        <f t="shared" si="33"/>
        <v>210.7</v>
      </c>
      <c r="AE60" s="82">
        <f t="shared" si="33"/>
        <v>210.7</v>
      </c>
      <c r="AF60" s="82">
        <f t="shared" si="33"/>
        <v>210.7</v>
      </c>
      <c r="AG60" s="82">
        <f t="shared" si="33"/>
        <v>210.7</v>
      </c>
      <c r="AH60" s="82">
        <f t="shared" si="33"/>
        <v>210.7</v>
      </c>
      <c r="AI60" s="82">
        <f t="shared" si="33"/>
        <v>210.7</v>
      </c>
      <c r="AJ60" s="82">
        <f t="shared" si="33"/>
        <v>210.7</v>
      </c>
      <c r="AK60" s="82">
        <f t="shared" si="33"/>
        <v>210.7</v>
      </c>
      <c r="AL60" s="82">
        <f t="shared" si="33"/>
        <v>221.23499999999999</v>
      </c>
      <c r="AM60" s="82">
        <f t="shared" si="33"/>
        <v>221.23499999999999</v>
      </c>
      <c r="AN60" s="82">
        <f t="shared" si="33"/>
        <v>221.23499999999999</v>
      </c>
      <c r="AO60" s="189">
        <f t="shared" si="33"/>
        <v>221.23499999999999</v>
      </c>
      <c r="AP60" s="82">
        <f t="shared" si="33"/>
        <v>221.23499999999999</v>
      </c>
      <c r="AQ60" s="82">
        <f t="shared" si="33"/>
        <v>221.23499999999999</v>
      </c>
      <c r="AR60" s="82">
        <f t="shared" si="33"/>
        <v>221.23499999999999</v>
      </c>
      <c r="AS60" s="82">
        <f t="shared" si="33"/>
        <v>221.23499999999999</v>
      </c>
      <c r="AT60" s="82">
        <f t="shared" si="33"/>
        <v>221.23499999999999</v>
      </c>
      <c r="AU60" s="82">
        <f t="shared" si="33"/>
        <v>221.23499999999999</v>
      </c>
      <c r="AV60" s="82">
        <f t="shared" si="33"/>
        <v>221.23499999999999</v>
      </c>
      <c r="AW60" s="82">
        <f t="shared" si="33"/>
        <v>221.23499999999999</v>
      </c>
      <c r="AX60" s="82">
        <f t="shared" si="33"/>
        <v>232.29675</v>
      </c>
      <c r="AY60" s="82">
        <f t="shared" si="33"/>
        <v>232.29675</v>
      </c>
      <c r="AZ60" s="82">
        <f t="shared" si="33"/>
        <v>232.29675</v>
      </c>
      <c r="BA60" s="189">
        <f t="shared" si="33"/>
        <v>232.29675</v>
      </c>
      <c r="BB60" s="82">
        <f t="shared" si="33"/>
        <v>232.29675</v>
      </c>
      <c r="BC60" s="82">
        <f t="shared" si="33"/>
        <v>232.29675</v>
      </c>
      <c r="BD60" s="82">
        <f t="shared" si="33"/>
        <v>232.29675</v>
      </c>
      <c r="BE60" s="82">
        <f t="shared" si="33"/>
        <v>232.29675</v>
      </c>
      <c r="BF60" s="82">
        <f t="shared" si="33"/>
        <v>232.29675</v>
      </c>
      <c r="BG60" s="82">
        <f t="shared" si="33"/>
        <v>232.29675</v>
      </c>
      <c r="BH60" s="82">
        <f t="shared" si="33"/>
        <v>232.29675</v>
      </c>
      <c r="BI60" s="82">
        <f t="shared" si="33"/>
        <v>232.29675</v>
      </c>
      <c r="BJ60" s="82">
        <f t="shared" si="33"/>
        <v>243.9115875</v>
      </c>
      <c r="BK60" s="82">
        <f t="shared" si="33"/>
        <v>243.9115875</v>
      </c>
      <c r="BL60" s="82">
        <f t="shared" si="33"/>
        <v>243.9115875</v>
      </c>
      <c r="BM60" s="82">
        <f t="shared" si="33"/>
        <v>243.9115875</v>
      </c>
      <c r="BN60" s="97"/>
      <c r="BO60" s="67">
        <f t="shared" si="21"/>
        <v>802.66666666666663</v>
      </c>
      <c r="BP60" s="68">
        <f t="shared" si="22"/>
        <v>2448.1333333333332</v>
      </c>
      <c r="BQ60" s="68">
        <f t="shared" si="23"/>
        <v>2570.5400000000004</v>
      </c>
      <c r="BR60" s="68">
        <f t="shared" si="24"/>
        <v>2699.0669999999996</v>
      </c>
      <c r="BS60" s="69">
        <f t="shared" si="25"/>
        <v>2834.0203499999998</v>
      </c>
      <c r="BT60" s="11"/>
      <c r="BU60" s="70">
        <f t="shared" si="26"/>
        <v>11354.427349999998</v>
      </c>
      <c r="BW60" s="97"/>
      <c r="BX60" s="95"/>
    </row>
    <row r="61" spans="2:76" s="93" customFormat="1">
      <c r="B61" s="99" t="s">
        <v>389</v>
      </c>
      <c r="C61" s="437">
        <v>9</v>
      </c>
      <c r="D61" s="438">
        <v>2.4079999999999999</v>
      </c>
      <c r="E61" s="94"/>
      <c r="F61" s="82">
        <f t="shared" si="19"/>
        <v>0</v>
      </c>
      <c r="G61" s="82">
        <f t="shared" si="33"/>
        <v>0</v>
      </c>
      <c r="H61" s="82">
        <f t="shared" si="33"/>
        <v>0</v>
      </c>
      <c r="I61" s="82">
        <f t="shared" si="33"/>
        <v>0</v>
      </c>
      <c r="J61" s="82">
        <f t="shared" si="33"/>
        <v>0</v>
      </c>
      <c r="K61" s="82">
        <f t="shared" si="33"/>
        <v>0</v>
      </c>
      <c r="L61" s="82">
        <f t="shared" si="33"/>
        <v>0</v>
      </c>
      <c r="M61" s="82">
        <f t="shared" si="33"/>
        <v>0</v>
      </c>
      <c r="N61" s="82">
        <f t="shared" si="33"/>
        <v>200.66666666666666</v>
      </c>
      <c r="O61" s="82">
        <f t="shared" si="33"/>
        <v>200.66666666666666</v>
      </c>
      <c r="P61" s="82">
        <f t="shared" si="33"/>
        <v>200.66666666666666</v>
      </c>
      <c r="Q61" s="189">
        <f t="shared" si="33"/>
        <v>200.66666666666666</v>
      </c>
      <c r="R61" s="82">
        <f t="shared" si="33"/>
        <v>200.66666666666666</v>
      </c>
      <c r="S61" s="82">
        <f t="shared" si="33"/>
        <v>200.66666666666666</v>
      </c>
      <c r="T61" s="82">
        <f t="shared" si="33"/>
        <v>200.66666666666666</v>
      </c>
      <c r="U61" s="82">
        <f t="shared" si="33"/>
        <v>200.66666666666666</v>
      </c>
      <c r="V61" s="82">
        <f t="shared" si="33"/>
        <v>200.66666666666666</v>
      </c>
      <c r="W61" s="82">
        <f t="shared" si="33"/>
        <v>200.66666666666666</v>
      </c>
      <c r="X61" s="82">
        <f t="shared" si="33"/>
        <v>200.66666666666666</v>
      </c>
      <c r="Y61" s="82">
        <f t="shared" si="33"/>
        <v>200.66666666666666</v>
      </c>
      <c r="Z61" s="82">
        <f t="shared" si="33"/>
        <v>210.7</v>
      </c>
      <c r="AA61" s="82">
        <f t="shared" si="33"/>
        <v>210.7</v>
      </c>
      <c r="AB61" s="82">
        <f t="shared" si="33"/>
        <v>210.7</v>
      </c>
      <c r="AC61" s="189">
        <f t="shared" si="33"/>
        <v>210.7</v>
      </c>
      <c r="AD61" s="82">
        <f t="shared" si="33"/>
        <v>210.7</v>
      </c>
      <c r="AE61" s="82">
        <f t="shared" si="33"/>
        <v>210.7</v>
      </c>
      <c r="AF61" s="82">
        <f t="shared" si="33"/>
        <v>210.7</v>
      </c>
      <c r="AG61" s="82">
        <f t="shared" si="33"/>
        <v>210.7</v>
      </c>
      <c r="AH61" s="82">
        <f t="shared" si="33"/>
        <v>210.7</v>
      </c>
      <c r="AI61" s="82">
        <f t="shared" si="33"/>
        <v>210.7</v>
      </c>
      <c r="AJ61" s="82">
        <f t="shared" si="33"/>
        <v>210.7</v>
      </c>
      <c r="AK61" s="82">
        <f t="shared" si="33"/>
        <v>210.7</v>
      </c>
      <c r="AL61" s="82">
        <f t="shared" si="33"/>
        <v>221.23499999999999</v>
      </c>
      <c r="AM61" s="82">
        <f t="shared" si="33"/>
        <v>221.23499999999999</v>
      </c>
      <c r="AN61" s="82">
        <f t="shared" si="33"/>
        <v>221.23499999999999</v>
      </c>
      <c r="AO61" s="189">
        <f t="shared" si="33"/>
        <v>221.23499999999999</v>
      </c>
      <c r="AP61" s="82">
        <f t="shared" si="33"/>
        <v>221.23499999999999</v>
      </c>
      <c r="AQ61" s="82">
        <f t="shared" si="33"/>
        <v>221.23499999999999</v>
      </c>
      <c r="AR61" s="82">
        <f t="shared" si="33"/>
        <v>221.23499999999999</v>
      </c>
      <c r="AS61" s="82">
        <f t="shared" si="33"/>
        <v>221.23499999999999</v>
      </c>
      <c r="AT61" s="82">
        <f t="shared" si="33"/>
        <v>221.23499999999999</v>
      </c>
      <c r="AU61" s="82">
        <f t="shared" si="33"/>
        <v>221.23499999999999</v>
      </c>
      <c r="AV61" s="82">
        <f t="shared" si="33"/>
        <v>221.23499999999999</v>
      </c>
      <c r="AW61" s="82">
        <f t="shared" si="33"/>
        <v>221.23499999999999</v>
      </c>
      <c r="AX61" s="82">
        <f t="shared" si="33"/>
        <v>232.29675</v>
      </c>
      <c r="AY61" s="82">
        <f t="shared" si="33"/>
        <v>232.29675</v>
      </c>
      <c r="AZ61" s="82">
        <f t="shared" si="33"/>
        <v>232.29675</v>
      </c>
      <c r="BA61" s="189">
        <f t="shared" si="33"/>
        <v>232.29675</v>
      </c>
      <c r="BB61" s="82">
        <f t="shared" si="33"/>
        <v>232.29675</v>
      </c>
      <c r="BC61" s="82">
        <f t="shared" si="33"/>
        <v>232.29675</v>
      </c>
      <c r="BD61" s="82">
        <f t="shared" ref="G61:BM66" si="34">IF($C61&lt;=BD$2,$D61/12*1000,0)*(1+$C$3)^QUOTIENT(BD$2-$C61,12)</f>
        <v>232.29675</v>
      </c>
      <c r="BE61" s="82">
        <f t="shared" si="34"/>
        <v>232.29675</v>
      </c>
      <c r="BF61" s="82">
        <f t="shared" si="34"/>
        <v>232.29675</v>
      </c>
      <c r="BG61" s="82">
        <f t="shared" si="34"/>
        <v>232.29675</v>
      </c>
      <c r="BH61" s="82">
        <f t="shared" si="34"/>
        <v>232.29675</v>
      </c>
      <c r="BI61" s="82">
        <f t="shared" si="34"/>
        <v>232.29675</v>
      </c>
      <c r="BJ61" s="82">
        <f t="shared" si="34"/>
        <v>243.9115875</v>
      </c>
      <c r="BK61" s="82">
        <f t="shared" si="34"/>
        <v>243.9115875</v>
      </c>
      <c r="BL61" s="82">
        <f t="shared" si="34"/>
        <v>243.9115875</v>
      </c>
      <c r="BM61" s="82">
        <f t="shared" si="34"/>
        <v>243.9115875</v>
      </c>
      <c r="BN61" s="97"/>
      <c r="BO61" s="67">
        <f t="shared" si="21"/>
        <v>802.66666666666663</v>
      </c>
      <c r="BP61" s="68">
        <f t="shared" si="22"/>
        <v>2448.1333333333332</v>
      </c>
      <c r="BQ61" s="68">
        <f t="shared" si="23"/>
        <v>2570.5400000000004</v>
      </c>
      <c r="BR61" s="68">
        <f t="shared" si="24"/>
        <v>2699.0669999999996</v>
      </c>
      <c r="BS61" s="69">
        <f t="shared" si="25"/>
        <v>2834.0203499999998</v>
      </c>
      <c r="BT61" s="11"/>
      <c r="BU61" s="70">
        <f t="shared" si="26"/>
        <v>11354.427349999998</v>
      </c>
      <c r="BW61" s="97"/>
      <c r="BX61" s="95"/>
    </row>
    <row r="62" spans="2:76" s="93" customFormat="1">
      <c r="B62" s="99" t="s">
        <v>390</v>
      </c>
      <c r="C62" s="437">
        <v>9</v>
      </c>
      <c r="D62" s="438">
        <v>2.4079999999999999</v>
      </c>
      <c r="E62" s="94"/>
      <c r="F62" s="82">
        <f t="shared" si="19"/>
        <v>0</v>
      </c>
      <c r="G62" s="82">
        <f t="shared" si="34"/>
        <v>0</v>
      </c>
      <c r="H62" s="82">
        <f t="shared" si="34"/>
        <v>0</v>
      </c>
      <c r="I62" s="82">
        <f t="shared" si="34"/>
        <v>0</v>
      </c>
      <c r="J62" s="82">
        <f t="shared" si="34"/>
        <v>0</v>
      </c>
      <c r="K62" s="82">
        <f t="shared" si="34"/>
        <v>0</v>
      </c>
      <c r="L62" s="82">
        <f t="shared" si="34"/>
        <v>0</v>
      </c>
      <c r="M62" s="82">
        <f t="shared" si="34"/>
        <v>0</v>
      </c>
      <c r="N62" s="82">
        <f t="shared" si="34"/>
        <v>200.66666666666666</v>
      </c>
      <c r="O62" s="82">
        <f t="shared" si="34"/>
        <v>200.66666666666666</v>
      </c>
      <c r="P62" s="82">
        <f t="shared" si="34"/>
        <v>200.66666666666666</v>
      </c>
      <c r="Q62" s="189">
        <f t="shared" si="34"/>
        <v>200.66666666666666</v>
      </c>
      <c r="R62" s="82">
        <f t="shared" si="34"/>
        <v>200.66666666666666</v>
      </c>
      <c r="S62" s="82">
        <f t="shared" si="34"/>
        <v>200.66666666666666</v>
      </c>
      <c r="T62" s="82">
        <f t="shared" si="34"/>
        <v>200.66666666666666</v>
      </c>
      <c r="U62" s="82">
        <f t="shared" si="34"/>
        <v>200.66666666666666</v>
      </c>
      <c r="V62" s="82">
        <f t="shared" si="34"/>
        <v>200.66666666666666</v>
      </c>
      <c r="W62" s="82">
        <f t="shared" si="34"/>
        <v>200.66666666666666</v>
      </c>
      <c r="X62" s="82">
        <f t="shared" si="34"/>
        <v>200.66666666666666</v>
      </c>
      <c r="Y62" s="82">
        <f t="shared" si="34"/>
        <v>200.66666666666666</v>
      </c>
      <c r="Z62" s="82">
        <f t="shared" si="34"/>
        <v>210.7</v>
      </c>
      <c r="AA62" s="82">
        <f t="shared" si="34"/>
        <v>210.7</v>
      </c>
      <c r="AB62" s="82">
        <f t="shared" si="34"/>
        <v>210.7</v>
      </c>
      <c r="AC62" s="189">
        <f t="shared" si="34"/>
        <v>210.7</v>
      </c>
      <c r="AD62" s="82">
        <f t="shared" si="34"/>
        <v>210.7</v>
      </c>
      <c r="AE62" s="82">
        <f t="shared" si="34"/>
        <v>210.7</v>
      </c>
      <c r="AF62" s="82">
        <f t="shared" si="34"/>
        <v>210.7</v>
      </c>
      <c r="AG62" s="82">
        <f t="shared" si="34"/>
        <v>210.7</v>
      </c>
      <c r="AH62" s="82">
        <f t="shared" si="34"/>
        <v>210.7</v>
      </c>
      <c r="AI62" s="82">
        <f t="shared" si="34"/>
        <v>210.7</v>
      </c>
      <c r="AJ62" s="82">
        <f t="shared" si="34"/>
        <v>210.7</v>
      </c>
      <c r="AK62" s="82">
        <f t="shared" si="34"/>
        <v>210.7</v>
      </c>
      <c r="AL62" s="82">
        <f t="shared" si="34"/>
        <v>221.23499999999999</v>
      </c>
      <c r="AM62" s="82">
        <f t="shared" si="34"/>
        <v>221.23499999999999</v>
      </c>
      <c r="AN62" s="82">
        <f t="shared" si="34"/>
        <v>221.23499999999999</v>
      </c>
      <c r="AO62" s="189">
        <f t="shared" si="34"/>
        <v>221.23499999999999</v>
      </c>
      <c r="AP62" s="82">
        <f t="shared" si="34"/>
        <v>221.23499999999999</v>
      </c>
      <c r="AQ62" s="82">
        <f t="shared" si="34"/>
        <v>221.23499999999999</v>
      </c>
      <c r="AR62" s="82">
        <f t="shared" si="34"/>
        <v>221.23499999999999</v>
      </c>
      <c r="AS62" s="82">
        <f t="shared" si="34"/>
        <v>221.23499999999999</v>
      </c>
      <c r="AT62" s="82">
        <f t="shared" si="34"/>
        <v>221.23499999999999</v>
      </c>
      <c r="AU62" s="82">
        <f t="shared" si="34"/>
        <v>221.23499999999999</v>
      </c>
      <c r="AV62" s="82">
        <f t="shared" si="34"/>
        <v>221.23499999999999</v>
      </c>
      <c r="AW62" s="82">
        <f t="shared" si="34"/>
        <v>221.23499999999999</v>
      </c>
      <c r="AX62" s="82">
        <f t="shared" si="34"/>
        <v>232.29675</v>
      </c>
      <c r="AY62" s="82">
        <f t="shared" si="34"/>
        <v>232.29675</v>
      </c>
      <c r="AZ62" s="82">
        <f t="shared" si="34"/>
        <v>232.29675</v>
      </c>
      <c r="BA62" s="189">
        <f t="shared" si="34"/>
        <v>232.29675</v>
      </c>
      <c r="BB62" s="82">
        <f t="shared" si="34"/>
        <v>232.29675</v>
      </c>
      <c r="BC62" s="82">
        <f t="shared" si="34"/>
        <v>232.29675</v>
      </c>
      <c r="BD62" s="82">
        <f t="shared" si="34"/>
        <v>232.29675</v>
      </c>
      <c r="BE62" s="82">
        <f t="shared" si="34"/>
        <v>232.29675</v>
      </c>
      <c r="BF62" s="82">
        <f t="shared" si="34"/>
        <v>232.29675</v>
      </c>
      <c r="BG62" s="82">
        <f t="shared" si="34"/>
        <v>232.29675</v>
      </c>
      <c r="BH62" s="82">
        <f t="shared" si="34"/>
        <v>232.29675</v>
      </c>
      <c r="BI62" s="82">
        <f t="shared" si="34"/>
        <v>232.29675</v>
      </c>
      <c r="BJ62" s="82">
        <f t="shared" si="34"/>
        <v>243.9115875</v>
      </c>
      <c r="BK62" s="82">
        <f t="shared" si="34"/>
        <v>243.9115875</v>
      </c>
      <c r="BL62" s="82">
        <f t="shared" si="34"/>
        <v>243.9115875</v>
      </c>
      <c r="BM62" s="82">
        <f t="shared" si="34"/>
        <v>243.9115875</v>
      </c>
      <c r="BN62" s="97"/>
      <c r="BO62" s="67">
        <f t="shared" si="21"/>
        <v>802.66666666666663</v>
      </c>
      <c r="BP62" s="68">
        <f t="shared" si="22"/>
        <v>2448.1333333333332</v>
      </c>
      <c r="BQ62" s="68">
        <f t="shared" si="23"/>
        <v>2570.5400000000004</v>
      </c>
      <c r="BR62" s="68">
        <f t="shared" si="24"/>
        <v>2699.0669999999996</v>
      </c>
      <c r="BS62" s="69">
        <f t="shared" si="25"/>
        <v>2834.0203499999998</v>
      </c>
      <c r="BT62" s="11"/>
      <c r="BU62" s="70">
        <f t="shared" si="26"/>
        <v>11354.427349999998</v>
      </c>
      <c r="BW62" s="97"/>
      <c r="BX62" s="95"/>
    </row>
    <row r="63" spans="2:76" s="93" customFormat="1">
      <c r="B63" s="99" t="s">
        <v>391</v>
      </c>
      <c r="C63" s="437">
        <v>9</v>
      </c>
      <c r="D63" s="438">
        <v>2.4079999999999999</v>
      </c>
      <c r="E63" s="94"/>
      <c r="F63" s="82">
        <f t="shared" si="19"/>
        <v>0</v>
      </c>
      <c r="G63" s="82">
        <f t="shared" si="34"/>
        <v>0</v>
      </c>
      <c r="H63" s="82">
        <f t="shared" si="34"/>
        <v>0</v>
      </c>
      <c r="I63" s="82">
        <f t="shared" si="34"/>
        <v>0</v>
      </c>
      <c r="J63" s="82">
        <f t="shared" si="34"/>
        <v>0</v>
      </c>
      <c r="K63" s="82">
        <f t="shared" si="34"/>
        <v>0</v>
      </c>
      <c r="L63" s="82">
        <f t="shared" si="34"/>
        <v>0</v>
      </c>
      <c r="M63" s="82">
        <f t="shared" si="34"/>
        <v>0</v>
      </c>
      <c r="N63" s="82">
        <f t="shared" si="34"/>
        <v>200.66666666666666</v>
      </c>
      <c r="O63" s="82">
        <f t="shared" si="34"/>
        <v>200.66666666666666</v>
      </c>
      <c r="P63" s="82">
        <f t="shared" si="34"/>
        <v>200.66666666666666</v>
      </c>
      <c r="Q63" s="189">
        <f t="shared" si="34"/>
        <v>200.66666666666666</v>
      </c>
      <c r="R63" s="82">
        <f t="shared" si="34"/>
        <v>200.66666666666666</v>
      </c>
      <c r="S63" s="82">
        <f t="shared" si="34"/>
        <v>200.66666666666666</v>
      </c>
      <c r="T63" s="82">
        <f t="shared" si="34"/>
        <v>200.66666666666666</v>
      </c>
      <c r="U63" s="82">
        <f t="shared" si="34"/>
        <v>200.66666666666666</v>
      </c>
      <c r="V63" s="82">
        <f t="shared" si="34"/>
        <v>200.66666666666666</v>
      </c>
      <c r="W63" s="82">
        <f t="shared" si="34"/>
        <v>200.66666666666666</v>
      </c>
      <c r="X63" s="82">
        <f t="shared" si="34"/>
        <v>200.66666666666666</v>
      </c>
      <c r="Y63" s="82">
        <f t="shared" si="34"/>
        <v>200.66666666666666</v>
      </c>
      <c r="Z63" s="82">
        <f t="shared" si="34"/>
        <v>210.7</v>
      </c>
      <c r="AA63" s="82">
        <f t="shared" si="34"/>
        <v>210.7</v>
      </c>
      <c r="AB63" s="82">
        <f t="shared" si="34"/>
        <v>210.7</v>
      </c>
      <c r="AC63" s="189">
        <f t="shared" si="34"/>
        <v>210.7</v>
      </c>
      <c r="AD63" s="82">
        <f t="shared" si="34"/>
        <v>210.7</v>
      </c>
      <c r="AE63" s="82">
        <f t="shared" si="34"/>
        <v>210.7</v>
      </c>
      <c r="AF63" s="82">
        <f t="shared" si="34"/>
        <v>210.7</v>
      </c>
      <c r="AG63" s="82">
        <f t="shared" si="34"/>
        <v>210.7</v>
      </c>
      <c r="AH63" s="82">
        <f t="shared" si="34"/>
        <v>210.7</v>
      </c>
      <c r="AI63" s="82">
        <f t="shared" si="34"/>
        <v>210.7</v>
      </c>
      <c r="AJ63" s="82">
        <f t="shared" si="34"/>
        <v>210.7</v>
      </c>
      <c r="AK63" s="82">
        <f t="shared" si="34"/>
        <v>210.7</v>
      </c>
      <c r="AL63" s="82">
        <f t="shared" si="34"/>
        <v>221.23499999999999</v>
      </c>
      <c r="AM63" s="82">
        <f t="shared" si="34"/>
        <v>221.23499999999999</v>
      </c>
      <c r="AN63" s="82">
        <f t="shared" si="34"/>
        <v>221.23499999999999</v>
      </c>
      <c r="AO63" s="189">
        <f t="shared" si="34"/>
        <v>221.23499999999999</v>
      </c>
      <c r="AP63" s="82">
        <f t="shared" si="34"/>
        <v>221.23499999999999</v>
      </c>
      <c r="AQ63" s="82">
        <f t="shared" si="34"/>
        <v>221.23499999999999</v>
      </c>
      <c r="AR63" s="82">
        <f t="shared" si="34"/>
        <v>221.23499999999999</v>
      </c>
      <c r="AS63" s="82">
        <f t="shared" si="34"/>
        <v>221.23499999999999</v>
      </c>
      <c r="AT63" s="82">
        <f t="shared" si="34"/>
        <v>221.23499999999999</v>
      </c>
      <c r="AU63" s="82">
        <f t="shared" si="34"/>
        <v>221.23499999999999</v>
      </c>
      <c r="AV63" s="82">
        <f t="shared" si="34"/>
        <v>221.23499999999999</v>
      </c>
      <c r="AW63" s="82">
        <f t="shared" si="34"/>
        <v>221.23499999999999</v>
      </c>
      <c r="AX63" s="82">
        <f t="shared" si="34"/>
        <v>232.29675</v>
      </c>
      <c r="AY63" s="82">
        <f t="shared" si="34"/>
        <v>232.29675</v>
      </c>
      <c r="AZ63" s="82">
        <f t="shared" si="34"/>
        <v>232.29675</v>
      </c>
      <c r="BA63" s="189">
        <f t="shared" si="34"/>
        <v>232.29675</v>
      </c>
      <c r="BB63" s="82">
        <f t="shared" si="34"/>
        <v>232.29675</v>
      </c>
      <c r="BC63" s="82">
        <f t="shared" si="34"/>
        <v>232.29675</v>
      </c>
      <c r="BD63" s="82">
        <f t="shared" si="34"/>
        <v>232.29675</v>
      </c>
      <c r="BE63" s="82">
        <f t="shared" si="34"/>
        <v>232.29675</v>
      </c>
      <c r="BF63" s="82">
        <f t="shared" si="34"/>
        <v>232.29675</v>
      </c>
      <c r="BG63" s="82">
        <f t="shared" si="34"/>
        <v>232.29675</v>
      </c>
      <c r="BH63" s="82">
        <f t="shared" si="34"/>
        <v>232.29675</v>
      </c>
      <c r="BI63" s="82">
        <f t="shared" si="34"/>
        <v>232.29675</v>
      </c>
      <c r="BJ63" s="82">
        <f t="shared" si="34"/>
        <v>243.9115875</v>
      </c>
      <c r="BK63" s="82">
        <f t="shared" si="34"/>
        <v>243.9115875</v>
      </c>
      <c r="BL63" s="82">
        <f t="shared" si="34"/>
        <v>243.9115875</v>
      </c>
      <c r="BM63" s="82">
        <f t="shared" si="34"/>
        <v>243.9115875</v>
      </c>
      <c r="BN63" s="97"/>
      <c r="BO63" s="67">
        <f t="shared" si="21"/>
        <v>802.66666666666663</v>
      </c>
      <c r="BP63" s="68">
        <f t="shared" si="22"/>
        <v>2448.1333333333332</v>
      </c>
      <c r="BQ63" s="68">
        <f t="shared" si="23"/>
        <v>2570.5400000000004</v>
      </c>
      <c r="BR63" s="68">
        <f t="shared" si="24"/>
        <v>2699.0669999999996</v>
      </c>
      <c r="BS63" s="69">
        <f t="shared" si="25"/>
        <v>2834.0203499999998</v>
      </c>
      <c r="BT63" s="11"/>
      <c r="BU63" s="70">
        <f t="shared" si="26"/>
        <v>11354.427349999998</v>
      </c>
      <c r="BW63" s="97"/>
      <c r="BX63" s="95"/>
    </row>
    <row r="64" spans="2:76" s="93" customFormat="1">
      <c r="B64" s="99" t="s">
        <v>392</v>
      </c>
      <c r="C64" s="437">
        <v>9</v>
      </c>
      <c r="D64" s="438">
        <v>2.4079999999999999</v>
      </c>
      <c r="E64" s="94"/>
      <c r="F64" s="82">
        <f t="shared" si="19"/>
        <v>0</v>
      </c>
      <c r="G64" s="82">
        <f t="shared" si="34"/>
        <v>0</v>
      </c>
      <c r="H64" s="82">
        <f t="shared" si="34"/>
        <v>0</v>
      </c>
      <c r="I64" s="82">
        <f t="shared" si="34"/>
        <v>0</v>
      </c>
      <c r="J64" s="82">
        <f t="shared" si="34"/>
        <v>0</v>
      </c>
      <c r="K64" s="82">
        <f t="shared" si="34"/>
        <v>0</v>
      </c>
      <c r="L64" s="82">
        <f t="shared" si="34"/>
        <v>0</v>
      </c>
      <c r="M64" s="82">
        <f t="shared" si="34"/>
        <v>0</v>
      </c>
      <c r="N64" s="82">
        <f t="shared" si="34"/>
        <v>200.66666666666666</v>
      </c>
      <c r="O64" s="82">
        <f t="shared" si="34"/>
        <v>200.66666666666666</v>
      </c>
      <c r="P64" s="82">
        <f t="shared" si="34"/>
        <v>200.66666666666666</v>
      </c>
      <c r="Q64" s="189">
        <f t="shared" si="34"/>
        <v>200.66666666666666</v>
      </c>
      <c r="R64" s="82">
        <f t="shared" si="34"/>
        <v>200.66666666666666</v>
      </c>
      <c r="S64" s="82">
        <f t="shared" si="34"/>
        <v>200.66666666666666</v>
      </c>
      <c r="T64" s="82">
        <f t="shared" si="34"/>
        <v>200.66666666666666</v>
      </c>
      <c r="U64" s="82">
        <f t="shared" si="34"/>
        <v>200.66666666666666</v>
      </c>
      <c r="V64" s="82">
        <f t="shared" si="34"/>
        <v>200.66666666666666</v>
      </c>
      <c r="W64" s="82">
        <f t="shared" si="34"/>
        <v>200.66666666666666</v>
      </c>
      <c r="X64" s="82">
        <f t="shared" si="34"/>
        <v>200.66666666666666</v>
      </c>
      <c r="Y64" s="82">
        <f t="shared" si="34"/>
        <v>200.66666666666666</v>
      </c>
      <c r="Z64" s="82">
        <f t="shared" si="34"/>
        <v>210.7</v>
      </c>
      <c r="AA64" s="82">
        <f t="shared" si="34"/>
        <v>210.7</v>
      </c>
      <c r="AB64" s="82">
        <f t="shared" si="34"/>
        <v>210.7</v>
      </c>
      <c r="AC64" s="189">
        <f t="shared" si="34"/>
        <v>210.7</v>
      </c>
      <c r="AD64" s="82">
        <f t="shared" si="34"/>
        <v>210.7</v>
      </c>
      <c r="AE64" s="82">
        <f t="shared" si="34"/>
        <v>210.7</v>
      </c>
      <c r="AF64" s="82">
        <f t="shared" si="34"/>
        <v>210.7</v>
      </c>
      <c r="AG64" s="82">
        <f t="shared" si="34"/>
        <v>210.7</v>
      </c>
      <c r="AH64" s="82">
        <f t="shared" si="34"/>
        <v>210.7</v>
      </c>
      <c r="AI64" s="82">
        <f t="shared" si="34"/>
        <v>210.7</v>
      </c>
      <c r="AJ64" s="82">
        <f t="shared" si="34"/>
        <v>210.7</v>
      </c>
      <c r="AK64" s="82">
        <f t="shared" si="34"/>
        <v>210.7</v>
      </c>
      <c r="AL64" s="82">
        <f t="shared" si="34"/>
        <v>221.23499999999999</v>
      </c>
      <c r="AM64" s="82">
        <f t="shared" si="34"/>
        <v>221.23499999999999</v>
      </c>
      <c r="AN64" s="82">
        <f t="shared" si="34"/>
        <v>221.23499999999999</v>
      </c>
      <c r="AO64" s="189">
        <f t="shared" si="34"/>
        <v>221.23499999999999</v>
      </c>
      <c r="AP64" s="82">
        <f t="shared" si="34"/>
        <v>221.23499999999999</v>
      </c>
      <c r="AQ64" s="82">
        <f t="shared" si="34"/>
        <v>221.23499999999999</v>
      </c>
      <c r="AR64" s="82">
        <f t="shared" si="34"/>
        <v>221.23499999999999</v>
      </c>
      <c r="AS64" s="82">
        <f t="shared" si="34"/>
        <v>221.23499999999999</v>
      </c>
      <c r="AT64" s="82">
        <f t="shared" si="34"/>
        <v>221.23499999999999</v>
      </c>
      <c r="AU64" s="82">
        <f t="shared" si="34"/>
        <v>221.23499999999999</v>
      </c>
      <c r="AV64" s="82">
        <f t="shared" si="34"/>
        <v>221.23499999999999</v>
      </c>
      <c r="AW64" s="82">
        <f t="shared" si="34"/>
        <v>221.23499999999999</v>
      </c>
      <c r="AX64" s="82">
        <f t="shared" si="34"/>
        <v>232.29675</v>
      </c>
      <c r="AY64" s="82">
        <f t="shared" si="34"/>
        <v>232.29675</v>
      </c>
      <c r="AZ64" s="82">
        <f t="shared" si="34"/>
        <v>232.29675</v>
      </c>
      <c r="BA64" s="189">
        <f t="shared" si="34"/>
        <v>232.29675</v>
      </c>
      <c r="BB64" s="82">
        <f t="shared" si="34"/>
        <v>232.29675</v>
      </c>
      <c r="BC64" s="82">
        <f t="shared" si="34"/>
        <v>232.29675</v>
      </c>
      <c r="BD64" s="82">
        <f t="shared" si="34"/>
        <v>232.29675</v>
      </c>
      <c r="BE64" s="82">
        <f t="shared" si="34"/>
        <v>232.29675</v>
      </c>
      <c r="BF64" s="82">
        <f t="shared" si="34"/>
        <v>232.29675</v>
      </c>
      <c r="BG64" s="82">
        <f t="shared" si="34"/>
        <v>232.29675</v>
      </c>
      <c r="BH64" s="82">
        <f t="shared" si="34"/>
        <v>232.29675</v>
      </c>
      <c r="BI64" s="82">
        <f t="shared" si="34"/>
        <v>232.29675</v>
      </c>
      <c r="BJ64" s="82">
        <f t="shared" si="34"/>
        <v>243.9115875</v>
      </c>
      <c r="BK64" s="82">
        <f t="shared" si="34"/>
        <v>243.9115875</v>
      </c>
      <c r="BL64" s="82">
        <f t="shared" si="34"/>
        <v>243.9115875</v>
      </c>
      <c r="BM64" s="82">
        <f t="shared" si="34"/>
        <v>243.9115875</v>
      </c>
      <c r="BN64" s="97"/>
      <c r="BO64" s="67">
        <f t="shared" si="21"/>
        <v>802.66666666666663</v>
      </c>
      <c r="BP64" s="68">
        <f t="shared" si="22"/>
        <v>2448.1333333333332</v>
      </c>
      <c r="BQ64" s="68">
        <f t="shared" si="23"/>
        <v>2570.5400000000004</v>
      </c>
      <c r="BR64" s="68">
        <f t="shared" si="24"/>
        <v>2699.0669999999996</v>
      </c>
      <c r="BS64" s="69">
        <f t="shared" si="25"/>
        <v>2834.0203499999998</v>
      </c>
      <c r="BT64" s="11"/>
      <c r="BU64" s="70">
        <f t="shared" si="26"/>
        <v>11354.427349999998</v>
      </c>
      <c r="BW64" s="97"/>
      <c r="BX64" s="95"/>
    </row>
    <row r="65" spans="2:76" s="93" customFormat="1">
      <c r="B65" s="99" t="s">
        <v>393</v>
      </c>
      <c r="C65" s="437">
        <v>9</v>
      </c>
      <c r="D65" s="438">
        <v>2.4079999999999999</v>
      </c>
      <c r="E65" s="94"/>
      <c r="F65" s="82">
        <f t="shared" si="19"/>
        <v>0</v>
      </c>
      <c r="G65" s="82">
        <f t="shared" si="34"/>
        <v>0</v>
      </c>
      <c r="H65" s="82">
        <f t="shared" si="34"/>
        <v>0</v>
      </c>
      <c r="I65" s="82">
        <f t="shared" si="34"/>
        <v>0</v>
      </c>
      <c r="J65" s="82">
        <f t="shared" si="34"/>
        <v>0</v>
      </c>
      <c r="K65" s="82">
        <f t="shared" si="34"/>
        <v>0</v>
      </c>
      <c r="L65" s="82">
        <f t="shared" si="34"/>
        <v>0</v>
      </c>
      <c r="M65" s="82">
        <f t="shared" si="34"/>
        <v>0</v>
      </c>
      <c r="N65" s="82">
        <f t="shared" si="34"/>
        <v>200.66666666666666</v>
      </c>
      <c r="O65" s="82">
        <f t="shared" si="34"/>
        <v>200.66666666666666</v>
      </c>
      <c r="P65" s="82">
        <f t="shared" si="34"/>
        <v>200.66666666666666</v>
      </c>
      <c r="Q65" s="189">
        <f t="shared" si="34"/>
        <v>200.66666666666666</v>
      </c>
      <c r="R65" s="82">
        <f t="shared" si="34"/>
        <v>200.66666666666666</v>
      </c>
      <c r="S65" s="82">
        <f t="shared" si="34"/>
        <v>200.66666666666666</v>
      </c>
      <c r="T65" s="82">
        <f t="shared" si="34"/>
        <v>200.66666666666666</v>
      </c>
      <c r="U65" s="82">
        <f t="shared" si="34"/>
        <v>200.66666666666666</v>
      </c>
      <c r="V65" s="82">
        <f t="shared" si="34"/>
        <v>200.66666666666666</v>
      </c>
      <c r="W65" s="82">
        <f t="shared" si="34"/>
        <v>200.66666666666666</v>
      </c>
      <c r="X65" s="82">
        <f t="shared" si="34"/>
        <v>200.66666666666666</v>
      </c>
      <c r="Y65" s="82">
        <f t="shared" si="34"/>
        <v>200.66666666666666</v>
      </c>
      <c r="Z65" s="82">
        <f t="shared" si="34"/>
        <v>210.7</v>
      </c>
      <c r="AA65" s="82">
        <f t="shared" si="34"/>
        <v>210.7</v>
      </c>
      <c r="AB65" s="82">
        <f t="shared" si="34"/>
        <v>210.7</v>
      </c>
      <c r="AC65" s="189">
        <f t="shared" si="34"/>
        <v>210.7</v>
      </c>
      <c r="AD65" s="82">
        <f t="shared" si="34"/>
        <v>210.7</v>
      </c>
      <c r="AE65" s="82">
        <f t="shared" si="34"/>
        <v>210.7</v>
      </c>
      <c r="AF65" s="82">
        <f t="shared" si="34"/>
        <v>210.7</v>
      </c>
      <c r="AG65" s="82">
        <f t="shared" si="34"/>
        <v>210.7</v>
      </c>
      <c r="AH65" s="82">
        <f t="shared" si="34"/>
        <v>210.7</v>
      </c>
      <c r="AI65" s="82">
        <f t="shared" si="34"/>
        <v>210.7</v>
      </c>
      <c r="AJ65" s="82">
        <f t="shared" si="34"/>
        <v>210.7</v>
      </c>
      <c r="AK65" s="82">
        <f t="shared" si="34"/>
        <v>210.7</v>
      </c>
      <c r="AL65" s="82">
        <f t="shared" si="34"/>
        <v>221.23499999999999</v>
      </c>
      <c r="AM65" s="82">
        <f t="shared" si="34"/>
        <v>221.23499999999999</v>
      </c>
      <c r="AN65" s="82">
        <f t="shared" si="34"/>
        <v>221.23499999999999</v>
      </c>
      <c r="AO65" s="189">
        <f t="shared" si="34"/>
        <v>221.23499999999999</v>
      </c>
      <c r="AP65" s="82">
        <f t="shared" si="34"/>
        <v>221.23499999999999</v>
      </c>
      <c r="AQ65" s="82">
        <f t="shared" si="34"/>
        <v>221.23499999999999</v>
      </c>
      <c r="AR65" s="82">
        <f t="shared" si="34"/>
        <v>221.23499999999999</v>
      </c>
      <c r="AS65" s="82">
        <f t="shared" si="34"/>
        <v>221.23499999999999</v>
      </c>
      <c r="AT65" s="82">
        <f t="shared" si="34"/>
        <v>221.23499999999999</v>
      </c>
      <c r="AU65" s="82">
        <f t="shared" si="34"/>
        <v>221.23499999999999</v>
      </c>
      <c r="AV65" s="82">
        <f t="shared" si="34"/>
        <v>221.23499999999999</v>
      </c>
      <c r="AW65" s="82">
        <f t="shared" si="34"/>
        <v>221.23499999999999</v>
      </c>
      <c r="AX65" s="82">
        <f t="shared" si="34"/>
        <v>232.29675</v>
      </c>
      <c r="AY65" s="82">
        <f t="shared" si="34"/>
        <v>232.29675</v>
      </c>
      <c r="AZ65" s="82">
        <f t="shared" si="34"/>
        <v>232.29675</v>
      </c>
      <c r="BA65" s="189">
        <f t="shared" si="34"/>
        <v>232.29675</v>
      </c>
      <c r="BB65" s="82">
        <f t="shared" si="34"/>
        <v>232.29675</v>
      </c>
      <c r="BC65" s="82">
        <f t="shared" si="34"/>
        <v>232.29675</v>
      </c>
      <c r="BD65" s="82">
        <f t="shared" si="34"/>
        <v>232.29675</v>
      </c>
      <c r="BE65" s="82">
        <f t="shared" si="34"/>
        <v>232.29675</v>
      </c>
      <c r="BF65" s="82">
        <f t="shared" si="34"/>
        <v>232.29675</v>
      </c>
      <c r="BG65" s="82">
        <f t="shared" si="34"/>
        <v>232.29675</v>
      </c>
      <c r="BH65" s="82">
        <f t="shared" si="34"/>
        <v>232.29675</v>
      </c>
      <c r="BI65" s="82">
        <f t="shared" si="34"/>
        <v>232.29675</v>
      </c>
      <c r="BJ65" s="82">
        <f t="shared" si="34"/>
        <v>243.9115875</v>
      </c>
      <c r="BK65" s="82">
        <f t="shared" si="34"/>
        <v>243.9115875</v>
      </c>
      <c r="BL65" s="82">
        <f t="shared" si="34"/>
        <v>243.9115875</v>
      </c>
      <c r="BM65" s="82">
        <f t="shared" si="34"/>
        <v>243.9115875</v>
      </c>
      <c r="BN65" s="97"/>
      <c r="BO65" s="67">
        <f t="shared" si="21"/>
        <v>802.66666666666663</v>
      </c>
      <c r="BP65" s="68">
        <f t="shared" si="22"/>
        <v>2448.1333333333332</v>
      </c>
      <c r="BQ65" s="68">
        <f t="shared" si="23"/>
        <v>2570.5400000000004</v>
      </c>
      <c r="BR65" s="68">
        <f t="shared" si="24"/>
        <v>2699.0669999999996</v>
      </c>
      <c r="BS65" s="69">
        <f t="shared" si="25"/>
        <v>2834.0203499999998</v>
      </c>
      <c r="BT65" s="11"/>
      <c r="BU65" s="70">
        <f t="shared" si="26"/>
        <v>11354.427349999998</v>
      </c>
      <c r="BW65" s="97"/>
      <c r="BX65" s="95"/>
    </row>
    <row r="66" spans="2:76" s="93" customFormat="1">
      <c r="B66" s="99" t="s">
        <v>394</v>
      </c>
      <c r="C66" s="437">
        <v>9</v>
      </c>
      <c r="D66" s="438">
        <v>2.4079999999999999</v>
      </c>
      <c r="E66" s="94"/>
      <c r="F66" s="82">
        <f t="shared" si="19"/>
        <v>0</v>
      </c>
      <c r="G66" s="82">
        <f t="shared" si="34"/>
        <v>0</v>
      </c>
      <c r="H66" s="82">
        <f t="shared" si="34"/>
        <v>0</v>
      </c>
      <c r="I66" s="82">
        <f t="shared" si="34"/>
        <v>0</v>
      </c>
      <c r="J66" s="82">
        <f t="shared" si="34"/>
        <v>0</v>
      </c>
      <c r="K66" s="82">
        <f t="shared" si="34"/>
        <v>0</v>
      </c>
      <c r="L66" s="82">
        <f t="shared" si="34"/>
        <v>0</v>
      </c>
      <c r="M66" s="82">
        <f t="shared" si="34"/>
        <v>0</v>
      </c>
      <c r="N66" s="82">
        <f t="shared" si="34"/>
        <v>200.66666666666666</v>
      </c>
      <c r="O66" s="82">
        <f t="shared" si="34"/>
        <v>200.66666666666666</v>
      </c>
      <c r="P66" s="82">
        <f t="shared" ref="G66:BM70" si="35">IF($C66&lt;=P$2,$D66/12*1000,0)*(1+$C$3)^QUOTIENT(P$2-$C66,12)</f>
        <v>200.66666666666666</v>
      </c>
      <c r="Q66" s="189">
        <f t="shared" si="35"/>
        <v>200.66666666666666</v>
      </c>
      <c r="R66" s="82">
        <f t="shared" si="35"/>
        <v>200.66666666666666</v>
      </c>
      <c r="S66" s="82">
        <f t="shared" si="35"/>
        <v>200.66666666666666</v>
      </c>
      <c r="T66" s="82">
        <f t="shared" si="35"/>
        <v>200.66666666666666</v>
      </c>
      <c r="U66" s="82">
        <f t="shared" si="35"/>
        <v>200.66666666666666</v>
      </c>
      <c r="V66" s="82">
        <f t="shared" si="35"/>
        <v>200.66666666666666</v>
      </c>
      <c r="W66" s="82">
        <f t="shared" si="35"/>
        <v>200.66666666666666</v>
      </c>
      <c r="X66" s="82">
        <f t="shared" si="35"/>
        <v>200.66666666666666</v>
      </c>
      <c r="Y66" s="82">
        <f t="shared" si="35"/>
        <v>200.66666666666666</v>
      </c>
      <c r="Z66" s="82">
        <f t="shared" si="35"/>
        <v>210.7</v>
      </c>
      <c r="AA66" s="82">
        <f t="shared" si="35"/>
        <v>210.7</v>
      </c>
      <c r="AB66" s="82">
        <f t="shared" si="35"/>
        <v>210.7</v>
      </c>
      <c r="AC66" s="189">
        <f t="shared" si="35"/>
        <v>210.7</v>
      </c>
      <c r="AD66" s="82">
        <f t="shared" si="35"/>
        <v>210.7</v>
      </c>
      <c r="AE66" s="82">
        <f t="shared" si="35"/>
        <v>210.7</v>
      </c>
      <c r="AF66" s="82">
        <f t="shared" si="35"/>
        <v>210.7</v>
      </c>
      <c r="AG66" s="82">
        <f t="shared" si="35"/>
        <v>210.7</v>
      </c>
      <c r="AH66" s="82">
        <f t="shared" si="35"/>
        <v>210.7</v>
      </c>
      <c r="AI66" s="82">
        <f t="shared" si="35"/>
        <v>210.7</v>
      </c>
      <c r="AJ66" s="82">
        <f t="shared" si="35"/>
        <v>210.7</v>
      </c>
      <c r="AK66" s="82">
        <f t="shared" si="35"/>
        <v>210.7</v>
      </c>
      <c r="AL66" s="82">
        <f t="shared" si="35"/>
        <v>221.23499999999999</v>
      </c>
      <c r="AM66" s="82">
        <f t="shared" si="35"/>
        <v>221.23499999999999</v>
      </c>
      <c r="AN66" s="82">
        <f t="shared" si="35"/>
        <v>221.23499999999999</v>
      </c>
      <c r="AO66" s="189">
        <f t="shared" si="35"/>
        <v>221.23499999999999</v>
      </c>
      <c r="AP66" s="82">
        <f t="shared" si="35"/>
        <v>221.23499999999999</v>
      </c>
      <c r="AQ66" s="82">
        <f t="shared" si="35"/>
        <v>221.23499999999999</v>
      </c>
      <c r="AR66" s="82">
        <f t="shared" si="35"/>
        <v>221.23499999999999</v>
      </c>
      <c r="AS66" s="82">
        <f t="shared" si="35"/>
        <v>221.23499999999999</v>
      </c>
      <c r="AT66" s="82">
        <f t="shared" si="35"/>
        <v>221.23499999999999</v>
      </c>
      <c r="AU66" s="82">
        <f t="shared" si="35"/>
        <v>221.23499999999999</v>
      </c>
      <c r="AV66" s="82">
        <f t="shared" si="35"/>
        <v>221.23499999999999</v>
      </c>
      <c r="AW66" s="82">
        <f t="shared" si="35"/>
        <v>221.23499999999999</v>
      </c>
      <c r="AX66" s="82">
        <f t="shared" si="35"/>
        <v>232.29675</v>
      </c>
      <c r="AY66" s="82">
        <f t="shared" si="35"/>
        <v>232.29675</v>
      </c>
      <c r="AZ66" s="82">
        <f t="shared" si="35"/>
        <v>232.29675</v>
      </c>
      <c r="BA66" s="189">
        <f t="shared" si="35"/>
        <v>232.29675</v>
      </c>
      <c r="BB66" s="82">
        <f t="shared" si="35"/>
        <v>232.29675</v>
      </c>
      <c r="BC66" s="82">
        <f t="shared" si="35"/>
        <v>232.29675</v>
      </c>
      <c r="BD66" s="82">
        <f t="shared" si="35"/>
        <v>232.29675</v>
      </c>
      <c r="BE66" s="82">
        <f t="shared" si="35"/>
        <v>232.29675</v>
      </c>
      <c r="BF66" s="82">
        <f t="shared" si="35"/>
        <v>232.29675</v>
      </c>
      <c r="BG66" s="82">
        <f t="shared" si="35"/>
        <v>232.29675</v>
      </c>
      <c r="BH66" s="82">
        <f t="shared" si="35"/>
        <v>232.29675</v>
      </c>
      <c r="BI66" s="82">
        <f t="shared" si="35"/>
        <v>232.29675</v>
      </c>
      <c r="BJ66" s="82">
        <f t="shared" si="35"/>
        <v>243.9115875</v>
      </c>
      <c r="BK66" s="82">
        <f t="shared" si="35"/>
        <v>243.9115875</v>
      </c>
      <c r="BL66" s="82">
        <f t="shared" si="35"/>
        <v>243.9115875</v>
      </c>
      <c r="BM66" s="82">
        <f t="shared" si="35"/>
        <v>243.9115875</v>
      </c>
      <c r="BN66" s="97"/>
      <c r="BO66" s="67">
        <f t="shared" si="21"/>
        <v>802.66666666666663</v>
      </c>
      <c r="BP66" s="68">
        <f t="shared" si="22"/>
        <v>2448.1333333333332</v>
      </c>
      <c r="BQ66" s="68">
        <f t="shared" si="23"/>
        <v>2570.5400000000004</v>
      </c>
      <c r="BR66" s="68">
        <f t="shared" si="24"/>
        <v>2699.0669999999996</v>
      </c>
      <c r="BS66" s="69">
        <f t="shared" si="25"/>
        <v>2834.0203499999998</v>
      </c>
      <c r="BT66" s="11"/>
      <c r="BU66" s="70">
        <f t="shared" si="26"/>
        <v>11354.427349999998</v>
      </c>
      <c r="BW66" s="97"/>
      <c r="BX66" s="95"/>
    </row>
    <row r="67" spans="2:76" s="93" customFormat="1">
      <c r="B67" s="99" t="s">
        <v>395</v>
      </c>
      <c r="C67" s="437">
        <v>9</v>
      </c>
      <c r="D67" s="438">
        <v>2.4079999999999999</v>
      </c>
      <c r="E67" s="94"/>
      <c r="F67" s="82">
        <f t="shared" si="19"/>
        <v>0</v>
      </c>
      <c r="G67" s="82">
        <f t="shared" si="35"/>
        <v>0</v>
      </c>
      <c r="H67" s="82">
        <f t="shared" si="35"/>
        <v>0</v>
      </c>
      <c r="I67" s="82">
        <f t="shared" si="35"/>
        <v>0</v>
      </c>
      <c r="J67" s="82">
        <f t="shared" si="35"/>
        <v>0</v>
      </c>
      <c r="K67" s="82">
        <f t="shared" si="35"/>
        <v>0</v>
      </c>
      <c r="L67" s="82">
        <f t="shared" si="35"/>
        <v>0</v>
      </c>
      <c r="M67" s="82">
        <f t="shared" si="35"/>
        <v>0</v>
      </c>
      <c r="N67" s="82">
        <f t="shared" si="35"/>
        <v>200.66666666666666</v>
      </c>
      <c r="O67" s="82">
        <f t="shared" si="35"/>
        <v>200.66666666666666</v>
      </c>
      <c r="P67" s="82">
        <f t="shared" si="35"/>
        <v>200.66666666666666</v>
      </c>
      <c r="Q67" s="189">
        <f t="shared" si="35"/>
        <v>200.66666666666666</v>
      </c>
      <c r="R67" s="82">
        <f t="shared" si="35"/>
        <v>200.66666666666666</v>
      </c>
      <c r="S67" s="82">
        <f t="shared" si="35"/>
        <v>200.66666666666666</v>
      </c>
      <c r="T67" s="82">
        <f t="shared" si="35"/>
        <v>200.66666666666666</v>
      </c>
      <c r="U67" s="82">
        <f t="shared" si="35"/>
        <v>200.66666666666666</v>
      </c>
      <c r="V67" s="82">
        <f t="shared" si="35"/>
        <v>200.66666666666666</v>
      </c>
      <c r="W67" s="82">
        <f t="shared" si="35"/>
        <v>200.66666666666666</v>
      </c>
      <c r="X67" s="82">
        <f t="shared" si="35"/>
        <v>200.66666666666666</v>
      </c>
      <c r="Y67" s="82">
        <f t="shared" si="35"/>
        <v>200.66666666666666</v>
      </c>
      <c r="Z67" s="82">
        <f t="shared" si="35"/>
        <v>210.7</v>
      </c>
      <c r="AA67" s="82">
        <f t="shared" si="35"/>
        <v>210.7</v>
      </c>
      <c r="AB67" s="82">
        <f t="shared" si="35"/>
        <v>210.7</v>
      </c>
      <c r="AC67" s="189">
        <f t="shared" si="35"/>
        <v>210.7</v>
      </c>
      <c r="AD67" s="82">
        <f t="shared" si="35"/>
        <v>210.7</v>
      </c>
      <c r="AE67" s="82">
        <f t="shared" si="35"/>
        <v>210.7</v>
      </c>
      <c r="AF67" s="82">
        <f t="shared" si="35"/>
        <v>210.7</v>
      </c>
      <c r="AG67" s="82">
        <f t="shared" si="35"/>
        <v>210.7</v>
      </c>
      <c r="AH67" s="82">
        <f t="shared" si="35"/>
        <v>210.7</v>
      </c>
      <c r="AI67" s="82">
        <f t="shared" si="35"/>
        <v>210.7</v>
      </c>
      <c r="AJ67" s="82">
        <f t="shared" si="35"/>
        <v>210.7</v>
      </c>
      <c r="AK67" s="82">
        <f t="shared" si="35"/>
        <v>210.7</v>
      </c>
      <c r="AL67" s="82">
        <f t="shared" si="35"/>
        <v>221.23499999999999</v>
      </c>
      <c r="AM67" s="82">
        <f t="shared" si="35"/>
        <v>221.23499999999999</v>
      </c>
      <c r="AN67" s="82">
        <f t="shared" si="35"/>
        <v>221.23499999999999</v>
      </c>
      <c r="AO67" s="189">
        <f t="shared" si="35"/>
        <v>221.23499999999999</v>
      </c>
      <c r="AP67" s="82">
        <f t="shared" si="35"/>
        <v>221.23499999999999</v>
      </c>
      <c r="AQ67" s="82">
        <f t="shared" si="35"/>
        <v>221.23499999999999</v>
      </c>
      <c r="AR67" s="82">
        <f t="shared" si="35"/>
        <v>221.23499999999999</v>
      </c>
      <c r="AS67" s="82">
        <f t="shared" si="35"/>
        <v>221.23499999999999</v>
      </c>
      <c r="AT67" s="82">
        <f t="shared" si="35"/>
        <v>221.23499999999999</v>
      </c>
      <c r="AU67" s="82">
        <f t="shared" si="35"/>
        <v>221.23499999999999</v>
      </c>
      <c r="AV67" s="82">
        <f t="shared" si="35"/>
        <v>221.23499999999999</v>
      </c>
      <c r="AW67" s="82">
        <f t="shared" si="35"/>
        <v>221.23499999999999</v>
      </c>
      <c r="AX67" s="82">
        <f t="shared" si="35"/>
        <v>232.29675</v>
      </c>
      <c r="AY67" s="82">
        <f t="shared" si="35"/>
        <v>232.29675</v>
      </c>
      <c r="AZ67" s="82">
        <f t="shared" si="35"/>
        <v>232.29675</v>
      </c>
      <c r="BA67" s="189">
        <f t="shared" si="35"/>
        <v>232.29675</v>
      </c>
      <c r="BB67" s="82">
        <f t="shared" si="35"/>
        <v>232.29675</v>
      </c>
      <c r="BC67" s="82">
        <f t="shared" si="35"/>
        <v>232.29675</v>
      </c>
      <c r="BD67" s="82">
        <f t="shared" si="35"/>
        <v>232.29675</v>
      </c>
      <c r="BE67" s="82">
        <f t="shared" si="35"/>
        <v>232.29675</v>
      </c>
      <c r="BF67" s="82">
        <f t="shared" si="35"/>
        <v>232.29675</v>
      </c>
      <c r="BG67" s="82">
        <f t="shared" si="35"/>
        <v>232.29675</v>
      </c>
      <c r="BH67" s="82">
        <f t="shared" si="35"/>
        <v>232.29675</v>
      </c>
      <c r="BI67" s="82">
        <f t="shared" si="35"/>
        <v>232.29675</v>
      </c>
      <c r="BJ67" s="82">
        <f t="shared" si="35"/>
        <v>243.9115875</v>
      </c>
      <c r="BK67" s="82">
        <f t="shared" si="35"/>
        <v>243.9115875</v>
      </c>
      <c r="BL67" s="82">
        <f t="shared" si="35"/>
        <v>243.9115875</v>
      </c>
      <c r="BM67" s="82">
        <f t="shared" si="35"/>
        <v>243.9115875</v>
      </c>
      <c r="BN67" s="97"/>
      <c r="BO67" s="67">
        <f t="shared" si="21"/>
        <v>802.66666666666663</v>
      </c>
      <c r="BP67" s="68">
        <f t="shared" si="22"/>
        <v>2448.1333333333332</v>
      </c>
      <c r="BQ67" s="68">
        <f t="shared" si="23"/>
        <v>2570.5400000000004</v>
      </c>
      <c r="BR67" s="68">
        <f t="shared" si="24"/>
        <v>2699.0669999999996</v>
      </c>
      <c r="BS67" s="69">
        <f t="shared" si="25"/>
        <v>2834.0203499999998</v>
      </c>
      <c r="BT67" s="11"/>
      <c r="BU67" s="70">
        <f t="shared" si="26"/>
        <v>11354.427349999998</v>
      </c>
      <c r="BW67" s="97"/>
      <c r="BX67" s="95"/>
    </row>
    <row r="68" spans="2:76" s="93" customFormat="1">
      <c r="B68" s="99" t="s">
        <v>396</v>
      </c>
      <c r="C68" s="437">
        <v>9</v>
      </c>
      <c r="D68" s="438">
        <v>2.4079999999999999</v>
      </c>
      <c r="E68" s="94"/>
      <c r="F68" s="82">
        <f t="shared" si="19"/>
        <v>0</v>
      </c>
      <c r="G68" s="82">
        <f t="shared" si="35"/>
        <v>0</v>
      </c>
      <c r="H68" s="82">
        <f t="shared" si="35"/>
        <v>0</v>
      </c>
      <c r="I68" s="82">
        <f t="shared" si="35"/>
        <v>0</v>
      </c>
      <c r="J68" s="82">
        <f t="shared" si="35"/>
        <v>0</v>
      </c>
      <c r="K68" s="82">
        <f t="shared" si="35"/>
        <v>0</v>
      </c>
      <c r="L68" s="82">
        <f t="shared" si="35"/>
        <v>0</v>
      </c>
      <c r="M68" s="82">
        <f t="shared" si="35"/>
        <v>0</v>
      </c>
      <c r="N68" s="82">
        <f t="shared" si="35"/>
        <v>200.66666666666666</v>
      </c>
      <c r="O68" s="82">
        <f t="shared" si="35"/>
        <v>200.66666666666666</v>
      </c>
      <c r="P68" s="82">
        <f t="shared" si="35"/>
        <v>200.66666666666666</v>
      </c>
      <c r="Q68" s="189">
        <f t="shared" si="35"/>
        <v>200.66666666666666</v>
      </c>
      <c r="R68" s="82">
        <f t="shared" si="35"/>
        <v>200.66666666666666</v>
      </c>
      <c r="S68" s="82">
        <f t="shared" si="35"/>
        <v>200.66666666666666</v>
      </c>
      <c r="T68" s="82">
        <f t="shared" si="35"/>
        <v>200.66666666666666</v>
      </c>
      <c r="U68" s="82">
        <f t="shared" si="35"/>
        <v>200.66666666666666</v>
      </c>
      <c r="V68" s="82">
        <f t="shared" si="35"/>
        <v>200.66666666666666</v>
      </c>
      <c r="W68" s="82">
        <f t="shared" si="35"/>
        <v>200.66666666666666</v>
      </c>
      <c r="X68" s="82">
        <f t="shared" si="35"/>
        <v>200.66666666666666</v>
      </c>
      <c r="Y68" s="82">
        <f t="shared" si="35"/>
        <v>200.66666666666666</v>
      </c>
      <c r="Z68" s="82">
        <f t="shared" si="35"/>
        <v>210.7</v>
      </c>
      <c r="AA68" s="82">
        <f t="shared" si="35"/>
        <v>210.7</v>
      </c>
      <c r="AB68" s="82">
        <f t="shared" si="35"/>
        <v>210.7</v>
      </c>
      <c r="AC68" s="189">
        <f t="shared" si="35"/>
        <v>210.7</v>
      </c>
      <c r="AD68" s="82">
        <f t="shared" si="35"/>
        <v>210.7</v>
      </c>
      <c r="AE68" s="82">
        <f t="shared" si="35"/>
        <v>210.7</v>
      </c>
      <c r="AF68" s="82">
        <f t="shared" si="35"/>
        <v>210.7</v>
      </c>
      <c r="AG68" s="82">
        <f t="shared" si="35"/>
        <v>210.7</v>
      </c>
      <c r="AH68" s="82">
        <f t="shared" si="35"/>
        <v>210.7</v>
      </c>
      <c r="AI68" s="82">
        <f t="shared" si="35"/>
        <v>210.7</v>
      </c>
      <c r="AJ68" s="82">
        <f t="shared" si="35"/>
        <v>210.7</v>
      </c>
      <c r="AK68" s="82">
        <f t="shared" si="35"/>
        <v>210.7</v>
      </c>
      <c r="AL68" s="82">
        <f t="shared" si="35"/>
        <v>221.23499999999999</v>
      </c>
      <c r="AM68" s="82">
        <f t="shared" si="35"/>
        <v>221.23499999999999</v>
      </c>
      <c r="AN68" s="82">
        <f t="shared" si="35"/>
        <v>221.23499999999999</v>
      </c>
      <c r="AO68" s="189">
        <f t="shared" si="35"/>
        <v>221.23499999999999</v>
      </c>
      <c r="AP68" s="82">
        <f t="shared" si="35"/>
        <v>221.23499999999999</v>
      </c>
      <c r="AQ68" s="82">
        <f t="shared" si="35"/>
        <v>221.23499999999999</v>
      </c>
      <c r="AR68" s="82">
        <f t="shared" si="35"/>
        <v>221.23499999999999</v>
      </c>
      <c r="AS68" s="82">
        <f t="shared" si="35"/>
        <v>221.23499999999999</v>
      </c>
      <c r="AT68" s="82">
        <f t="shared" si="35"/>
        <v>221.23499999999999</v>
      </c>
      <c r="AU68" s="82">
        <f t="shared" si="35"/>
        <v>221.23499999999999</v>
      </c>
      <c r="AV68" s="82">
        <f t="shared" si="35"/>
        <v>221.23499999999999</v>
      </c>
      <c r="AW68" s="82">
        <f t="shared" si="35"/>
        <v>221.23499999999999</v>
      </c>
      <c r="AX68" s="82">
        <f t="shared" si="35"/>
        <v>232.29675</v>
      </c>
      <c r="AY68" s="82">
        <f t="shared" si="35"/>
        <v>232.29675</v>
      </c>
      <c r="AZ68" s="82">
        <f t="shared" si="35"/>
        <v>232.29675</v>
      </c>
      <c r="BA68" s="189">
        <f t="shared" si="35"/>
        <v>232.29675</v>
      </c>
      <c r="BB68" s="82">
        <f t="shared" si="35"/>
        <v>232.29675</v>
      </c>
      <c r="BC68" s="82">
        <f t="shared" si="35"/>
        <v>232.29675</v>
      </c>
      <c r="BD68" s="82">
        <f t="shared" si="35"/>
        <v>232.29675</v>
      </c>
      <c r="BE68" s="82">
        <f t="shared" si="35"/>
        <v>232.29675</v>
      </c>
      <c r="BF68" s="82">
        <f t="shared" si="35"/>
        <v>232.29675</v>
      </c>
      <c r="BG68" s="82">
        <f t="shared" si="35"/>
        <v>232.29675</v>
      </c>
      <c r="BH68" s="82">
        <f t="shared" si="35"/>
        <v>232.29675</v>
      </c>
      <c r="BI68" s="82">
        <f t="shared" si="35"/>
        <v>232.29675</v>
      </c>
      <c r="BJ68" s="82">
        <f t="shared" si="35"/>
        <v>243.9115875</v>
      </c>
      <c r="BK68" s="82">
        <f t="shared" si="35"/>
        <v>243.9115875</v>
      </c>
      <c r="BL68" s="82">
        <f t="shared" si="35"/>
        <v>243.9115875</v>
      </c>
      <c r="BM68" s="82">
        <f t="shared" si="35"/>
        <v>243.9115875</v>
      </c>
      <c r="BN68" s="97"/>
      <c r="BO68" s="67">
        <f t="shared" si="21"/>
        <v>802.66666666666663</v>
      </c>
      <c r="BP68" s="68">
        <f t="shared" si="22"/>
        <v>2448.1333333333332</v>
      </c>
      <c r="BQ68" s="68">
        <f t="shared" si="23"/>
        <v>2570.5400000000004</v>
      </c>
      <c r="BR68" s="68">
        <f t="shared" si="24"/>
        <v>2699.0669999999996</v>
      </c>
      <c r="BS68" s="69">
        <f t="shared" si="25"/>
        <v>2834.0203499999998</v>
      </c>
      <c r="BT68" s="11"/>
      <c r="BU68" s="70">
        <f t="shared" si="26"/>
        <v>11354.427349999998</v>
      </c>
      <c r="BW68" s="97"/>
      <c r="BX68" s="95"/>
    </row>
    <row r="69" spans="2:76" s="93" customFormat="1">
      <c r="B69" s="99" t="s">
        <v>397</v>
      </c>
      <c r="C69" s="437">
        <v>9</v>
      </c>
      <c r="D69" s="438">
        <v>2.4079999999999999</v>
      </c>
      <c r="E69" s="94"/>
      <c r="F69" s="82">
        <f t="shared" si="19"/>
        <v>0</v>
      </c>
      <c r="G69" s="82">
        <f t="shared" si="35"/>
        <v>0</v>
      </c>
      <c r="H69" s="82">
        <f t="shared" si="35"/>
        <v>0</v>
      </c>
      <c r="I69" s="82">
        <f t="shared" si="35"/>
        <v>0</v>
      </c>
      <c r="J69" s="82">
        <f t="shared" si="35"/>
        <v>0</v>
      </c>
      <c r="K69" s="82">
        <f t="shared" si="35"/>
        <v>0</v>
      </c>
      <c r="L69" s="82">
        <f t="shared" si="35"/>
        <v>0</v>
      </c>
      <c r="M69" s="82">
        <f t="shared" si="35"/>
        <v>0</v>
      </c>
      <c r="N69" s="82">
        <f t="shared" si="35"/>
        <v>200.66666666666666</v>
      </c>
      <c r="O69" s="82">
        <f t="shared" si="35"/>
        <v>200.66666666666666</v>
      </c>
      <c r="P69" s="82">
        <f t="shared" si="35"/>
        <v>200.66666666666666</v>
      </c>
      <c r="Q69" s="189">
        <f t="shared" si="35"/>
        <v>200.66666666666666</v>
      </c>
      <c r="R69" s="82">
        <f t="shared" si="35"/>
        <v>200.66666666666666</v>
      </c>
      <c r="S69" s="82">
        <f t="shared" si="35"/>
        <v>200.66666666666666</v>
      </c>
      <c r="T69" s="82">
        <f t="shared" si="35"/>
        <v>200.66666666666666</v>
      </c>
      <c r="U69" s="82">
        <f t="shared" si="35"/>
        <v>200.66666666666666</v>
      </c>
      <c r="V69" s="82">
        <f t="shared" si="35"/>
        <v>200.66666666666666</v>
      </c>
      <c r="W69" s="82">
        <f t="shared" si="35"/>
        <v>200.66666666666666</v>
      </c>
      <c r="X69" s="82">
        <f t="shared" si="35"/>
        <v>200.66666666666666</v>
      </c>
      <c r="Y69" s="82">
        <f t="shared" si="35"/>
        <v>200.66666666666666</v>
      </c>
      <c r="Z69" s="82">
        <f t="shared" si="35"/>
        <v>210.7</v>
      </c>
      <c r="AA69" s="82">
        <f t="shared" si="35"/>
        <v>210.7</v>
      </c>
      <c r="AB69" s="82">
        <f t="shared" si="35"/>
        <v>210.7</v>
      </c>
      <c r="AC69" s="189">
        <f t="shared" si="35"/>
        <v>210.7</v>
      </c>
      <c r="AD69" s="82">
        <f t="shared" si="35"/>
        <v>210.7</v>
      </c>
      <c r="AE69" s="82">
        <f t="shared" si="35"/>
        <v>210.7</v>
      </c>
      <c r="AF69" s="82">
        <f t="shared" si="35"/>
        <v>210.7</v>
      </c>
      <c r="AG69" s="82">
        <f t="shared" si="35"/>
        <v>210.7</v>
      </c>
      <c r="AH69" s="82">
        <f t="shared" si="35"/>
        <v>210.7</v>
      </c>
      <c r="AI69" s="82">
        <f t="shared" si="35"/>
        <v>210.7</v>
      </c>
      <c r="AJ69" s="82">
        <f t="shared" si="35"/>
        <v>210.7</v>
      </c>
      <c r="AK69" s="82">
        <f t="shared" si="35"/>
        <v>210.7</v>
      </c>
      <c r="AL69" s="82">
        <f t="shared" si="35"/>
        <v>221.23499999999999</v>
      </c>
      <c r="AM69" s="82">
        <f t="shared" si="35"/>
        <v>221.23499999999999</v>
      </c>
      <c r="AN69" s="82">
        <f t="shared" si="35"/>
        <v>221.23499999999999</v>
      </c>
      <c r="AO69" s="189">
        <f t="shared" si="35"/>
        <v>221.23499999999999</v>
      </c>
      <c r="AP69" s="82">
        <f t="shared" si="35"/>
        <v>221.23499999999999</v>
      </c>
      <c r="AQ69" s="82">
        <f t="shared" si="35"/>
        <v>221.23499999999999</v>
      </c>
      <c r="AR69" s="82">
        <f t="shared" si="35"/>
        <v>221.23499999999999</v>
      </c>
      <c r="AS69" s="82">
        <f t="shared" si="35"/>
        <v>221.23499999999999</v>
      </c>
      <c r="AT69" s="82">
        <f t="shared" si="35"/>
        <v>221.23499999999999</v>
      </c>
      <c r="AU69" s="82">
        <f t="shared" si="35"/>
        <v>221.23499999999999</v>
      </c>
      <c r="AV69" s="82">
        <f t="shared" si="35"/>
        <v>221.23499999999999</v>
      </c>
      <c r="AW69" s="82">
        <f t="shared" si="35"/>
        <v>221.23499999999999</v>
      </c>
      <c r="AX69" s="82">
        <f t="shared" si="35"/>
        <v>232.29675</v>
      </c>
      <c r="AY69" s="82">
        <f t="shared" si="35"/>
        <v>232.29675</v>
      </c>
      <c r="AZ69" s="82">
        <f t="shared" si="35"/>
        <v>232.29675</v>
      </c>
      <c r="BA69" s="189">
        <f t="shared" si="35"/>
        <v>232.29675</v>
      </c>
      <c r="BB69" s="82">
        <f t="shared" si="35"/>
        <v>232.29675</v>
      </c>
      <c r="BC69" s="82">
        <f t="shared" si="35"/>
        <v>232.29675</v>
      </c>
      <c r="BD69" s="82">
        <f t="shared" si="35"/>
        <v>232.29675</v>
      </c>
      <c r="BE69" s="82">
        <f t="shared" si="35"/>
        <v>232.29675</v>
      </c>
      <c r="BF69" s="82">
        <f t="shared" si="35"/>
        <v>232.29675</v>
      </c>
      <c r="BG69" s="82">
        <f t="shared" si="35"/>
        <v>232.29675</v>
      </c>
      <c r="BH69" s="82">
        <f t="shared" si="35"/>
        <v>232.29675</v>
      </c>
      <c r="BI69" s="82">
        <f t="shared" si="35"/>
        <v>232.29675</v>
      </c>
      <c r="BJ69" s="82">
        <f t="shared" si="35"/>
        <v>243.9115875</v>
      </c>
      <c r="BK69" s="82">
        <f t="shared" si="35"/>
        <v>243.9115875</v>
      </c>
      <c r="BL69" s="82">
        <f t="shared" si="35"/>
        <v>243.9115875</v>
      </c>
      <c r="BM69" s="82">
        <f t="shared" si="35"/>
        <v>243.9115875</v>
      </c>
      <c r="BN69" s="97"/>
      <c r="BO69" s="67">
        <f t="shared" si="21"/>
        <v>802.66666666666663</v>
      </c>
      <c r="BP69" s="68">
        <f t="shared" si="22"/>
        <v>2448.1333333333332</v>
      </c>
      <c r="BQ69" s="68">
        <f t="shared" si="23"/>
        <v>2570.5400000000004</v>
      </c>
      <c r="BR69" s="68">
        <f t="shared" si="24"/>
        <v>2699.0669999999996</v>
      </c>
      <c r="BS69" s="69">
        <f t="shared" si="25"/>
        <v>2834.0203499999998</v>
      </c>
      <c r="BT69" s="11"/>
      <c r="BU69" s="70">
        <f t="shared" si="26"/>
        <v>11354.427349999998</v>
      </c>
      <c r="BW69" s="97"/>
      <c r="BX69" s="95"/>
    </row>
    <row r="70" spans="2:76" s="93" customFormat="1">
      <c r="B70" s="99" t="s">
        <v>398</v>
      </c>
      <c r="C70" s="437">
        <v>9</v>
      </c>
      <c r="D70" s="438">
        <v>2.4079999999999999</v>
      </c>
      <c r="E70" s="94"/>
      <c r="F70" s="82">
        <f t="shared" si="19"/>
        <v>0</v>
      </c>
      <c r="G70" s="82">
        <f t="shared" si="35"/>
        <v>0</v>
      </c>
      <c r="H70" s="82">
        <f t="shared" si="35"/>
        <v>0</v>
      </c>
      <c r="I70" s="82">
        <f t="shared" si="35"/>
        <v>0</v>
      </c>
      <c r="J70" s="82">
        <f t="shared" si="35"/>
        <v>0</v>
      </c>
      <c r="K70" s="82">
        <f t="shared" si="35"/>
        <v>0</v>
      </c>
      <c r="L70" s="82">
        <f t="shared" si="35"/>
        <v>0</v>
      </c>
      <c r="M70" s="82">
        <f t="shared" si="35"/>
        <v>0</v>
      </c>
      <c r="N70" s="82">
        <f t="shared" si="35"/>
        <v>200.66666666666666</v>
      </c>
      <c r="O70" s="82">
        <f t="shared" si="35"/>
        <v>200.66666666666666</v>
      </c>
      <c r="P70" s="82">
        <f t="shared" si="35"/>
        <v>200.66666666666666</v>
      </c>
      <c r="Q70" s="189">
        <f t="shared" si="35"/>
        <v>200.66666666666666</v>
      </c>
      <c r="R70" s="82">
        <f t="shared" si="35"/>
        <v>200.66666666666666</v>
      </c>
      <c r="S70" s="82">
        <f t="shared" si="35"/>
        <v>200.66666666666666</v>
      </c>
      <c r="T70" s="82">
        <f t="shared" si="35"/>
        <v>200.66666666666666</v>
      </c>
      <c r="U70" s="82">
        <f t="shared" si="35"/>
        <v>200.66666666666666</v>
      </c>
      <c r="V70" s="82">
        <f t="shared" si="35"/>
        <v>200.66666666666666</v>
      </c>
      <c r="W70" s="82">
        <f t="shared" si="35"/>
        <v>200.66666666666666</v>
      </c>
      <c r="X70" s="82">
        <f t="shared" si="35"/>
        <v>200.66666666666666</v>
      </c>
      <c r="Y70" s="82">
        <f t="shared" si="35"/>
        <v>200.66666666666666</v>
      </c>
      <c r="Z70" s="82">
        <f t="shared" si="35"/>
        <v>210.7</v>
      </c>
      <c r="AA70" s="82">
        <f t="shared" si="35"/>
        <v>210.7</v>
      </c>
      <c r="AB70" s="82">
        <f t="shared" si="35"/>
        <v>210.7</v>
      </c>
      <c r="AC70" s="189">
        <f t="shared" si="35"/>
        <v>210.7</v>
      </c>
      <c r="AD70" s="82">
        <f t="shared" si="35"/>
        <v>210.7</v>
      </c>
      <c r="AE70" s="82">
        <f t="shared" si="35"/>
        <v>210.7</v>
      </c>
      <c r="AF70" s="82">
        <f t="shared" si="35"/>
        <v>210.7</v>
      </c>
      <c r="AG70" s="82">
        <f t="shared" si="35"/>
        <v>210.7</v>
      </c>
      <c r="AH70" s="82">
        <f t="shared" si="35"/>
        <v>210.7</v>
      </c>
      <c r="AI70" s="82">
        <f t="shared" ref="G70:BM74" si="36">IF($C70&lt;=AI$2,$D70/12*1000,0)*(1+$C$3)^QUOTIENT(AI$2-$C70,12)</f>
        <v>210.7</v>
      </c>
      <c r="AJ70" s="82">
        <f t="shared" si="36"/>
        <v>210.7</v>
      </c>
      <c r="AK70" s="82">
        <f t="shared" si="36"/>
        <v>210.7</v>
      </c>
      <c r="AL70" s="82">
        <f t="shared" si="36"/>
        <v>221.23499999999999</v>
      </c>
      <c r="AM70" s="82">
        <f t="shared" si="36"/>
        <v>221.23499999999999</v>
      </c>
      <c r="AN70" s="82">
        <f t="shared" si="36"/>
        <v>221.23499999999999</v>
      </c>
      <c r="AO70" s="189">
        <f t="shared" si="36"/>
        <v>221.23499999999999</v>
      </c>
      <c r="AP70" s="82">
        <f t="shared" si="36"/>
        <v>221.23499999999999</v>
      </c>
      <c r="AQ70" s="82">
        <f t="shared" si="36"/>
        <v>221.23499999999999</v>
      </c>
      <c r="AR70" s="82">
        <f t="shared" si="36"/>
        <v>221.23499999999999</v>
      </c>
      <c r="AS70" s="82">
        <f t="shared" si="36"/>
        <v>221.23499999999999</v>
      </c>
      <c r="AT70" s="82">
        <f t="shared" si="36"/>
        <v>221.23499999999999</v>
      </c>
      <c r="AU70" s="82">
        <f t="shared" si="36"/>
        <v>221.23499999999999</v>
      </c>
      <c r="AV70" s="82">
        <f t="shared" si="36"/>
        <v>221.23499999999999</v>
      </c>
      <c r="AW70" s="82">
        <f t="shared" si="36"/>
        <v>221.23499999999999</v>
      </c>
      <c r="AX70" s="82">
        <f t="shared" si="36"/>
        <v>232.29675</v>
      </c>
      <c r="AY70" s="82">
        <f t="shared" si="36"/>
        <v>232.29675</v>
      </c>
      <c r="AZ70" s="82">
        <f t="shared" si="36"/>
        <v>232.29675</v>
      </c>
      <c r="BA70" s="189">
        <f t="shared" si="36"/>
        <v>232.29675</v>
      </c>
      <c r="BB70" s="82">
        <f t="shared" si="36"/>
        <v>232.29675</v>
      </c>
      <c r="BC70" s="82">
        <f t="shared" si="36"/>
        <v>232.29675</v>
      </c>
      <c r="BD70" s="82">
        <f t="shared" si="36"/>
        <v>232.29675</v>
      </c>
      <c r="BE70" s="82">
        <f t="shared" si="36"/>
        <v>232.29675</v>
      </c>
      <c r="BF70" s="82">
        <f t="shared" si="36"/>
        <v>232.29675</v>
      </c>
      <c r="BG70" s="82">
        <f t="shared" si="36"/>
        <v>232.29675</v>
      </c>
      <c r="BH70" s="82">
        <f t="shared" si="36"/>
        <v>232.29675</v>
      </c>
      <c r="BI70" s="82">
        <f t="shared" si="36"/>
        <v>232.29675</v>
      </c>
      <c r="BJ70" s="82">
        <f t="shared" si="36"/>
        <v>243.9115875</v>
      </c>
      <c r="BK70" s="82">
        <f t="shared" si="36"/>
        <v>243.9115875</v>
      </c>
      <c r="BL70" s="82">
        <f t="shared" si="36"/>
        <v>243.9115875</v>
      </c>
      <c r="BM70" s="82">
        <f t="shared" si="36"/>
        <v>243.9115875</v>
      </c>
      <c r="BN70" s="97"/>
      <c r="BO70" s="67">
        <f t="shared" si="21"/>
        <v>802.66666666666663</v>
      </c>
      <c r="BP70" s="68">
        <f t="shared" si="22"/>
        <v>2448.1333333333332</v>
      </c>
      <c r="BQ70" s="68">
        <f t="shared" si="23"/>
        <v>2570.5400000000004</v>
      </c>
      <c r="BR70" s="68">
        <f t="shared" si="24"/>
        <v>2699.0669999999996</v>
      </c>
      <c r="BS70" s="69">
        <f t="shared" si="25"/>
        <v>2834.0203499999998</v>
      </c>
      <c r="BT70" s="11"/>
      <c r="BU70" s="70">
        <f t="shared" si="26"/>
        <v>11354.427349999998</v>
      </c>
      <c r="BW70" s="97"/>
      <c r="BX70" s="95"/>
    </row>
    <row r="71" spans="2:76" s="93" customFormat="1">
      <c r="B71" s="99" t="s">
        <v>399</v>
      </c>
      <c r="C71" s="437">
        <v>9</v>
      </c>
      <c r="D71" s="438">
        <v>2.4079999999999999</v>
      </c>
      <c r="E71" s="94"/>
      <c r="F71" s="82">
        <f t="shared" si="19"/>
        <v>0</v>
      </c>
      <c r="G71" s="82">
        <f t="shared" si="36"/>
        <v>0</v>
      </c>
      <c r="H71" s="82">
        <f t="shared" si="36"/>
        <v>0</v>
      </c>
      <c r="I71" s="82">
        <f t="shared" si="36"/>
        <v>0</v>
      </c>
      <c r="J71" s="82">
        <f t="shared" si="36"/>
        <v>0</v>
      </c>
      <c r="K71" s="82">
        <f t="shared" si="36"/>
        <v>0</v>
      </c>
      <c r="L71" s="82">
        <f t="shared" si="36"/>
        <v>0</v>
      </c>
      <c r="M71" s="82">
        <f t="shared" si="36"/>
        <v>0</v>
      </c>
      <c r="N71" s="82">
        <f t="shared" si="36"/>
        <v>200.66666666666666</v>
      </c>
      <c r="O71" s="82">
        <f t="shared" si="36"/>
        <v>200.66666666666666</v>
      </c>
      <c r="P71" s="82">
        <f t="shared" si="36"/>
        <v>200.66666666666666</v>
      </c>
      <c r="Q71" s="189">
        <f t="shared" si="36"/>
        <v>200.66666666666666</v>
      </c>
      <c r="R71" s="82">
        <f t="shared" si="36"/>
        <v>200.66666666666666</v>
      </c>
      <c r="S71" s="82">
        <f t="shared" si="36"/>
        <v>200.66666666666666</v>
      </c>
      <c r="T71" s="82">
        <f t="shared" si="36"/>
        <v>200.66666666666666</v>
      </c>
      <c r="U71" s="82">
        <f t="shared" si="36"/>
        <v>200.66666666666666</v>
      </c>
      <c r="V71" s="82">
        <f t="shared" si="36"/>
        <v>200.66666666666666</v>
      </c>
      <c r="W71" s="82">
        <f t="shared" si="36"/>
        <v>200.66666666666666</v>
      </c>
      <c r="X71" s="82">
        <f t="shared" si="36"/>
        <v>200.66666666666666</v>
      </c>
      <c r="Y71" s="82">
        <f t="shared" si="36"/>
        <v>200.66666666666666</v>
      </c>
      <c r="Z71" s="82">
        <f t="shared" si="36"/>
        <v>210.7</v>
      </c>
      <c r="AA71" s="82">
        <f t="shared" si="36"/>
        <v>210.7</v>
      </c>
      <c r="AB71" s="82">
        <f t="shared" si="36"/>
        <v>210.7</v>
      </c>
      <c r="AC71" s="189">
        <f t="shared" si="36"/>
        <v>210.7</v>
      </c>
      <c r="AD71" s="82">
        <f t="shared" si="36"/>
        <v>210.7</v>
      </c>
      <c r="AE71" s="82">
        <f t="shared" si="36"/>
        <v>210.7</v>
      </c>
      <c r="AF71" s="82">
        <f t="shared" si="36"/>
        <v>210.7</v>
      </c>
      <c r="AG71" s="82">
        <f t="shared" si="36"/>
        <v>210.7</v>
      </c>
      <c r="AH71" s="82">
        <f t="shared" si="36"/>
        <v>210.7</v>
      </c>
      <c r="AI71" s="82">
        <f t="shared" si="36"/>
        <v>210.7</v>
      </c>
      <c r="AJ71" s="82">
        <f t="shared" si="36"/>
        <v>210.7</v>
      </c>
      <c r="AK71" s="82">
        <f t="shared" si="36"/>
        <v>210.7</v>
      </c>
      <c r="AL71" s="82">
        <f t="shared" si="36"/>
        <v>221.23499999999999</v>
      </c>
      <c r="AM71" s="82">
        <f t="shared" si="36"/>
        <v>221.23499999999999</v>
      </c>
      <c r="AN71" s="82">
        <f t="shared" si="36"/>
        <v>221.23499999999999</v>
      </c>
      <c r="AO71" s="189">
        <f t="shared" si="36"/>
        <v>221.23499999999999</v>
      </c>
      <c r="AP71" s="82">
        <f t="shared" si="36"/>
        <v>221.23499999999999</v>
      </c>
      <c r="AQ71" s="82">
        <f t="shared" si="36"/>
        <v>221.23499999999999</v>
      </c>
      <c r="AR71" s="82">
        <f t="shared" si="36"/>
        <v>221.23499999999999</v>
      </c>
      <c r="AS71" s="82">
        <f t="shared" si="36"/>
        <v>221.23499999999999</v>
      </c>
      <c r="AT71" s="82">
        <f t="shared" si="36"/>
        <v>221.23499999999999</v>
      </c>
      <c r="AU71" s="82">
        <f t="shared" si="36"/>
        <v>221.23499999999999</v>
      </c>
      <c r="AV71" s="82">
        <f t="shared" si="36"/>
        <v>221.23499999999999</v>
      </c>
      <c r="AW71" s="82">
        <f t="shared" si="36"/>
        <v>221.23499999999999</v>
      </c>
      <c r="AX71" s="82">
        <f t="shared" si="36"/>
        <v>232.29675</v>
      </c>
      <c r="AY71" s="82">
        <f t="shared" si="36"/>
        <v>232.29675</v>
      </c>
      <c r="AZ71" s="82">
        <f t="shared" si="36"/>
        <v>232.29675</v>
      </c>
      <c r="BA71" s="189">
        <f t="shared" si="36"/>
        <v>232.29675</v>
      </c>
      <c r="BB71" s="82">
        <f t="shared" si="36"/>
        <v>232.29675</v>
      </c>
      <c r="BC71" s="82">
        <f t="shared" si="36"/>
        <v>232.29675</v>
      </c>
      <c r="BD71" s="82">
        <f t="shared" si="36"/>
        <v>232.29675</v>
      </c>
      <c r="BE71" s="82">
        <f t="shared" si="36"/>
        <v>232.29675</v>
      </c>
      <c r="BF71" s="82">
        <f t="shared" si="36"/>
        <v>232.29675</v>
      </c>
      <c r="BG71" s="82">
        <f t="shared" si="36"/>
        <v>232.29675</v>
      </c>
      <c r="BH71" s="82">
        <f t="shared" si="36"/>
        <v>232.29675</v>
      </c>
      <c r="BI71" s="82">
        <f t="shared" si="36"/>
        <v>232.29675</v>
      </c>
      <c r="BJ71" s="82">
        <f t="shared" si="36"/>
        <v>243.9115875</v>
      </c>
      <c r="BK71" s="82">
        <f t="shared" si="36"/>
        <v>243.9115875</v>
      </c>
      <c r="BL71" s="82">
        <f t="shared" si="36"/>
        <v>243.9115875</v>
      </c>
      <c r="BM71" s="82">
        <f t="shared" si="36"/>
        <v>243.9115875</v>
      </c>
      <c r="BN71" s="97"/>
      <c r="BO71" s="67">
        <f t="shared" si="21"/>
        <v>802.66666666666663</v>
      </c>
      <c r="BP71" s="68">
        <f t="shared" si="22"/>
        <v>2448.1333333333332</v>
      </c>
      <c r="BQ71" s="68">
        <f t="shared" si="23"/>
        <v>2570.5400000000004</v>
      </c>
      <c r="BR71" s="68">
        <f t="shared" si="24"/>
        <v>2699.0669999999996</v>
      </c>
      <c r="BS71" s="69">
        <f t="shared" si="25"/>
        <v>2834.0203499999998</v>
      </c>
      <c r="BT71" s="11"/>
      <c r="BU71" s="70">
        <f t="shared" si="26"/>
        <v>11354.427349999998</v>
      </c>
      <c r="BW71" s="97"/>
      <c r="BX71" s="95"/>
    </row>
    <row r="72" spans="2:76" s="93" customFormat="1">
      <c r="B72" s="99" t="s">
        <v>400</v>
      </c>
      <c r="C72" s="437">
        <v>9</v>
      </c>
      <c r="D72" s="438">
        <v>2.4079999999999999</v>
      </c>
      <c r="E72" s="94"/>
      <c r="F72" s="82">
        <f t="shared" si="19"/>
        <v>0</v>
      </c>
      <c r="G72" s="82">
        <f t="shared" si="36"/>
        <v>0</v>
      </c>
      <c r="H72" s="82">
        <f t="shared" si="36"/>
        <v>0</v>
      </c>
      <c r="I72" s="82">
        <f t="shared" si="36"/>
        <v>0</v>
      </c>
      <c r="J72" s="82">
        <f t="shared" si="36"/>
        <v>0</v>
      </c>
      <c r="K72" s="82">
        <f t="shared" si="36"/>
        <v>0</v>
      </c>
      <c r="L72" s="82">
        <f t="shared" si="36"/>
        <v>0</v>
      </c>
      <c r="M72" s="82">
        <f t="shared" si="36"/>
        <v>0</v>
      </c>
      <c r="N72" s="82">
        <f t="shared" si="36"/>
        <v>200.66666666666666</v>
      </c>
      <c r="O72" s="82">
        <f t="shared" si="36"/>
        <v>200.66666666666666</v>
      </c>
      <c r="P72" s="82">
        <f t="shared" si="36"/>
        <v>200.66666666666666</v>
      </c>
      <c r="Q72" s="189">
        <f t="shared" si="36"/>
        <v>200.66666666666666</v>
      </c>
      <c r="R72" s="82">
        <f t="shared" si="36"/>
        <v>200.66666666666666</v>
      </c>
      <c r="S72" s="82">
        <f t="shared" si="36"/>
        <v>200.66666666666666</v>
      </c>
      <c r="T72" s="82">
        <f t="shared" si="36"/>
        <v>200.66666666666666</v>
      </c>
      <c r="U72" s="82">
        <f t="shared" si="36"/>
        <v>200.66666666666666</v>
      </c>
      <c r="V72" s="82">
        <f t="shared" si="36"/>
        <v>200.66666666666666</v>
      </c>
      <c r="W72" s="82">
        <f t="shared" si="36"/>
        <v>200.66666666666666</v>
      </c>
      <c r="X72" s="82">
        <f t="shared" si="36"/>
        <v>200.66666666666666</v>
      </c>
      <c r="Y72" s="82">
        <f t="shared" si="36"/>
        <v>200.66666666666666</v>
      </c>
      <c r="Z72" s="82">
        <f t="shared" si="36"/>
        <v>210.7</v>
      </c>
      <c r="AA72" s="82">
        <f t="shared" si="36"/>
        <v>210.7</v>
      </c>
      <c r="AB72" s="82">
        <f t="shared" si="36"/>
        <v>210.7</v>
      </c>
      <c r="AC72" s="189">
        <f t="shared" si="36"/>
        <v>210.7</v>
      </c>
      <c r="AD72" s="82">
        <f t="shared" si="36"/>
        <v>210.7</v>
      </c>
      <c r="AE72" s="82">
        <f t="shared" si="36"/>
        <v>210.7</v>
      </c>
      <c r="AF72" s="82">
        <f t="shared" si="36"/>
        <v>210.7</v>
      </c>
      <c r="AG72" s="82">
        <f t="shared" si="36"/>
        <v>210.7</v>
      </c>
      <c r="AH72" s="82">
        <f t="shared" si="36"/>
        <v>210.7</v>
      </c>
      <c r="AI72" s="82">
        <f t="shared" si="36"/>
        <v>210.7</v>
      </c>
      <c r="AJ72" s="82">
        <f t="shared" si="36"/>
        <v>210.7</v>
      </c>
      <c r="AK72" s="82">
        <f t="shared" si="36"/>
        <v>210.7</v>
      </c>
      <c r="AL72" s="82">
        <f t="shared" si="36"/>
        <v>221.23499999999999</v>
      </c>
      <c r="AM72" s="82">
        <f t="shared" si="36"/>
        <v>221.23499999999999</v>
      </c>
      <c r="AN72" s="82">
        <f t="shared" si="36"/>
        <v>221.23499999999999</v>
      </c>
      <c r="AO72" s="189">
        <f t="shared" si="36"/>
        <v>221.23499999999999</v>
      </c>
      <c r="AP72" s="82">
        <f t="shared" si="36"/>
        <v>221.23499999999999</v>
      </c>
      <c r="AQ72" s="82">
        <f t="shared" si="36"/>
        <v>221.23499999999999</v>
      </c>
      <c r="AR72" s="82">
        <f t="shared" si="36"/>
        <v>221.23499999999999</v>
      </c>
      <c r="AS72" s="82">
        <f t="shared" si="36"/>
        <v>221.23499999999999</v>
      </c>
      <c r="AT72" s="82">
        <f t="shared" si="36"/>
        <v>221.23499999999999</v>
      </c>
      <c r="AU72" s="82">
        <f t="shared" si="36"/>
        <v>221.23499999999999</v>
      </c>
      <c r="AV72" s="82">
        <f t="shared" si="36"/>
        <v>221.23499999999999</v>
      </c>
      <c r="AW72" s="82">
        <f t="shared" si="36"/>
        <v>221.23499999999999</v>
      </c>
      <c r="AX72" s="82">
        <f t="shared" si="36"/>
        <v>232.29675</v>
      </c>
      <c r="AY72" s="82">
        <f t="shared" si="36"/>
        <v>232.29675</v>
      </c>
      <c r="AZ72" s="82">
        <f t="shared" si="36"/>
        <v>232.29675</v>
      </c>
      <c r="BA72" s="189">
        <f t="shared" si="36"/>
        <v>232.29675</v>
      </c>
      <c r="BB72" s="82">
        <f t="shared" si="36"/>
        <v>232.29675</v>
      </c>
      <c r="BC72" s="82">
        <f t="shared" si="36"/>
        <v>232.29675</v>
      </c>
      <c r="BD72" s="82">
        <f t="shared" si="36"/>
        <v>232.29675</v>
      </c>
      <c r="BE72" s="82">
        <f t="shared" si="36"/>
        <v>232.29675</v>
      </c>
      <c r="BF72" s="82">
        <f t="shared" si="36"/>
        <v>232.29675</v>
      </c>
      <c r="BG72" s="82">
        <f t="shared" si="36"/>
        <v>232.29675</v>
      </c>
      <c r="BH72" s="82">
        <f t="shared" si="36"/>
        <v>232.29675</v>
      </c>
      <c r="BI72" s="82">
        <f t="shared" si="36"/>
        <v>232.29675</v>
      </c>
      <c r="BJ72" s="82">
        <f t="shared" si="36"/>
        <v>243.9115875</v>
      </c>
      <c r="BK72" s="82">
        <f t="shared" si="36"/>
        <v>243.9115875</v>
      </c>
      <c r="BL72" s="82">
        <f t="shared" si="36"/>
        <v>243.9115875</v>
      </c>
      <c r="BM72" s="82">
        <f t="shared" si="36"/>
        <v>243.9115875</v>
      </c>
      <c r="BN72" s="97"/>
      <c r="BO72" s="67">
        <f t="shared" si="21"/>
        <v>802.66666666666663</v>
      </c>
      <c r="BP72" s="68">
        <f t="shared" si="22"/>
        <v>2448.1333333333332</v>
      </c>
      <c r="BQ72" s="68">
        <f t="shared" si="23"/>
        <v>2570.5400000000004</v>
      </c>
      <c r="BR72" s="68">
        <f t="shared" si="24"/>
        <v>2699.0669999999996</v>
      </c>
      <c r="BS72" s="69">
        <f t="shared" si="25"/>
        <v>2834.0203499999998</v>
      </c>
      <c r="BT72" s="11"/>
      <c r="BU72" s="70">
        <f t="shared" si="26"/>
        <v>11354.427349999998</v>
      </c>
      <c r="BW72" s="97"/>
      <c r="BX72" s="95"/>
    </row>
    <row r="73" spans="2:76" s="93" customFormat="1">
      <c r="B73" s="99" t="s">
        <v>401</v>
      </c>
      <c r="C73" s="437">
        <v>9</v>
      </c>
      <c r="D73" s="438">
        <v>2.4079999999999999</v>
      </c>
      <c r="E73" s="94"/>
      <c r="F73" s="82">
        <f t="shared" si="19"/>
        <v>0</v>
      </c>
      <c r="G73" s="82">
        <f t="shared" si="36"/>
        <v>0</v>
      </c>
      <c r="H73" s="82">
        <f t="shared" si="36"/>
        <v>0</v>
      </c>
      <c r="I73" s="82">
        <f t="shared" si="36"/>
        <v>0</v>
      </c>
      <c r="J73" s="82">
        <f t="shared" si="36"/>
        <v>0</v>
      </c>
      <c r="K73" s="82">
        <f t="shared" si="36"/>
        <v>0</v>
      </c>
      <c r="L73" s="82">
        <f t="shared" si="36"/>
        <v>0</v>
      </c>
      <c r="M73" s="82">
        <f t="shared" si="36"/>
        <v>0</v>
      </c>
      <c r="N73" s="82">
        <f t="shared" si="36"/>
        <v>200.66666666666666</v>
      </c>
      <c r="O73" s="82">
        <f t="shared" si="36"/>
        <v>200.66666666666666</v>
      </c>
      <c r="P73" s="82">
        <f t="shared" si="36"/>
        <v>200.66666666666666</v>
      </c>
      <c r="Q73" s="189">
        <f t="shared" si="36"/>
        <v>200.66666666666666</v>
      </c>
      <c r="R73" s="82">
        <f t="shared" si="36"/>
        <v>200.66666666666666</v>
      </c>
      <c r="S73" s="82">
        <f t="shared" si="36"/>
        <v>200.66666666666666</v>
      </c>
      <c r="T73" s="82">
        <f t="shared" si="36"/>
        <v>200.66666666666666</v>
      </c>
      <c r="U73" s="82">
        <f t="shared" si="36"/>
        <v>200.66666666666666</v>
      </c>
      <c r="V73" s="82">
        <f t="shared" si="36"/>
        <v>200.66666666666666</v>
      </c>
      <c r="W73" s="82">
        <f t="shared" si="36"/>
        <v>200.66666666666666</v>
      </c>
      <c r="X73" s="82">
        <f t="shared" si="36"/>
        <v>200.66666666666666</v>
      </c>
      <c r="Y73" s="82">
        <f t="shared" si="36"/>
        <v>200.66666666666666</v>
      </c>
      <c r="Z73" s="82">
        <f t="shared" si="36"/>
        <v>210.7</v>
      </c>
      <c r="AA73" s="82">
        <f t="shared" si="36"/>
        <v>210.7</v>
      </c>
      <c r="AB73" s="82">
        <f t="shared" si="36"/>
        <v>210.7</v>
      </c>
      <c r="AC73" s="189">
        <f t="shared" si="36"/>
        <v>210.7</v>
      </c>
      <c r="AD73" s="82">
        <f t="shared" si="36"/>
        <v>210.7</v>
      </c>
      <c r="AE73" s="82">
        <f t="shared" si="36"/>
        <v>210.7</v>
      </c>
      <c r="AF73" s="82">
        <f t="shared" si="36"/>
        <v>210.7</v>
      </c>
      <c r="AG73" s="82">
        <f t="shared" si="36"/>
        <v>210.7</v>
      </c>
      <c r="AH73" s="82">
        <f t="shared" si="36"/>
        <v>210.7</v>
      </c>
      <c r="AI73" s="82">
        <f t="shared" si="36"/>
        <v>210.7</v>
      </c>
      <c r="AJ73" s="82">
        <f t="shared" si="36"/>
        <v>210.7</v>
      </c>
      <c r="AK73" s="82">
        <f t="shared" si="36"/>
        <v>210.7</v>
      </c>
      <c r="AL73" s="82">
        <f t="shared" si="36"/>
        <v>221.23499999999999</v>
      </c>
      <c r="AM73" s="82">
        <f t="shared" si="36"/>
        <v>221.23499999999999</v>
      </c>
      <c r="AN73" s="82">
        <f t="shared" si="36"/>
        <v>221.23499999999999</v>
      </c>
      <c r="AO73" s="189">
        <f t="shared" si="36"/>
        <v>221.23499999999999</v>
      </c>
      <c r="AP73" s="82">
        <f t="shared" si="36"/>
        <v>221.23499999999999</v>
      </c>
      <c r="AQ73" s="82">
        <f t="shared" si="36"/>
        <v>221.23499999999999</v>
      </c>
      <c r="AR73" s="82">
        <f t="shared" si="36"/>
        <v>221.23499999999999</v>
      </c>
      <c r="AS73" s="82">
        <f t="shared" si="36"/>
        <v>221.23499999999999</v>
      </c>
      <c r="AT73" s="82">
        <f t="shared" si="36"/>
        <v>221.23499999999999</v>
      </c>
      <c r="AU73" s="82">
        <f t="shared" si="36"/>
        <v>221.23499999999999</v>
      </c>
      <c r="AV73" s="82">
        <f t="shared" si="36"/>
        <v>221.23499999999999</v>
      </c>
      <c r="AW73" s="82">
        <f t="shared" si="36"/>
        <v>221.23499999999999</v>
      </c>
      <c r="AX73" s="82">
        <f t="shared" si="36"/>
        <v>232.29675</v>
      </c>
      <c r="AY73" s="82">
        <f t="shared" si="36"/>
        <v>232.29675</v>
      </c>
      <c r="AZ73" s="82">
        <f t="shared" si="36"/>
        <v>232.29675</v>
      </c>
      <c r="BA73" s="189">
        <f t="shared" si="36"/>
        <v>232.29675</v>
      </c>
      <c r="BB73" s="82">
        <f t="shared" si="36"/>
        <v>232.29675</v>
      </c>
      <c r="BC73" s="82">
        <f t="shared" si="36"/>
        <v>232.29675</v>
      </c>
      <c r="BD73" s="82">
        <f t="shared" si="36"/>
        <v>232.29675</v>
      </c>
      <c r="BE73" s="82">
        <f t="shared" si="36"/>
        <v>232.29675</v>
      </c>
      <c r="BF73" s="82">
        <f t="shared" si="36"/>
        <v>232.29675</v>
      </c>
      <c r="BG73" s="82">
        <f t="shared" si="36"/>
        <v>232.29675</v>
      </c>
      <c r="BH73" s="82">
        <f t="shared" si="36"/>
        <v>232.29675</v>
      </c>
      <c r="BI73" s="82">
        <f t="shared" si="36"/>
        <v>232.29675</v>
      </c>
      <c r="BJ73" s="82">
        <f t="shared" si="36"/>
        <v>243.9115875</v>
      </c>
      <c r="BK73" s="82">
        <f t="shared" si="36"/>
        <v>243.9115875</v>
      </c>
      <c r="BL73" s="82">
        <f t="shared" si="36"/>
        <v>243.9115875</v>
      </c>
      <c r="BM73" s="82">
        <f t="shared" si="36"/>
        <v>243.9115875</v>
      </c>
      <c r="BN73" s="97"/>
      <c r="BO73" s="67">
        <f t="shared" si="21"/>
        <v>802.66666666666663</v>
      </c>
      <c r="BP73" s="68">
        <f t="shared" si="22"/>
        <v>2448.1333333333332</v>
      </c>
      <c r="BQ73" s="68">
        <f t="shared" si="23"/>
        <v>2570.5400000000004</v>
      </c>
      <c r="BR73" s="68">
        <f t="shared" si="24"/>
        <v>2699.0669999999996</v>
      </c>
      <c r="BS73" s="69">
        <f t="shared" si="25"/>
        <v>2834.0203499999998</v>
      </c>
      <c r="BT73" s="11"/>
      <c r="BU73" s="70">
        <f t="shared" si="26"/>
        <v>11354.427349999998</v>
      </c>
      <c r="BW73" s="97"/>
      <c r="BX73" s="95"/>
    </row>
    <row r="74" spans="2:76" s="93" customFormat="1">
      <c r="B74" s="99" t="s">
        <v>402</v>
      </c>
      <c r="C74" s="437">
        <v>9</v>
      </c>
      <c r="D74" s="438">
        <v>2.4079999999999999</v>
      </c>
      <c r="E74" s="94"/>
      <c r="F74" s="82">
        <f t="shared" si="19"/>
        <v>0</v>
      </c>
      <c r="G74" s="82">
        <f t="shared" si="36"/>
        <v>0</v>
      </c>
      <c r="H74" s="82">
        <f t="shared" si="36"/>
        <v>0</v>
      </c>
      <c r="I74" s="82">
        <f t="shared" si="36"/>
        <v>0</v>
      </c>
      <c r="J74" s="82">
        <f t="shared" si="36"/>
        <v>0</v>
      </c>
      <c r="K74" s="82">
        <f t="shared" si="36"/>
        <v>0</v>
      </c>
      <c r="L74" s="82">
        <f t="shared" si="36"/>
        <v>0</v>
      </c>
      <c r="M74" s="82">
        <f t="shared" si="36"/>
        <v>0</v>
      </c>
      <c r="N74" s="82">
        <f t="shared" si="36"/>
        <v>200.66666666666666</v>
      </c>
      <c r="O74" s="82">
        <f t="shared" si="36"/>
        <v>200.66666666666666</v>
      </c>
      <c r="P74" s="82">
        <f t="shared" si="36"/>
        <v>200.66666666666666</v>
      </c>
      <c r="Q74" s="189">
        <f t="shared" si="36"/>
        <v>200.66666666666666</v>
      </c>
      <c r="R74" s="82">
        <f t="shared" si="36"/>
        <v>200.66666666666666</v>
      </c>
      <c r="S74" s="82">
        <f t="shared" si="36"/>
        <v>200.66666666666666</v>
      </c>
      <c r="T74" s="82">
        <f t="shared" si="36"/>
        <v>200.66666666666666</v>
      </c>
      <c r="U74" s="82">
        <f t="shared" si="36"/>
        <v>200.66666666666666</v>
      </c>
      <c r="V74" s="82">
        <f t="shared" si="36"/>
        <v>200.66666666666666</v>
      </c>
      <c r="W74" s="82">
        <f t="shared" si="36"/>
        <v>200.66666666666666</v>
      </c>
      <c r="X74" s="82">
        <f t="shared" si="36"/>
        <v>200.66666666666666</v>
      </c>
      <c r="Y74" s="82">
        <f t="shared" si="36"/>
        <v>200.66666666666666</v>
      </c>
      <c r="Z74" s="82">
        <f t="shared" si="36"/>
        <v>210.7</v>
      </c>
      <c r="AA74" s="82">
        <f t="shared" si="36"/>
        <v>210.7</v>
      </c>
      <c r="AB74" s="82">
        <f t="shared" si="36"/>
        <v>210.7</v>
      </c>
      <c r="AC74" s="189">
        <f t="shared" si="36"/>
        <v>210.7</v>
      </c>
      <c r="AD74" s="82">
        <f t="shared" si="36"/>
        <v>210.7</v>
      </c>
      <c r="AE74" s="82">
        <f t="shared" si="36"/>
        <v>210.7</v>
      </c>
      <c r="AF74" s="82">
        <f t="shared" si="36"/>
        <v>210.7</v>
      </c>
      <c r="AG74" s="82">
        <f t="shared" si="36"/>
        <v>210.7</v>
      </c>
      <c r="AH74" s="82">
        <f t="shared" si="36"/>
        <v>210.7</v>
      </c>
      <c r="AI74" s="82">
        <f t="shared" si="36"/>
        <v>210.7</v>
      </c>
      <c r="AJ74" s="82">
        <f t="shared" si="36"/>
        <v>210.7</v>
      </c>
      <c r="AK74" s="82">
        <f t="shared" si="36"/>
        <v>210.7</v>
      </c>
      <c r="AL74" s="82">
        <f t="shared" si="36"/>
        <v>221.23499999999999</v>
      </c>
      <c r="AM74" s="82">
        <f t="shared" si="36"/>
        <v>221.23499999999999</v>
      </c>
      <c r="AN74" s="82">
        <f t="shared" si="36"/>
        <v>221.23499999999999</v>
      </c>
      <c r="AO74" s="189">
        <f t="shared" si="36"/>
        <v>221.23499999999999</v>
      </c>
      <c r="AP74" s="82">
        <f t="shared" si="36"/>
        <v>221.23499999999999</v>
      </c>
      <c r="AQ74" s="82">
        <f t="shared" si="36"/>
        <v>221.23499999999999</v>
      </c>
      <c r="AR74" s="82">
        <f t="shared" si="36"/>
        <v>221.23499999999999</v>
      </c>
      <c r="AS74" s="82">
        <f t="shared" si="36"/>
        <v>221.23499999999999</v>
      </c>
      <c r="AT74" s="82">
        <f t="shared" si="36"/>
        <v>221.23499999999999</v>
      </c>
      <c r="AU74" s="82">
        <f t="shared" si="36"/>
        <v>221.23499999999999</v>
      </c>
      <c r="AV74" s="82">
        <f t="shared" si="36"/>
        <v>221.23499999999999</v>
      </c>
      <c r="AW74" s="82">
        <f t="shared" si="36"/>
        <v>221.23499999999999</v>
      </c>
      <c r="AX74" s="82">
        <f t="shared" si="36"/>
        <v>232.29675</v>
      </c>
      <c r="AY74" s="82">
        <f t="shared" si="36"/>
        <v>232.29675</v>
      </c>
      <c r="AZ74" s="82">
        <f t="shared" si="36"/>
        <v>232.29675</v>
      </c>
      <c r="BA74" s="189">
        <f t="shared" si="36"/>
        <v>232.29675</v>
      </c>
      <c r="BB74" s="82">
        <f t="shared" ref="G74:BM79" si="37">IF($C74&lt;=BB$2,$D74/12*1000,0)*(1+$C$3)^QUOTIENT(BB$2-$C74,12)</f>
        <v>232.29675</v>
      </c>
      <c r="BC74" s="82">
        <f t="shared" si="37"/>
        <v>232.29675</v>
      </c>
      <c r="BD74" s="82">
        <f t="shared" si="37"/>
        <v>232.29675</v>
      </c>
      <c r="BE74" s="82">
        <f t="shared" si="37"/>
        <v>232.29675</v>
      </c>
      <c r="BF74" s="82">
        <f t="shared" si="37"/>
        <v>232.29675</v>
      </c>
      <c r="BG74" s="82">
        <f t="shared" si="37"/>
        <v>232.29675</v>
      </c>
      <c r="BH74" s="82">
        <f t="shared" si="37"/>
        <v>232.29675</v>
      </c>
      <c r="BI74" s="82">
        <f t="shared" si="37"/>
        <v>232.29675</v>
      </c>
      <c r="BJ74" s="82">
        <f t="shared" si="37"/>
        <v>243.9115875</v>
      </c>
      <c r="BK74" s="82">
        <f t="shared" si="37"/>
        <v>243.9115875</v>
      </c>
      <c r="BL74" s="82">
        <f t="shared" si="37"/>
        <v>243.9115875</v>
      </c>
      <c r="BM74" s="82">
        <f t="shared" si="37"/>
        <v>243.9115875</v>
      </c>
      <c r="BN74" s="97"/>
      <c r="BO74" s="67">
        <f t="shared" si="21"/>
        <v>802.66666666666663</v>
      </c>
      <c r="BP74" s="68">
        <f t="shared" si="22"/>
        <v>2448.1333333333332</v>
      </c>
      <c r="BQ74" s="68">
        <f t="shared" si="23"/>
        <v>2570.5400000000004</v>
      </c>
      <c r="BR74" s="68">
        <f t="shared" si="24"/>
        <v>2699.0669999999996</v>
      </c>
      <c r="BS74" s="69">
        <f t="shared" si="25"/>
        <v>2834.0203499999998</v>
      </c>
      <c r="BT74" s="11"/>
      <c r="BU74" s="70">
        <f t="shared" si="26"/>
        <v>11354.427349999998</v>
      </c>
      <c r="BW74" s="97"/>
      <c r="BX74" s="95"/>
    </row>
    <row r="75" spans="2:76" s="93" customFormat="1">
      <c r="B75" s="99" t="s">
        <v>403</v>
      </c>
      <c r="C75" s="437">
        <v>9</v>
      </c>
      <c r="D75" s="438">
        <v>2.4079999999999999</v>
      </c>
      <c r="E75" s="94"/>
      <c r="F75" s="82">
        <f t="shared" si="19"/>
        <v>0</v>
      </c>
      <c r="G75" s="82">
        <f t="shared" si="37"/>
        <v>0</v>
      </c>
      <c r="H75" s="82">
        <f t="shared" si="37"/>
        <v>0</v>
      </c>
      <c r="I75" s="82">
        <f t="shared" si="37"/>
        <v>0</v>
      </c>
      <c r="J75" s="82">
        <f t="shared" si="37"/>
        <v>0</v>
      </c>
      <c r="K75" s="82">
        <f t="shared" si="37"/>
        <v>0</v>
      </c>
      <c r="L75" s="82">
        <f t="shared" si="37"/>
        <v>0</v>
      </c>
      <c r="M75" s="82">
        <f t="shared" si="37"/>
        <v>0</v>
      </c>
      <c r="N75" s="82">
        <f t="shared" si="37"/>
        <v>200.66666666666666</v>
      </c>
      <c r="O75" s="82">
        <f t="shared" si="37"/>
        <v>200.66666666666666</v>
      </c>
      <c r="P75" s="82">
        <f t="shared" si="37"/>
        <v>200.66666666666666</v>
      </c>
      <c r="Q75" s="189">
        <f t="shared" si="37"/>
        <v>200.66666666666666</v>
      </c>
      <c r="R75" s="82">
        <f t="shared" si="37"/>
        <v>200.66666666666666</v>
      </c>
      <c r="S75" s="82">
        <f t="shared" si="37"/>
        <v>200.66666666666666</v>
      </c>
      <c r="T75" s="82">
        <f t="shared" si="37"/>
        <v>200.66666666666666</v>
      </c>
      <c r="U75" s="82">
        <f t="shared" si="37"/>
        <v>200.66666666666666</v>
      </c>
      <c r="V75" s="82">
        <f t="shared" si="37"/>
        <v>200.66666666666666</v>
      </c>
      <c r="W75" s="82">
        <f t="shared" si="37"/>
        <v>200.66666666666666</v>
      </c>
      <c r="X75" s="82">
        <f t="shared" si="37"/>
        <v>200.66666666666666</v>
      </c>
      <c r="Y75" s="82">
        <f t="shared" si="37"/>
        <v>200.66666666666666</v>
      </c>
      <c r="Z75" s="82">
        <f t="shared" si="37"/>
        <v>210.7</v>
      </c>
      <c r="AA75" s="82">
        <f t="shared" si="37"/>
        <v>210.7</v>
      </c>
      <c r="AB75" s="82">
        <f t="shared" si="37"/>
        <v>210.7</v>
      </c>
      <c r="AC75" s="189">
        <f t="shared" si="37"/>
        <v>210.7</v>
      </c>
      <c r="AD75" s="82">
        <f t="shared" si="37"/>
        <v>210.7</v>
      </c>
      <c r="AE75" s="82">
        <f t="shared" si="37"/>
        <v>210.7</v>
      </c>
      <c r="AF75" s="82">
        <f t="shared" si="37"/>
        <v>210.7</v>
      </c>
      <c r="AG75" s="82">
        <f t="shared" si="37"/>
        <v>210.7</v>
      </c>
      <c r="AH75" s="82">
        <f t="shared" si="37"/>
        <v>210.7</v>
      </c>
      <c r="AI75" s="82">
        <f t="shared" si="37"/>
        <v>210.7</v>
      </c>
      <c r="AJ75" s="82">
        <f t="shared" si="37"/>
        <v>210.7</v>
      </c>
      <c r="AK75" s="82">
        <f t="shared" si="37"/>
        <v>210.7</v>
      </c>
      <c r="AL75" s="82">
        <f t="shared" si="37"/>
        <v>221.23499999999999</v>
      </c>
      <c r="AM75" s="82">
        <f t="shared" si="37"/>
        <v>221.23499999999999</v>
      </c>
      <c r="AN75" s="82">
        <f t="shared" si="37"/>
        <v>221.23499999999999</v>
      </c>
      <c r="AO75" s="189">
        <f t="shared" si="37"/>
        <v>221.23499999999999</v>
      </c>
      <c r="AP75" s="82">
        <f t="shared" si="37"/>
        <v>221.23499999999999</v>
      </c>
      <c r="AQ75" s="82">
        <f t="shared" si="37"/>
        <v>221.23499999999999</v>
      </c>
      <c r="AR75" s="82">
        <f t="shared" si="37"/>
        <v>221.23499999999999</v>
      </c>
      <c r="AS75" s="82">
        <f t="shared" si="37"/>
        <v>221.23499999999999</v>
      </c>
      <c r="AT75" s="82">
        <f t="shared" si="37"/>
        <v>221.23499999999999</v>
      </c>
      <c r="AU75" s="82">
        <f t="shared" si="37"/>
        <v>221.23499999999999</v>
      </c>
      <c r="AV75" s="82">
        <f t="shared" si="37"/>
        <v>221.23499999999999</v>
      </c>
      <c r="AW75" s="82">
        <f t="shared" si="37"/>
        <v>221.23499999999999</v>
      </c>
      <c r="AX75" s="82">
        <f t="shared" si="37"/>
        <v>232.29675</v>
      </c>
      <c r="AY75" s="82">
        <f t="shared" si="37"/>
        <v>232.29675</v>
      </c>
      <c r="AZ75" s="82">
        <f t="shared" si="37"/>
        <v>232.29675</v>
      </c>
      <c r="BA75" s="189">
        <f t="shared" si="37"/>
        <v>232.29675</v>
      </c>
      <c r="BB75" s="82">
        <f t="shared" si="37"/>
        <v>232.29675</v>
      </c>
      <c r="BC75" s="82">
        <f t="shared" si="37"/>
        <v>232.29675</v>
      </c>
      <c r="BD75" s="82">
        <f t="shared" si="37"/>
        <v>232.29675</v>
      </c>
      <c r="BE75" s="82">
        <f t="shared" si="37"/>
        <v>232.29675</v>
      </c>
      <c r="BF75" s="82">
        <f t="shared" si="37"/>
        <v>232.29675</v>
      </c>
      <c r="BG75" s="82">
        <f t="shared" si="37"/>
        <v>232.29675</v>
      </c>
      <c r="BH75" s="82">
        <f t="shared" si="37"/>
        <v>232.29675</v>
      </c>
      <c r="BI75" s="82">
        <f t="shared" si="37"/>
        <v>232.29675</v>
      </c>
      <c r="BJ75" s="82">
        <f t="shared" si="37"/>
        <v>243.9115875</v>
      </c>
      <c r="BK75" s="82">
        <f t="shared" si="37"/>
        <v>243.9115875</v>
      </c>
      <c r="BL75" s="82">
        <f t="shared" si="37"/>
        <v>243.9115875</v>
      </c>
      <c r="BM75" s="82">
        <f t="shared" si="37"/>
        <v>243.9115875</v>
      </c>
      <c r="BN75" s="97"/>
      <c r="BO75" s="67">
        <f t="shared" si="21"/>
        <v>802.66666666666663</v>
      </c>
      <c r="BP75" s="68">
        <f t="shared" si="22"/>
        <v>2448.1333333333332</v>
      </c>
      <c r="BQ75" s="68">
        <f t="shared" si="23"/>
        <v>2570.5400000000004</v>
      </c>
      <c r="BR75" s="68">
        <f t="shared" si="24"/>
        <v>2699.0669999999996</v>
      </c>
      <c r="BS75" s="69">
        <f t="shared" si="25"/>
        <v>2834.0203499999998</v>
      </c>
      <c r="BT75" s="11"/>
      <c r="BU75" s="70">
        <f t="shared" si="26"/>
        <v>11354.427349999998</v>
      </c>
      <c r="BW75" s="97"/>
      <c r="BX75" s="95"/>
    </row>
    <row r="76" spans="2:76" s="93" customFormat="1">
      <c r="B76" s="99" t="s">
        <v>404</v>
      </c>
      <c r="C76" s="437">
        <v>9</v>
      </c>
      <c r="D76" s="438">
        <v>2.4079999999999999</v>
      </c>
      <c r="E76" s="94"/>
      <c r="F76" s="82">
        <f t="shared" si="19"/>
        <v>0</v>
      </c>
      <c r="G76" s="82">
        <f t="shared" si="37"/>
        <v>0</v>
      </c>
      <c r="H76" s="82">
        <f t="shared" si="37"/>
        <v>0</v>
      </c>
      <c r="I76" s="82">
        <f t="shared" si="37"/>
        <v>0</v>
      </c>
      <c r="J76" s="82">
        <f t="shared" si="37"/>
        <v>0</v>
      </c>
      <c r="K76" s="82">
        <f t="shared" si="37"/>
        <v>0</v>
      </c>
      <c r="L76" s="82">
        <f t="shared" si="37"/>
        <v>0</v>
      </c>
      <c r="M76" s="82">
        <f t="shared" si="37"/>
        <v>0</v>
      </c>
      <c r="N76" s="82">
        <f t="shared" si="37"/>
        <v>200.66666666666666</v>
      </c>
      <c r="O76" s="82">
        <f t="shared" si="37"/>
        <v>200.66666666666666</v>
      </c>
      <c r="P76" s="82">
        <f t="shared" si="37"/>
        <v>200.66666666666666</v>
      </c>
      <c r="Q76" s="189">
        <f t="shared" si="37"/>
        <v>200.66666666666666</v>
      </c>
      <c r="R76" s="82">
        <f t="shared" si="37"/>
        <v>200.66666666666666</v>
      </c>
      <c r="S76" s="82">
        <f t="shared" si="37"/>
        <v>200.66666666666666</v>
      </c>
      <c r="T76" s="82">
        <f t="shared" si="37"/>
        <v>200.66666666666666</v>
      </c>
      <c r="U76" s="82">
        <f t="shared" si="37"/>
        <v>200.66666666666666</v>
      </c>
      <c r="V76" s="82">
        <f t="shared" si="37"/>
        <v>200.66666666666666</v>
      </c>
      <c r="W76" s="82">
        <f t="shared" si="37"/>
        <v>200.66666666666666</v>
      </c>
      <c r="X76" s="82">
        <f t="shared" si="37"/>
        <v>200.66666666666666</v>
      </c>
      <c r="Y76" s="82">
        <f t="shared" si="37"/>
        <v>200.66666666666666</v>
      </c>
      <c r="Z76" s="82">
        <f t="shared" si="37"/>
        <v>210.7</v>
      </c>
      <c r="AA76" s="82">
        <f t="shared" si="37"/>
        <v>210.7</v>
      </c>
      <c r="AB76" s="82">
        <f t="shared" si="37"/>
        <v>210.7</v>
      </c>
      <c r="AC76" s="189">
        <f t="shared" si="37"/>
        <v>210.7</v>
      </c>
      <c r="AD76" s="82">
        <f t="shared" si="37"/>
        <v>210.7</v>
      </c>
      <c r="AE76" s="82">
        <f t="shared" si="37"/>
        <v>210.7</v>
      </c>
      <c r="AF76" s="82">
        <f t="shared" si="37"/>
        <v>210.7</v>
      </c>
      <c r="AG76" s="82">
        <f t="shared" si="37"/>
        <v>210.7</v>
      </c>
      <c r="AH76" s="82">
        <f t="shared" si="37"/>
        <v>210.7</v>
      </c>
      <c r="AI76" s="82">
        <f t="shared" si="37"/>
        <v>210.7</v>
      </c>
      <c r="AJ76" s="82">
        <f t="shared" si="37"/>
        <v>210.7</v>
      </c>
      <c r="AK76" s="82">
        <f t="shared" si="37"/>
        <v>210.7</v>
      </c>
      <c r="AL76" s="82">
        <f t="shared" si="37"/>
        <v>221.23499999999999</v>
      </c>
      <c r="AM76" s="82">
        <f t="shared" si="37"/>
        <v>221.23499999999999</v>
      </c>
      <c r="AN76" s="82">
        <f t="shared" si="37"/>
        <v>221.23499999999999</v>
      </c>
      <c r="AO76" s="189">
        <f t="shared" si="37"/>
        <v>221.23499999999999</v>
      </c>
      <c r="AP76" s="82">
        <f t="shared" si="37"/>
        <v>221.23499999999999</v>
      </c>
      <c r="AQ76" s="82">
        <f t="shared" si="37"/>
        <v>221.23499999999999</v>
      </c>
      <c r="AR76" s="82">
        <f t="shared" si="37"/>
        <v>221.23499999999999</v>
      </c>
      <c r="AS76" s="82">
        <f t="shared" si="37"/>
        <v>221.23499999999999</v>
      </c>
      <c r="AT76" s="82">
        <f t="shared" si="37"/>
        <v>221.23499999999999</v>
      </c>
      <c r="AU76" s="82">
        <f t="shared" si="37"/>
        <v>221.23499999999999</v>
      </c>
      <c r="AV76" s="82">
        <f t="shared" si="37"/>
        <v>221.23499999999999</v>
      </c>
      <c r="AW76" s="82">
        <f t="shared" si="37"/>
        <v>221.23499999999999</v>
      </c>
      <c r="AX76" s="82">
        <f t="shared" si="37"/>
        <v>232.29675</v>
      </c>
      <c r="AY76" s="82">
        <f t="shared" si="37"/>
        <v>232.29675</v>
      </c>
      <c r="AZ76" s="82">
        <f t="shared" si="37"/>
        <v>232.29675</v>
      </c>
      <c r="BA76" s="189">
        <f t="shared" si="37"/>
        <v>232.29675</v>
      </c>
      <c r="BB76" s="82">
        <f t="shared" si="37"/>
        <v>232.29675</v>
      </c>
      <c r="BC76" s="82">
        <f t="shared" si="37"/>
        <v>232.29675</v>
      </c>
      <c r="BD76" s="82">
        <f t="shared" si="37"/>
        <v>232.29675</v>
      </c>
      <c r="BE76" s="82">
        <f t="shared" si="37"/>
        <v>232.29675</v>
      </c>
      <c r="BF76" s="82">
        <f t="shared" si="37"/>
        <v>232.29675</v>
      </c>
      <c r="BG76" s="82">
        <f t="shared" si="37"/>
        <v>232.29675</v>
      </c>
      <c r="BH76" s="82">
        <f t="shared" si="37"/>
        <v>232.29675</v>
      </c>
      <c r="BI76" s="82">
        <f t="shared" si="37"/>
        <v>232.29675</v>
      </c>
      <c r="BJ76" s="82">
        <f t="shared" si="37"/>
        <v>243.9115875</v>
      </c>
      <c r="BK76" s="82">
        <f t="shared" si="37"/>
        <v>243.9115875</v>
      </c>
      <c r="BL76" s="82">
        <f t="shared" si="37"/>
        <v>243.9115875</v>
      </c>
      <c r="BM76" s="82">
        <f t="shared" si="37"/>
        <v>243.9115875</v>
      </c>
      <c r="BN76" s="97"/>
      <c r="BO76" s="67">
        <f t="shared" si="21"/>
        <v>802.66666666666663</v>
      </c>
      <c r="BP76" s="68">
        <f t="shared" si="22"/>
        <v>2448.1333333333332</v>
      </c>
      <c r="BQ76" s="68">
        <f t="shared" si="23"/>
        <v>2570.5400000000004</v>
      </c>
      <c r="BR76" s="68">
        <f t="shared" si="24"/>
        <v>2699.0669999999996</v>
      </c>
      <c r="BS76" s="69">
        <f t="shared" si="25"/>
        <v>2834.0203499999998</v>
      </c>
      <c r="BT76" s="11"/>
      <c r="BU76" s="70">
        <f t="shared" si="26"/>
        <v>11354.427349999998</v>
      </c>
      <c r="BW76" s="97"/>
      <c r="BX76" s="95"/>
    </row>
    <row r="77" spans="2:76" s="93" customFormat="1">
      <c r="B77" s="99" t="s">
        <v>405</v>
      </c>
      <c r="C77" s="437">
        <v>9</v>
      </c>
      <c r="D77" s="438">
        <v>2.4079999999999999</v>
      </c>
      <c r="E77" s="94"/>
      <c r="F77" s="82">
        <f t="shared" si="19"/>
        <v>0</v>
      </c>
      <c r="G77" s="82">
        <f t="shared" si="37"/>
        <v>0</v>
      </c>
      <c r="H77" s="82">
        <f t="shared" si="37"/>
        <v>0</v>
      </c>
      <c r="I77" s="82">
        <f t="shared" si="37"/>
        <v>0</v>
      </c>
      <c r="J77" s="82">
        <f t="shared" si="37"/>
        <v>0</v>
      </c>
      <c r="K77" s="82">
        <f t="shared" si="37"/>
        <v>0</v>
      </c>
      <c r="L77" s="82">
        <f t="shared" si="37"/>
        <v>0</v>
      </c>
      <c r="M77" s="82">
        <f t="shared" si="37"/>
        <v>0</v>
      </c>
      <c r="N77" s="82">
        <f t="shared" si="37"/>
        <v>200.66666666666666</v>
      </c>
      <c r="O77" s="82">
        <f t="shared" si="37"/>
        <v>200.66666666666666</v>
      </c>
      <c r="P77" s="82">
        <f t="shared" si="37"/>
        <v>200.66666666666666</v>
      </c>
      <c r="Q77" s="189">
        <f t="shared" si="37"/>
        <v>200.66666666666666</v>
      </c>
      <c r="R77" s="82">
        <f t="shared" si="37"/>
        <v>200.66666666666666</v>
      </c>
      <c r="S77" s="82">
        <f t="shared" si="37"/>
        <v>200.66666666666666</v>
      </c>
      <c r="T77" s="82">
        <f t="shared" si="37"/>
        <v>200.66666666666666</v>
      </c>
      <c r="U77" s="82">
        <f t="shared" si="37"/>
        <v>200.66666666666666</v>
      </c>
      <c r="V77" s="82">
        <f t="shared" si="37"/>
        <v>200.66666666666666</v>
      </c>
      <c r="W77" s="82">
        <f t="shared" si="37"/>
        <v>200.66666666666666</v>
      </c>
      <c r="X77" s="82">
        <f t="shared" si="37"/>
        <v>200.66666666666666</v>
      </c>
      <c r="Y77" s="82">
        <f t="shared" si="37"/>
        <v>200.66666666666666</v>
      </c>
      <c r="Z77" s="82">
        <f t="shared" si="37"/>
        <v>210.7</v>
      </c>
      <c r="AA77" s="82">
        <f t="shared" si="37"/>
        <v>210.7</v>
      </c>
      <c r="AB77" s="82">
        <f t="shared" si="37"/>
        <v>210.7</v>
      </c>
      <c r="AC77" s="189">
        <f t="shared" si="37"/>
        <v>210.7</v>
      </c>
      <c r="AD77" s="82">
        <f t="shared" si="37"/>
        <v>210.7</v>
      </c>
      <c r="AE77" s="82">
        <f t="shared" si="37"/>
        <v>210.7</v>
      </c>
      <c r="AF77" s="82">
        <f t="shared" si="37"/>
        <v>210.7</v>
      </c>
      <c r="AG77" s="82">
        <f t="shared" si="37"/>
        <v>210.7</v>
      </c>
      <c r="AH77" s="82">
        <f t="shared" si="37"/>
        <v>210.7</v>
      </c>
      <c r="AI77" s="82">
        <f t="shared" si="37"/>
        <v>210.7</v>
      </c>
      <c r="AJ77" s="82">
        <f t="shared" si="37"/>
        <v>210.7</v>
      </c>
      <c r="AK77" s="82">
        <f t="shared" si="37"/>
        <v>210.7</v>
      </c>
      <c r="AL77" s="82">
        <f t="shared" si="37"/>
        <v>221.23499999999999</v>
      </c>
      <c r="AM77" s="82">
        <f t="shared" si="37"/>
        <v>221.23499999999999</v>
      </c>
      <c r="AN77" s="82">
        <f t="shared" si="37"/>
        <v>221.23499999999999</v>
      </c>
      <c r="AO77" s="189">
        <f t="shared" si="37"/>
        <v>221.23499999999999</v>
      </c>
      <c r="AP77" s="82">
        <f t="shared" si="37"/>
        <v>221.23499999999999</v>
      </c>
      <c r="AQ77" s="82">
        <f t="shared" si="37"/>
        <v>221.23499999999999</v>
      </c>
      <c r="AR77" s="82">
        <f t="shared" si="37"/>
        <v>221.23499999999999</v>
      </c>
      <c r="AS77" s="82">
        <f t="shared" si="37"/>
        <v>221.23499999999999</v>
      </c>
      <c r="AT77" s="82">
        <f t="shared" si="37"/>
        <v>221.23499999999999</v>
      </c>
      <c r="AU77" s="82">
        <f t="shared" si="37"/>
        <v>221.23499999999999</v>
      </c>
      <c r="AV77" s="82">
        <f t="shared" si="37"/>
        <v>221.23499999999999</v>
      </c>
      <c r="AW77" s="82">
        <f t="shared" si="37"/>
        <v>221.23499999999999</v>
      </c>
      <c r="AX77" s="82">
        <f t="shared" si="37"/>
        <v>232.29675</v>
      </c>
      <c r="AY77" s="82">
        <f t="shared" si="37"/>
        <v>232.29675</v>
      </c>
      <c r="AZ77" s="82">
        <f t="shared" si="37"/>
        <v>232.29675</v>
      </c>
      <c r="BA77" s="189">
        <f t="shared" si="37"/>
        <v>232.29675</v>
      </c>
      <c r="BB77" s="82">
        <f t="shared" si="37"/>
        <v>232.29675</v>
      </c>
      <c r="BC77" s="82">
        <f t="shared" si="37"/>
        <v>232.29675</v>
      </c>
      <c r="BD77" s="82">
        <f t="shared" si="37"/>
        <v>232.29675</v>
      </c>
      <c r="BE77" s="82">
        <f t="shared" si="37"/>
        <v>232.29675</v>
      </c>
      <c r="BF77" s="82">
        <f t="shared" si="37"/>
        <v>232.29675</v>
      </c>
      <c r="BG77" s="82">
        <f t="shared" si="37"/>
        <v>232.29675</v>
      </c>
      <c r="BH77" s="82">
        <f t="shared" si="37"/>
        <v>232.29675</v>
      </c>
      <c r="BI77" s="82">
        <f t="shared" si="37"/>
        <v>232.29675</v>
      </c>
      <c r="BJ77" s="82">
        <f t="shared" si="37"/>
        <v>243.9115875</v>
      </c>
      <c r="BK77" s="82">
        <f t="shared" si="37"/>
        <v>243.9115875</v>
      </c>
      <c r="BL77" s="82">
        <f t="shared" si="37"/>
        <v>243.9115875</v>
      </c>
      <c r="BM77" s="82">
        <f t="shared" si="37"/>
        <v>243.9115875</v>
      </c>
      <c r="BN77" s="97"/>
      <c r="BO77" s="67">
        <f t="shared" si="21"/>
        <v>802.66666666666663</v>
      </c>
      <c r="BP77" s="68">
        <f t="shared" si="22"/>
        <v>2448.1333333333332</v>
      </c>
      <c r="BQ77" s="68">
        <f t="shared" si="23"/>
        <v>2570.5400000000004</v>
      </c>
      <c r="BR77" s="68">
        <f t="shared" si="24"/>
        <v>2699.0669999999996</v>
      </c>
      <c r="BS77" s="69">
        <f t="shared" si="25"/>
        <v>2834.0203499999998</v>
      </c>
      <c r="BT77" s="11"/>
      <c r="BU77" s="70">
        <f t="shared" si="26"/>
        <v>11354.427349999998</v>
      </c>
      <c r="BW77" s="97"/>
      <c r="BX77" s="95"/>
    </row>
    <row r="78" spans="2:76" s="93" customFormat="1">
      <c r="B78" s="99" t="s">
        <v>406</v>
      </c>
      <c r="C78" s="437">
        <v>9</v>
      </c>
      <c r="D78" s="438">
        <v>2.4079999999999999</v>
      </c>
      <c r="E78" s="94"/>
      <c r="F78" s="82">
        <f t="shared" si="19"/>
        <v>0</v>
      </c>
      <c r="G78" s="82">
        <f t="shared" si="37"/>
        <v>0</v>
      </c>
      <c r="H78" s="82">
        <f t="shared" si="37"/>
        <v>0</v>
      </c>
      <c r="I78" s="82">
        <f t="shared" si="37"/>
        <v>0</v>
      </c>
      <c r="J78" s="82">
        <f t="shared" si="37"/>
        <v>0</v>
      </c>
      <c r="K78" s="82">
        <f t="shared" si="37"/>
        <v>0</v>
      </c>
      <c r="L78" s="82">
        <f t="shared" si="37"/>
        <v>0</v>
      </c>
      <c r="M78" s="82">
        <f t="shared" si="37"/>
        <v>0</v>
      </c>
      <c r="N78" s="82">
        <f t="shared" si="37"/>
        <v>200.66666666666666</v>
      </c>
      <c r="O78" s="82">
        <f t="shared" si="37"/>
        <v>200.66666666666666</v>
      </c>
      <c r="P78" s="82">
        <f t="shared" si="37"/>
        <v>200.66666666666666</v>
      </c>
      <c r="Q78" s="189">
        <f t="shared" si="37"/>
        <v>200.66666666666666</v>
      </c>
      <c r="R78" s="82">
        <f t="shared" si="37"/>
        <v>200.66666666666666</v>
      </c>
      <c r="S78" s="82">
        <f t="shared" si="37"/>
        <v>200.66666666666666</v>
      </c>
      <c r="T78" s="82">
        <f t="shared" si="37"/>
        <v>200.66666666666666</v>
      </c>
      <c r="U78" s="82">
        <f t="shared" si="37"/>
        <v>200.66666666666666</v>
      </c>
      <c r="V78" s="82">
        <f t="shared" si="37"/>
        <v>200.66666666666666</v>
      </c>
      <c r="W78" s="82">
        <f t="shared" si="37"/>
        <v>200.66666666666666</v>
      </c>
      <c r="X78" s="82">
        <f t="shared" si="37"/>
        <v>200.66666666666666</v>
      </c>
      <c r="Y78" s="82">
        <f t="shared" si="37"/>
        <v>200.66666666666666</v>
      </c>
      <c r="Z78" s="82">
        <f t="shared" si="37"/>
        <v>210.7</v>
      </c>
      <c r="AA78" s="82">
        <f t="shared" si="37"/>
        <v>210.7</v>
      </c>
      <c r="AB78" s="82">
        <f t="shared" si="37"/>
        <v>210.7</v>
      </c>
      <c r="AC78" s="189">
        <f t="shared" si="37"/>
        <v>210.7</v>
      </c>
      <c r="AD78" s="82">
        <f t="shared" si="37"/>
        <v>210.7</v>
      </c>
      <c r="AE78" s="82">
        <f t="shared" si="37"/>
        <v>210.7</v>
      </c>
      <c r="AF78" s="82">
        <f t="shared" si="37"/>
        <v>210.7</v>
      </c>
      <c r="AG78" s="82">
        <f t="shared" si="37"/>
        <v>210.7</v>
      </c>
      <c r="AH78" s="82">
        <f t="shared" si="37"/>
        <v>210.7</v>
      </c>
      <c r="AI78" s="82">
        <f t="shared" si="37"/>
        <v>210.7</v>
      </c>
      <c r="AJ78" s="82">
        <f t="shared" si="37"/>
        <v>210.7</v>
      </c>
      <c r="AK78" s="82">
        <f t="shared" si="37"/>
        <v>210.7</v>
      </c>
      <c r="AL78" s="82">
        <f t="shared" si="37"/>
        <v>221.23499999999999</v>
      </c>
      <c r="AM78" s="82">
        <f t="shared" si="37"/>
        <v>221.23499999999999</v>
      </c>
      <c r="AN78" s="82">
        <f t="shared" si="37"/>
        <v>221.23499999999999</v>
      </c>
      <c r="AO78" s="189">
        <f t="shared" si="37"/>
        <v>221.23499999999999</v>
      </c>
      <c r="AP78" s="82">
        <f t="shared" si="37"/>
        <v>221.23499999999999</v>
      </c>
      <c r="AQ78" s="82">
        <f t="shared" si="37"/>
        <v>221.23499999999999</v>
      </c>
      <c r="AR78" s="82">
        <f t="shared" si="37"/>
        <v>221.23499999999999</v>
      </c>
      <c r="AS78" s="82">
        <f t="shared" si="37"/>
        <v>221.23499999999999</v>
      </c>
      <c r="AT78" s="82">
        <f t="shared" si="37"/>
        <v>221.23499999999999</v>
      </c>
      <c r="AU78" s="82">
        <f t="shared" si="37"/>
        <v>221.23499999999999</v>
      </c>
      <c r="AV78" s="82">
        <f t="shared" si="37"/>
        <v>221.23499999999999</v>
      </c>
      <c r="AW78" s="82">
        <f t="shared" si="37"/>
        <v>221.23499999999999</v>
      </c>
      <c r="AX78" s="82">
        <f t="shared" si="37"/>
        <v>232.29675</v>
      </c>
      <c r="AY78" s="82">
        <f t="shared" si="37"/>
        <v>232.29675</v>
      </c>
      <c r="AZ78" s="82">
        <f t="shared" si="37"/>
        <v>232.29675</v>
      </c>
      <c r="BA78" s="189">
        <f t="shared" si="37"/>
        <v>232.29675</v>
      </c>
      <c r="BB78" s="82">
        <f t="shared" si="37"/>
        <v>232.29675</v>
      </c>
      <c r="BC78" s="82">
        <f t="shared" si="37"/>
        <v>232.29675</v>
      </c>
      <c r="BD78" s="82">
        <f t="shared" si="37"/>
        <v>232.29675</v>
      </c>
      <c r="BE78" s="82">
        <f t="shared" si="37"/>
        <v>232.29675</v>
      </c>
      <c r="BF78" s="82">
        <f t="shared" si="37"/>
        <v>232.29675</v>
      </c>
      <c r="BG78" s="82">
        <f t="shared" si="37"/>
        <v>232.29675</v>
      </c>
      <c r="BH78" s="82">
        <f t="shared" si="37"/>
        <v>232.29675</v>
      </c>
      <c r="BI78" s="82">
        <f t="shared" si="37"/>
        <v>232.29675</v>
      </c>
      <c r="BJ78" s="82">
        <f t="shared" si="37"/>
        <v>243.9115875</v>
      </c>
      <c r="BK78" s="82">
        <f t="shared" si="37"/>
        <v>243.9115875</v>
      </c>
      <c r="BL78" s="82">
        <f t="shared" si="37"/>
        <v>243.9115875</v>
      </c>
      <c r="BM78" s="82">
        <f t="shared" si="37"/>
        <v>243.9115875</v>
      </c>
      <c r="BN78" s="97"/>
      <c r="BO78" s="67">
        <f t="shared" si="21"/>
        <v>802.66666666666663</v>
      </c>
      <c r="BP78" s="68">
        <f t="shared" si="22"/>
        <v>2448.1333333333332</v>
      </c>
      <c r="BQ78" s="68">
        <f t="shared" si="23"/>
        <v>2570.5400000000004</v>
      </c>
      <c r="BR78" s="68">
        <f t="shared" si="24"/>
        <v>2699.0669999999996</v>
      </c>
      <c r="BS78" s="69">
        <f t="shared" si="25"/>
        <v>2834.0203499999998</v>
      </c>
      <c r="BT78" s="11"/>
      <c r="BU78" s="70">
        <f t="shared" si="26"/>
        <v>11354.427349999998</v>
      </c>
      <c r="BW78" s="97"/>
      <c r="BX78" s="95"/>
    </row>
    <row r="79" spans="2:76" s="93" customFormat="1">
      <c r="B79" s="99" t="s">
        <v>407</v>
      </c>
      <c r="C79" s="437">
        <v>9</v>
      </c>
      <c r="D79" s="438">
        <v>2.7280000000000002</v>
      </c>
      <c r="E79" s="94"/>
      <c r="F79" s="82">
        <f t="shared" si="19"/>
        <v>0</v>
      </c>
      <c r="G79" s="82">
        <f t="shared" si="37"/>
        <v>0</v>
      </c>
      <c r="H79" s="82">
        <f t="shared" si="37"/>
        <v>0</v>
      </c>
      <c r="I79" s="82">
        <f t="shared" si="37"/>
        <v>0</v>
      </c>
      <c r="J79" s="82">
        <f t="shared" si="37"/>
        <v>0</v>
      </c>
      <c r="K79" s="82">
        <f t="shared" si="37"/>
        <v>0</v>
      </c>
      <c r="L79" s="82">
        <f t="shared" si="37"/>
        <v>0</v>
      </c>
      <c r="M79" s="82">
        <f t="shared" si="37"/>
        <v>0</v>
      </c>
      <c r="N79" s="82">
        <f t="shared" ref="G79:BM83" si="38">IF($C79&lt;=N$2,$D79/12*1000,0)*(1+$C$3)^QUOTIENT(N$2-$C79,12)</f>
        <v>227.33333333333337</v>
      </c>
      <c r="O79" s="82">
        <f t="shared" si="38"/>
        <v>227.33333333333337</v>
      </c>
      <c r="P79" s="82">
        <f t="shared" si="38"/>
        <v>227.33333333333337</v>
      </c>
      <c r="Q79" s="189">
        <f t="shared" si="38"/>
        <v>227.33333333333337</v>
      </c>
      <c r="R79" s="82">
        <f t="shared" si="38"/>
        <v>227.33333333333337</v>
      </c>
      <c r="S79" s="82">
        <f t="shared" si="38"/>
        <v>227.33333333333337</v>
      </c>
      <c r="T79" s="82">
        <f t="shared" si="38"/>
        <v>227.33333333333337</v>
      </c>
      <c r="U79" s="82">
        <f t="shared" si="38"/>
        <v>227.33333333333337</v>
      </c>
      <c r="V79" s="82">
        <f t="shared" si="38"/>
        <v>227.33333333333337</v>
      </c>
      <c r="W79" s="82">
        <f t="shared" si="38"/>
        <v>227.33333333333337</v>
      </c>
      <c r="X79" s="82">
        <f t="shared" si="38"/>
        <v>227.33333333333337</v>
      </c>
      <c r="Y79" s="82">
        <f t="shared" si="38"/>
        <v>227.33333333333337</v>
      </c>
      <c r="Z79" s="82">
        <f t="shared" si="38"/>
        <v>238.70000000000005</v>
      </c>
      <c r="AA79" s="82">
        <f t="shared" si="38"/>
        <v>238.70000000000005</v>
      </c>
      <c r="AB79" s="82">
        <f t="shared" si="38"/>
        <v>238.70000000000005</v>
      </c>
      <c r="AC79" s="189">
        <f t="shared" si="38"/>
        <v>238.70000000000005</v>
      </c>
      <c r="AD79" s="82">
        <f t="shared" si="38"/>
        <v>238.70000000000005</v>
      </c>
      <c r="AE79" s="82">
        <f t="shared" si="38"/>
        <v>238.70000000000005</v>
      </c>
      <c r="AF79" s="82">
        <f t="shared" si="38"/>
        <v>238.70000000000005</v>
      </c>
      <c r="AG79" s="82">
        <f t="shared" si="38"/>
        <v>238.70000000000005</v>
      </c>
      <c r="AH79" s="82">
        <f t="shared" si="38"/>
        <v>238.70000000000005</v>
      </c>
      <c r="AI79" s="82">
        <f t="shared" si="38"/>
        <v>238.70000000000005</v>
      </c>
      <c r="AJ79" s="82">
        <f t="shared" si="38"/>
        <v>238.70000000000005</v>
      </c>
      <c r="AK79" s="82">
        <f t="shared" si="38"/>
        <v>238.70000000000005</v>
      </c>
      <c r="AL79" s="82">
        <f t="shared" si="38"/>
        <v>250.63500000000005</v>
      </c>
      <c r="AM79" s="82">
        <f t="shared" si="38"/>
        <v>250.63500000000005</v>
      </c>
      <c r="AN79" s="82">
        <f t="shared" si="38"/>
        <v>250.63500000000005</v>
      </c>
      <c r="AO79" s="189">
        <f t="shared" si="38"/>
        <v>250.63500000000005</v>
      </c>
      <c r="AP79" s="82">
        <f t="shared" si="38"/>
        <v>250.63500000000005</v>
      </c>
      <c r="AQ79" s="82">
        <f t="shared" si="38"/>
        <v>250.63500000000005</v>
      </c>
      <c r="AR79" s="82">
        <f t="shared" si="38"/>
        <v>250.63500000000005</v>
      </c>
      <c r="AS79" s="82">
        <f t="shared" si="38"/>
        <v>250.63500000000005</v>
      </c>
      <c r="AT79" s="82">
        <f t="shared" si="38"/>
        <v>250.63500000000005</v>
      </c>
      <c r="AU79" s="82">
        <f t="shared" si="38"/>
        <v>250.63500000000005</v>
      </c>
      <c r="AV79" s="82">
        <f t="shared" si="38"/>
        <v>250.63500000000005</v>
      </c>
      <c r="AW79" s="82">
        <f t="shared" si="38"/>
        <v>250.63500000000005</v>
      </c>
      <c r="AX79" s="82">
        <f t="shared" si="38"/>
        <v>263.16675000000009</v>
      </c>
      <c r="AY79" s="82">
        <f t="shared" si="38"/>
        <v>263.16675000000009</v>
      </c>
      <c r="AZ79" s="82">
        <f t="shared" si="38"/>
        <v>263.16675000000009</v>
      </c>
      <c r="BA79" s="189">
        <f t="shared" si="38"/>
        <v>263.16675000000009</v>
      </c>
      <c r="BB79" s="82">
        <f t="shared" si="38"/>
        <v>263.16675000000009</v>
      </c>
      <c r="BC79" s="82">
        <f t="shared" si="38"/>
        <v>263.16675000000009</v>
      </c>
      <c r="BD79" s="82">
        <f t="shared" si="38"/>
        <v>263.16675000000009</v>
      </c>
      <c r="BE79" s="82">
        <f t="shared" si="38"/>
        <v>263.16675000000009</v>
      </c>
      <c r="BF79" s="82">
        <f t="shared" si="38"/>
        <v>263.16675000000009</v>
      </c>
      <c r="BG79" s="82">
        <f t="shared" si="38"/>
        <v>263.16675000000009</v>
      </c>
      <c r="BH79" s="82">
        <f t="shared" si="38"/>
        <v>263.16675000000009</v>
      </c>
      <c r="BI79" s="82">
        <f t="shared" si="38"/>
        <v>263.16675000000009</v>
      </c>
      <c r="BJ79" s="82">
        <f t="shared" si="38"/>
        <v>276.32508750000005</v>
      </c>
      <c r="BK79" s="82">
        <f t="shared" si="38"/>
        <v>276.32508750000005</v>
      </c>
      <c r="BL79" s="82">
        <f t="shared" si="38"/>
        <v>276.32508750000005</v>
      </c>
      <c r="BM79" s="82">
        <f t="shared" si="38"/>
        <v>276.32508750000005</v>
      </c>
      <c r="BN79" s="97"/>
      <c r="BO79" s="67">
        <f t="shared" si="21"/>
        <v>909.33333333333348</v>
      </c>
      <c r="BP79" s="68">
        <f t="shared" si="22"/>
        <v>2773.4666666666672</v>
      </c>
      <c r="BQ79" s="68">
        <f t="shared" si="23"/>
        <v>2912.1400000000012</v>
      </c>
      <c r="BR79" s="68">
        <f t="shared" si="24"/>
        <v>3057.7470000000012</v>
      </c>
      <c r="BS79" s="69">
        <f t="shared" si="25"/>
        <v>3210.6343500000003</v>
      </c>
      <c r="BT79" s="11"/>
      <c r="BU79" s="70">
        <f t="shared" si="26"/>
        <v>12863.321350000004</v>
      </c>
      <c r="BW79" s="97"/>
      <c r="BX79" s="95"/>
    </row>
    <row r="80" spans="2:76" s="93" customFormat="1">
      <c r="B80" s="99" t="s">
        <v>408</v>
      </c>
      <c r="C80" s="437">
        <v>9</v>
      </c>
      <c r="D80" s="438">
        <v>2.7280000000000002</v>
      </c>
      <c r="E80" s="94"/>
      <c r="F80" s="82">
        <f t="shared" si="19"/>
        <v>0</v>
      </c>
      <c r="G80" s="82">
        <f t="shared" si="38"/>
        <v>0</v>
      </c>
      <c r="H80" s="82">
        <f t="shared" si="38"/>
        <v>0</v>
      </c>
      <c r="I80" s="82">
        <f t="shared" si="38"/>
        <v>0</v>
      </c>
      <c r="J80" s="82">
        <f t="shared" si="38"/>
        <v>0</v>
      </c>
      <c r="K80" s="82">
        <f t="shared" si="38"/>
        <v>0</v>
      </c>
      <c r="L80" s="82">
        <f t="shared" si="38"/>
        <v>0</v>
      </c>
      <c r="M80" s="82">
        <f t="shared" si="38"/>
        <v>0</v>
      </c>
      <c r="N80" s="82">
        <f t="shared" si="38"/>
        <v>227.33333333333337</v>
      </c>
      <c r="O80" s="82">
        <f t="shared" si="38"/>
        <v>227.33333333333337</v>
      </c>
      <c r="P80" s="82">
        <f t="shared" si="38"/>
        <v>227.33333333333337</v>
      </c>
      <c r="Q80" s="189">
        <f t="shared" si="38"/>
        <v>227.33333333333337</v>
      </c>
      <c r="R80" s="82">
        <f t="shared" si="38"/>
        <v>227.33333333333337</v>
      </c>
      <c r="S80" s="82">
        <f t="shared" si="38"/>
        <v>227.33333333333337</v>
      </c>
      <c r="T80" s="82">
        <f t="shared" si="38"/>
        <v>227.33333333333337</v>
      </c>
      <c r="U80" s="82">
        <f t="shared" si="38"/>
        <v>227.33333333333337</v>
      </c>
      <c r="V80" s="82">
        <f t="shared" si="38"/>
        <v>227.33333333333337</v>
      </c>
      <c r="W80" s="82">
        <f t="shared" si="38"/>
        <v>227.33333333333337</v>
      </c>
      <c r="X80" s="82">
        <f t="shared" si="38"/>
        <v>227.33333333333337</v>
      </c>
      <c r="Y80" s="82">
        <f t="shared" si="38"/>
        <v>227.33333333333337</v>
      </c>
      <c r="Z80" s="82">
        <f t="shared" si="38"/>
        <v>238.70000000000005</v>
      </c>
      <c r="AA80" s="82">
        <f t="shared" si="38"/>
        <v>238.70000000000005</v>
      </c>
      <c r="AB80" s="82">
        <f t="shared" si="38"/>
        <v>238.70000000000005</v>
      </c>
      <c r="AC80" s="189">
        <f t="shared" si="38"/>
        <v>238.70000000000005</v>
      </c>
      <c r="AD80" s="82">
        <f t="shared" si="38"/>
        <v>238.70000000000005</v>
      </c>
      <c r="AE80" s="82">
        <f t="shared" si="38"/>
        <v>238.70000000000005</v>
      </c>
      <c r="AF80" s="82">
        <f t="shared" si="38"/>
        <v>238.70000000000005</v>
      </c>
      <c r="AG80" s="82">
        <f t="shared" si="38"/>
        <v>238.70000000000005</v>
      </c>
      <c r="AH80" s="82">
        <f t="shared" si="38"/>
        <v>238.70000000000005</v>
      </c>
      <c r="AI80" s="82">
        <f t="shared" si="38"/>
        <v>238.70000000000005</v>
      </c>
      <c r="AJ80" s="82">
        <f t="shared" si="38"/>
        <v>238.70000000000005</v>
      </c>
      <c r="AK80" s="82">
        <f t="shared" si="38"/>
        <v>238.70000000000005</v>
      </c>
      <c r="AL80" s="82">
        <f t="shared" si="38"/>
        <v>250.63500000000005</v>
      </c>
      <c r="AM80" s="82">
        <f t="shared" si="38"/>
        <v>250.63500000000005</v>
      </c>
      <c r="AN80" s="82">
        <f t="shared" si="38"/>
        <v>250.63500000000005</v>
      </c>
      <c r="AO80" s="189">
        <f t="shared" si="38"/>
        <v>250.63500000000005</v>
      </c>
      <c r="AP80" s="82">
        <f t="shared" si="38"/>
        <v>250.63500000000005</v>
      </c>
      <c r="AQ80" s="82">
        <f t="shared" si="38"/>
        <v>250.63500000000005</v>
      </c>
      <c r="AR80" s="82">
        <f t="shared" si="38"/>
        <v>250.63500000000005</v>
      </c>
      <c r="AS80" s="82">
        <f t="shared" si="38"/>
        <v>250.63500000000005</v>
      </c>
      <c r="AT80" s="82">
        <f t="shared" si="38"/>
        <v>250.63500000000005</v>
      </c>
      <c r="AU80" s="82">
        <f t="shared" si="38"/>
        <v>250.63500000000005</v>
      </c>
      <c r="AV80" s="82">
        <f t="shared" si="38"/>
        <v>250.63500000000005</v>
      </c>
      <c r="AW80" s="82">
        <f t="shared" si="38"/>
        <v>250.63500000000005</v>
      </c>
      <c r="AX80" s="82">
        <f t="shared" si="38"/>
        <v>263.16675000000009</v>
      </c>
      <c r="AY80" s="82">
        <f t="shared" si="38"/>
        <v>263.16675000000009</v>
      </c>
      <c r="AZ80" s="82">
        <f t="shared" si="38"/>
        <v>263.16675000000009</v>
      </c>
      <c r="BA80" s="189">
        <f t="shared" si="38"/>
        <v>263.16675000000009</v>
      </c>
      <c r="BB80" s="82">
        <f t="shared" si="38"/>
        <v>263.16675000000009</v>
      </c>
      <c r="BC80" s="82">
        <f t="shared" si="38"/>
        <v>263.16675000000009</v>
      </c>
      <c r="BD80" s="82">
        <f t="shared" si="38"/>
        <v>263.16675000000009</v>
      </c>
      <c r="BE80" s="82">
        <f t="shared" si="38"/>
        <v>263.16675000000009</v>
      </c>
      <c r="BF80" s="82">
        <f t="shared" si="38"/>
        <v>263.16675000000009</v>
      </c>
      <c r="BG80" s="82">
        <f t="shared" si="38"/>
        <v>263.16675000000009</v>
      </c>
      <c r="BH80" s="82">
        <f t="shared" si="38"/>
        <v>263.16675000000009</v>
      </c>
      <c r="BI80" s="82">
        <f t="shared" si="38"/>
        <v>263.16675000000009</v>
      </c>
      <c r="BJ80" s="82">
        <f t="shared" si="38"/>
        <v>276.32508750000005</v>
      </c>
      <c r="BK80" s="82">
        <f t="shared" si="38"/>
        <v>276.32508750000005</v>
      </c>
      <c r="BL80" s="82">
        <f t="shared" si="38"/>
        <v>276.32508750000005</v>
      </c>
      <c r="BM80" s="82">
        <f t="shared" si="38"/>
        <v>276.32508750000005</v>
      </c>
      <c r="BN80" s="97"/>
      <c r="BO80" s="67">
        <f t="shared" si="21"/>
        <v>909.33333333333348</v>
      </c>
      <c r="BP80" s="68">
        <f t="shared" si="22"/>
        <v>2773.4666666666672</v>
      </c>
      <c r="BQ80" s="68">
        <f t="shared" si="23"/>
        <v>2912.1400000000012</v>
      </c>
      <c r="BR80" s="68">
        <f t="shared" si="24"/>
        <v>3057.7470000000012</v>
      </c>
      <c r="BS80" s="69">
        <f t="shared" si="25"/>
        <v>3210.6343500000003</v>
      </c>
      <c r="BT80" s="11"/>
      <c r="BU80" s="70">
        <f t="shared" si="26"/>
        <v>12863.321350000004</v>
      </c>
      <c r="BW80" s="97"/>
      <c r="BX80" s="95"/>
    </row>
    <row r="81" spans="2:76" s="93" customFormat="1">
      <c r="B81" s="99" t="s">
        <v>409</v>
      </c>
      <c r="C81" s="437">
        <v>9</v>
      </c>
      <c r="D81" s="438">
        <v>2.7280000000000002</v>
      </c>
      <c r="E81" s="94"/>
      <c r="F81" s="82">
        <f t="shared" si="19"/>
        <v>0</v>
      </c>
      <c r="G81" s="82">
        <f t="shared" si="38"/>
        <v>0</v>
      </c>
      <c r="H81" s="82">
        <f t="shared" si="38"/>
        <v>0</v>
      </c>
      <c r="I81" s="82">
        <f t="shared" si="38"/>
        <v>0</v>
      </c>
      <c r="J81" s="82">
        <f t="shared" si="38"/>
        <v>0</v>
      </c>
      <c r="K81" s="82">
        <f t="shared" si="38"/>
        <v>0</v>
      </c>
      <c r="L81" s="82">
        <f t="shared" si="38"/>
        <v>0</v>
      </c>
      <c r="M81" s="82">
        <f t="shared" si="38"/>
        <v>0</v>
      </c>
      <c r="N81" s="82">
        <f t="shared" si="38"/>
        <v>227.33333333333337</v>
      </c>
      <c r="O81" s="82">
        <f t="shared" si="38"/>
        <v>227.33333333333337</v>
      </c>
      <c r="P81" s="82">
        <f t="shared" si="38"/>
        <v>227.33333333333337</v>
      </c>
      <c r="Q81" s="189">
        <f t="shared" si="38"/>
        <v>227.33333333333337</v>
      </c>
      <c r="R81" s="82">
        <f t="shared" si="38"/>
        <v>227.33333333333337</v>
      </c>
      <c r="S81" s="82">
        <f t="shared" si="38"/>
        <v>227.33333333333337</v>
      </c>
      <c r="T81" s="82">
        <f t="shared" si="38"/>
        <v>227.33333333333337</v>
      </c>
      <c r="U81" s="82">
        <f t="shared" si="38"/>
        <v>227.33333333333337</v>
      </c>
      <c r="V81" s="82">
        <f t="shared" si="38"/>
        <v>227.33333333333337</v>
      </c>
      <c r="W81" s="82">
        <f t="shared" si="38"/>
        <v>227.33333333333337</v>
      </c>
      <c r="X81" s="82">
        <f t="shared" si="38"/>
        <v>227.33333333333337</v>
      </c>
      <c r="Y81" s="82">
        <f t="shared" si="38"/>
        <v>227.33333333333337</v>
      </c>
      <c r="Z81" s="82">
        <f t="shared" si="38"/>
        <v>238.70000000000005</v>
      </c>
      <c r="AA81" s="82">
        <f t="shared" si="38"/>
        <v>238.70000000000005</v>
      </c>
      <c r="AB81" s="82">
        <f t="shared" si="38"/>
        <v>238.70000000000005</v>
      </c>
      <c r="AC81" s="189">
        <f t="shared" si="38"/>
        <v>238.70000000000005</v>
      </c>
      <c r="AD81" s="82">
        <f t="shared" si="38"/>
        <v>238.70000000000005</v>
      </c>
      <c r="AE81" s="82">
        <f t="shared" si="38"/>
        <v>238.70000000000005</v>
      </c>
      <c r="AF81" s="82">
        <f t="shared" si="38"/>
        <v>238.70000000000005</v>
      </c>
      <c r="AG81" s="82">
        <f t="shared" si="38"/>
        <v>238.70000000000005</v>
      </c>
      <c r="AH81" s="82">
        <f t="shared" si="38"/>
        <v>238.70000000000005</v>
      </c>
      <c r="AI81" s="82">
        <f t="shared" si="38"/>
        <v>238.70000000000005</v>
      </c>
      <c r="AJ81" s="82">
        <f t="shared" si="38"/>
        <v>238.70000000000005</v>
      </c>
      <c r="AK81" s="82">
        <f t="shared" si="38"/>
        <v>238.70000000000005</v>
      </c>
      <c r="AL81" s="82">
        <f t="shared" si="38"/>
        <v>250.63500000000005</v>
      </c>
      <c r="AM81" s="82">
        <f t="shared" si="38"/>
        <v>250.63500000000005</v>
      </c>
      <c r="AN81" s="82">
        <f t="shared" si="38"/>
        <v>250.63500000000005</v>
      </c>
      <c r="AO81" s="189">
        <f t="shared" si="38"/>
        <v>250.63500000000005</v>
      </c>
      <c r="AP81" s="82">
        <f t="shared" si="38"/>
        <v>250.63500000000005</v>
      </c>
      <c r="AQ81" s="82">
        <f t="shared" si="38"/>
        <v>250.63500000000005</v>
      </c>
      <c r="AR81" s="82">
        <f t="shared" si="38"/>
        <v>250.63500000000005</v>
      </c>
      <c r="AS81" s="82">
        <f t="shared" si="38"/>
        <v>250.63500000000005</v>
      </c>
      <c r="AT81" s="82">
        <f t="shared" si="38"/>
        <v>250.63500000000005</v>
      </c>
      <c r="AU81" s="82">
        <f t="shared" si="38"/>
        <v>250.63500000000005</v>
      </c>
      <c r="AV81" s="82">
        <f t="shared" si="38"/>
        <v>250.63500000000005</v>
      </c>
      <c r="AW81" s="82">
        <f t="shared" si="38"/>
        <v>250.63500000000005</v>
      </c>
      <c r="AX81" s="82">
        <f t="shared" si="38"/>
        <v>263.16675000000009</v>
      </c>
      <c r="AY81" s="82">
        <f t="shared" si="38"/>
        <v>263.16675000000009</v>
      </c>
      <c r="AZ81" s="82">
        <f t="shared" si="38"/>
        <v>263.16675000000009</v>
      </c>
      <c r="BA81" s="189">
        <f t="shared" si="38"/>
        <v>263.16675000000009</v>
      </c>
      <c r="BB81" s="82">
        <f t="shared" si="38"/>
        <v>263.16675000000009</v>
      </c>
      <c r="BC81" s="82">
        <f t="shared" si="38"/>
        <v>263.16675000000009</v>
      </c>
      <c r="BD81" s="82">
        <f t="shared" si="38"/>
        <v>263.16675000000009</v>
      </c>
      <c r="BE81" s="82">
        <f t="shared" si="38"/>
        <v>263.16675000000009</v>
      </c>
      <c r="BF81" s="82">
        <f t="shared" si="38"/>
        <v>263.16675000000009</v>
      </c>
      <c r="BG81" s="82">
        <f t="shared" si="38"/>
        <v>263.16675000000009</v>
      </c>
      <c r="BH81" s="82">
        <f t="shared" si="38"/>
        <v>263.16675000000009</v>
      </c>
      <c r="BI81" s="82">
        <f t="shared" si="38"/>
        <v>263.16675000000009</v>
      </c>
      <c r="BJ81" s="82">
        <f t="shared" si="38"/>
        <v>276.32508750000005</v>
      </c>
      <c r="BK81" s="82">
        <f t="shared" si="38"/>
        <v>276.32508750000005</v>
      </c>
      <c r="BL81" s="82">
        <f t="shared" si="38"/>
        <v>276.32508750000005</v>
      </c>
      <c r="BM81" s="82">
        <f t="shared" si="38"/>
        <v>276.32508750000005</v>
      </c>
      <c r="BN81" s="97"/>
      <c r="BO81" s="67">
        <f t="shared" si="21"/>
        <v>909.33333333333348</v>
      </c>
      <c r="BP81" s="68">
        <f t="shared" si="22"/>
        <v>2773.4666666666672</v>
      </c>
      <c r="BQ81" s="68">
        <f t="shared" si="23"/>
        <v>2912.1400000000012</v>
      </c>
      <c r="BR81" s="68">
        <f t="shared" si="24"/>
        <v>3057.7470000000012</v>
      </c>
      <c r="BS81" s="69">
        <f t="shared" si="25"/>
        <v>3210.6343500000003</v>
      </c>
      <c r="BT81" s="11"/>
      <c r="BU81" s="70">
        <f t="shared" si="26"/>
        <v>12863.321350000004</v>
      </c>
      <c r="BW81" s="97"/>
      <c r="BX81" s="95"/>
    </row>
    <row r="82" spans="2:76" s="93" customFormat="1">
      <c r="B82" s="99" t="s">
        <v>410</v>
      </c>
      <c r="C82" s="437">
        <v>9</v>
      </c>
      <c r="D82" s="438">
        <v>2.7280000000000002</v>
      </c>
      <c r="E82" s="94"/>
      <c r="F82" s="82">
        <f t="shared" si="19"/>
        <v>0</v>
      </c>
      <c r="G82" s="82">
        <f t="shared" si="38"/>
        <v>0</v>
      </c>
      <c r="H82" s="82">
        <f t="shared" si="38"/>
        <v>0</v>
      </c>
      <c r="I82" s="82">
        <f t="shared" si="38"/>
        <v>0</v>
      </c>
      <c r="J82" s="82">
        <f t="shared" si="38"/>
        <v>0</v>
      </c>
      <c r="K82" s="82">
        <f t="shared" si="38"/>
        <v>0</v>
      </c>
      <c r="L82" s="82">
        <f t="shared" si="38"/>
        <v>0</v>
      </c>
      <c r="M82" s="82">
        <f t="shared" si="38"/>
        <v>0</v>
      </c>
      <c r="N82" s="82">
        <f t="shared" si="38"/>
        <v>227.33333333333337</v>
      </c>
      <c r="O82" s="82">
        <f t="shared" si="38"/>
        <v>227.33333333333337</v>
      </c>
      <c r="P82" s="82">
        <f t="shared" si="38"/>
        <v>227.33333333333337</v>
      </c>
      <c r="Q82" s="189">
        <f t="shared" si="38"/>
        <v>227.33333333333337</v>
      </c>
      <c r="R82" s="82">
        <f t="shared" si="38"/>
        <v>227.33333333333337</v>
      </c>
      <c r="S82" s="82">
        <f t="shared" si="38"/>
        <v>227.33333333333337</v>
      </c>
      <c r="T82" s="82">
        <f t="shared" si="38"/>
        <v>227.33333333333337</v>
      </c>
      <c r="U82" s="82">
        <f t="shared" si="38"/>
        <v>227.33333333333337</v>
      </c>
      <c r="V82" s="82">
        <f t="shared" si="38"/>
        <v>227.33333333333337</v>
      </c>
      <c r="W82" s="82">
        <f t="shared" si="38"/>
        <v>227.33333333333337</v>
      </c>
      <c r="X82" s="82">
        <f t="shared" si="38"/>
        <v>227.33333333333337</v>
      </c>
      <c r="Y82" s="82">
        <f t="shared" si="38"/>
        <v>227.33333333333337</v>
      </c>
      <c r="Z82" s="82">
        <f t="shared" si="38"/>
        <v>238.70000000000005</v>
      </c>
      <c r="AA82" s="82">
        <f t="shared" si="38"/>
        <v>238.70000000000005</v>
      </c>
      <c r="AB82" s="82">
        <f t="shared" si="38"/>
        <v>238.70000000000005</v>
      </c>
      <c r="AC82" s="189">
        <f t="shared" si="38"/>
        <v>238.70000000000005</v>
      </c>
      <c r="AD82" s="82">
        <f t="shared" si="38"/>
        <v>238.70000000000005</v>
      </c>
      <c r="AE82" s="82">
        <f t="shared" si="38"/>
        <v>238.70000000000005</v>
      </c>
      <c r="AF82" s="82">
        <f t="shared" si="38"/>
        <v>238.70000000000005</v>
      </c>
      <c r="AG82" s="82">
        <f t="shared" si="38"/>
        <v>238.70000000000005</v>
      </c>
      <c r="AH82" s="82">
        <f t="shared" si="38"/>
        <v>238.70000000000005</v>
      </c>
      <c r="AI82" s="82">
        <f t="shared" si="38"/>
        <v>238.70000000000005</v>
      </c>
      <c r="AJ82" s="82">
        <f t="shared" si="38"/>
        <v>238.70000000000005</v>
      </c>
      <c r="AK82" s="82">
        <f t="shared" si="38"/>
        <v>238.70000000000005</v>
      </c>
      <c r="AL82" s="82">
        <f t="shared" si="38"/>
        <v>250.63500000000005</v>
      </c>
      <c r="AM82" s="82">
        <f t="shared" si="38"/>
        <v>250.63500000000005</v>
      </c>
      <c r="AN82" s="82">
        <f t="shared" si="38"/>
        <v>250.63500000000005</v>
      </c>
      <c r="AO82" s="189">
        <f t="shared" si="38"/>
        <v>250.63500000000005</v>
      </c>
      <c r="AP82" s="82">
        <f t="shared" si="38"/>
        <v>250.63500000000005</v>
      </c>
      <c r="AQ82" s="82">
        <f t="shared" si="38"/>
        <v>250.63500000000005</v>
      </c>
      <c r="AR82" s="82">
        <f t="shared" si="38"/>
        <v>250.63500000000005</v>
      </c>
      <c r="AS82" s="82">
        <f t="shared" si="38"/>
        <v>250.63500000000005</v>
      </c>
      <c r="AT82" s="82">
        <f t="shared" si="38"/>
        <v>250.63500000000005</v>
      </c>
      <c r="AU82" s="82">
        <f t="shared" si="38"/>
        <v>250.63500000000005</v>
      </c>
      <c r="AV82" s="82">
        <f t="shared" si="38"/>
        <v>250.63500000000005</v>
      </c>
      <c r="AW82" s="82">
        <f t="shared" si="38"/>
        <v>250.63500000000005</v>
      </c>
      <c r="AX82" s="82">
        <f t="shared" si="38"/>
        <v>263.16675000000009</v>
      </c>
      <c r="AY82" s="82">
        <f t="shared" si="38"/>
        <v>263.16675000000009</v>
      </c>
      <c r="AZ82" s="82">
        <f t="shared" si="38"/>
        <v>263.16675000000009</v>
      </c>
      <c r="BA82" s="189">
        <f t="shared" si="38"/>
        <v>263.16675000000009</v>
      </c>
      <c r="BB82" s="82">
        <f t="shared" si="38"/>
        <v>263.16675000000009</v>
      </c>
      <c r="BC82" s="82">
        <f t="shared" si="38"/>
        <v>263.16675000000009</v>
      </c>
      <c r="BD82" s="82">
        <f t="shared" si="38"/>
        <v>263.16675000000009</v>
      </c>
      <c r="BE82" s="82">
        <f t="shared" si="38"/>
        <v>263.16675000000009</v>
      </c>
      <c r="BF82" s="82">
        <f t="shared" si="38"/>
        <v>263.16675000000009</v>
      </c>
      <c r="BG82" s="82">
        <f t="shared" si="38"/>
        <v>263.16675000000009</v>
      </c>
      <c r="BH82" s="82">
        <f t="shared" si="38"/>
        <v>263.16675000000009</v>
      </c>
      <c r="BI82" s="82">
        <f t="shared" si="38"/>
        <v>263.16675000000009</v>
      </c>
      <c r="BJ82" s="82">
        <f t="shared" si="38"/>
        <v>276.32508750000005</v>
      </c>
      <c r="BK82" s="82">
        <f t="shared" si="38"/>
        <v>276.32508750000005</v>
      </c>
      <c r="BL82" s="82">
        <f t="shared" si="38"/>
        <v>276.32508750000005</v>
      </c>
      <c r="BM82" s="82">
        <f t="shared" si="38"/>
        <v>276.32508750000005</v>
      </c>
      <c r="BN82" s="97"/>
      <c r="BO82" s="67">
        <f t="shared" si="21"/>
        <v>909.33333333333348</v>
      </c>
      <c r="BP82" s="68">
        <f t="shared" si="22"/>
        <v>2773.4666666666672</v>
      </c>
      <c r="BQ82" s="68">
        <f t="shared" si="23"/>
        <v>2912.1400000000012</v>
      </c>
      <c r="BR82" s="68">
        <f t="shared" si="24"/>
        <v>3057.7470000000012</v>
      </c>
      <c r="BS82" s="69">
        <f t="shared" si="25"/>
        <v>3210.6343500000003</v>
      </c>
      <c r="BT82" s="11"/>
      <c r="BU82" s="70">
        <f t="shared" si="26"/>
        <v>12863.321350000004</v>
      </c>
      <c r="BW82" s="97"/>
      <c r="BX82" s="95"/>
    </row>
    <row r="83" spans="2:76" s="93" customFormat="1">
      <c r="B83" s="99" t="s">
        <v>411</v>
      </c>
      <c r="C83" s="437">
        <v>9</v>
      </c>
      <c r="D83" s="438">
        <v>2.7280000000000002</v>
      </c>
      <c r="E83" s="94"/>
      <c r="F83" s="82">
        <f t="shared" si="19"/>
        <v>0</v>
      </c>
      <c r="G83" s="82">
        <f t="shared" si="38"/>
        <v>0</v>
      </c>
      <c r="H83" s="82">
        <f t="shared" si="38"/>
        <v>0</v>
      </c>
      <c r="I83" s="82">
        <f t="shared" si="38"/>
        <v>0</v>
      </c>
      <c r="J83" s="82">
        <f t="shared" si="38"/>
        <v>0</v>
      </c>
      <c r="K83" s="82">
        <f t="shared" si="38"/>
        <v>0</v>
      </c>
      <c r="L83" s="82">
        <f t="shared" si="38"/>
        <v>0</v>
      </c>
      <c r="M83" s="82">
        <f t="shared" si="38"/>
        <v>0</v>
      </c>
      <c r="N83" s="82">
        <f t="shared" si="38"/>
        <v>227.33333333333337</v>
      </c>
      <c r="O83" s="82">
        <f t="shared" si="38"/>
        <v>227.33333333333337</v>
      </c>
      <c r="P83" s="82">
        <f t="shared" si="38"/>
        <v>227.33333333333337</v>
      </c>
      <c r="Q83" s="189">
        <f t="shared" si="38"/>
        <v>227.33333333333337</v>
      </c>
      <c r="R83" s="82">
        <f t="shared" si="38"/>
        <v>227.33333333333337</v>
      </c>
      <c r="S83" s="82">
        <f t="shared" si="38"/>
        <v>227.33333333333337</v>
      </c>
      <c r="T83" s="82">
        <f t="shared" si="38"/>
        <v>227.33333333333337</v>
      </c>
      <c r="U83" s="82">
        <f t="shared" si="38"/>
        <v>227.33333333333337</v>
      </c>
      <c r="V83" s="82">
        <f t="shared" si="38"/>
        <v>227.33333333333337</v>
      </c>
      <c r="W83" s="82">
        <f t="shared" si="38"/>
        <v>227.33333333333337</v>
      </c>
      <c r="X83" s="82">
        <f t="shared" si="38"/>
        <v>227.33333333333337</v>
      </c>
      <c r="Y83" s="82">
        <f t="shared" si="38"/>
        <v>227.33333333333337</v>
      </c>
      <c r="Z83" s="82">
        <f t="shared" si="38"/>
        <v>238.70000000000005</v>
      </c>
      <c r="AA83" s="82">
        <f t="shared" si="38"/>
        <v>238.70000000000005</v>
      </c>
      <c r="AB83" s="82">
        <f t="shared" si="38"/>
        <v>238.70000000000005</v>
      </c>
      <c r="AC83" s="189">
        <f t="shared" si="38"/>
        <v>238.70000000000005</v>
      </c>
      <c r="AD83" s="82">
        <f t="shared" si="38"/>
        <v>238.70000000000005</v>
      </c>
      <c r="AE83" s="82">
        <f t="shared" si="38"/>
        <v>238.70000000000005</v>
      </c>
      <c r="AF83" s="82">
        <f t="shared" si="38"/>
        <v>238.70000000000005</v>
      </c>
      <c r="AG83" s="82">
        <f t="shared" ref="G83:BM87" si="39">IF($C83&lt;=AG$2,$D83/12*1000,0)*(1+$C$3)^QUOTIENT(AG$2-$C83,12)</f>
        <v>238.70000000000005</v>
      </c>
      <c r="AH83" s="82">
        <f t="shared" si="39"/>
        <v>238.70000000000005</v>
      </c>
      <c r="AI83" s="82">
        <f t="shared" si="39"/>
        <v>238.70000000000005</v>
      </c>
      <c r="AJ83" s="82">
        <f t="shared" si="39"/>
        <v>238.70000000000005</v>
      </c>
      <c r="AK83" s="82">
        <f t="shared" si="39"/>
        <v>238.70000000000005</v>
      </c>
      <c r="AL83" s="82">
        <f t="shared" si="39"/>
        <v>250.63500000000005</v>
      </c>
      <c r="AM83" s="82">
        <f t="shared" si="39"/>
        <v>250.63500000000005</v>
      </c>
      <c r="AN83" s="82">
        <f t="shared" si="39"/>
        <v>250.63500000000005</v>
      </c>
      <c r="AO83" s="189">
        <f t="shared" si="39"/>
        <v>250.63500000000005</v>
      </c>
      <c r="AP83" s="82">
        <f t="shared" si="39"/>
        <v>250.63500000000005</v>
      </c>
      <c r="AQ83" s="82">
        <f t="shared" si="39"/>
        <v>250.63500000000005</v>
      </c>
      <c r="AR83" s="82">
        <f t="shared" si="39"/>
        <v>250.63500000000005</v>
      </c>
      <c r="AS83" s="82">
        <f t="shared" si="39"/>
        <v>250.63500000000005</v>
      </c>
      <c r="AT83" s="82">
        <f t="shared" si="39"/>
        <v>250.63500000000005</v>
      </c>
      <c r="AU83" s="82">
        <f t="shared" si="39"/>
        <v>250.63500000000005</v>
      </c>
      <c r="AV83" s="82">
        <f t="shared" si="39"/>
        <v>250.63500000000005</v>
      </c>
      <c r="AW83" s="82">
        <f t="shared" si="39"/>
        <v>250.63500000000005</v>
      </c>
      <c r="AX83" s="82">
        <f t="shared" si="39"/>
        <v>263.16675000000009</v>
      </c>
      <c r="AY83" s="82">
        <f t="shared" si="39"/>
        <v>263.16675000000009</v>
      </c>
      <c r="AZ83" s="82">
        <f t="shared" si="39"/>
        <v>263.16675000000009</v>
      </c>
      <c r="BA83" s="189">
        <f t="shared" si="39"/>
        <v>263.16675000000009</v>
      </c>
      <c r="BB83" s="82">
        <f t="shared" si="39"/>
        <v>263.16675000000009</v>
      </c>
      <c r="BC83" s="82">
        <f t="shared" si="39"/>
        <v>263.16675000000009</v>
      </c>
      <c r="BD83" s="82">
        <f t="shared" si="39"/>
        <v>263.16675000000009</v>
      </c>
      <c r="BE83" s="82">
        <f t="shared" si="39"/>
        <v>263.16675000000009</v>
      </c>
      <c r="BF83" s="82">
        <f t="shared" si="39"/>
        <v>263.16675000000009</v>
      </c>
      <c r="BG83" s="82">
        <f t="shared" si="39"/>
        <v>263.16675000000009</v>
      </c>
      <c r="BH83" s="82">
        <f t="shared" si="39"/>
        <v>263.16675000000009</v>
      </c>
      <c r="BI83" s="82">
        <f t="shared" si="39"/>
        <v>263.16675000000009</v>
      </c>
      <c r="BJ83" s="82">
        <f t="shared" si="39"/>
        <v>276.32508750000005</v>
      </c>
      <c r="BK83" s="82">
        <f t="shared" si="39"/>
        <v>276.32508750000005</v>
      </c>
      <c r="BL83" s="82">
        <f t="shared" si="39"/>
        <v>276.32508750000005</v>
      </c>
      <c r="BM83" s="82">
        <f t="shared" si="39"/>
        <v>276.32508750000005</v>
      </c>
      <c r="BN83" s="97"/>
      <c r="BO83" s="67">
        <f t="shared" si="21"/>
        <v>909.33333333333348</v>
      </c>
      <c r="BP83" s="68">
        <f t="shared" si="22"/>
        <v>2773.4666666666672</v>
      </c>
      <c r="BQ83" s="68">
        <f t="shared" si="23"/>
        <v>2912.1400000000012</v>
      </c>
      <c r="BR83" s="68">
        <f t="shared" si="24"/>
        <v>3057.7470000000012</v>
      </c>
      <c r="BS83" s="69">
        <f t="shared" si="25"/>
        <v>3210.6343500000003</v>
      </c>
      <c r="BT83" s="11"/>
      <c r="BU83" s="70">
        <f t="shared" si="26"/>
        <v>12863.321350000004</v>
      </c>
      <c r="BW83" s="97"/>
      <c r="BX83" s="95"/>
    </row>
    <row r="84" spans="2:76" s="93" customFormat="1">
      <c r="B84" s="99" t="s">
        <v>412</v>
      </c>
      <c r="C84" s="437">
        <v>9</v>
      </c>
      <c r="D84" s="438">
        <v>2.7280000000000002</v>
      </c>
      <c r="E84" s="94"/>
      <c r="F84" s="82">
        <f t="shared" si="19"/>
        <v>0</v>
      </c>
      <c r="G84" s="82">
        <f t="shared" si="39"/>
        <v>0</v>
      </c>
      <c r="H84" s="82">
        <f t="shared" si="39"/>
        <v>0</v>
      </c>
      <c r="I84" s="82">
        <f t="shared" si="39"/>
        <v>0</v>
      </c>
      <c r="J84" s="82">
        <f t="shared" si="39"/>
        <v>0</v>
      </c>
      <c r="K84" s="82">
        <f t="shared" si="39"/>
        <v>0</v>
      </c>
      <c r="L84" s="82">
        <f t="shared" si="39"/>
        <v>0</v>
      </c>
      <c r="M84" s="82">
        <f t="shared" si="39"/>
        <v>0</v>
      </c>
      <c r="N84" s="82">
        <f t="shared" si="39"/>
        <v>227.33333333333337</v>
      </c>
      <c r="O84" s="82">
        <f t="shared" si="39"/>
        <v>227.33333333333337</v>
      </c>
      <c r="P84" s="82">
        <f t="shared" si="39"/>
        <v>227.33333333333337</v>
      </c>
      <c r="Q84" s="189">
        <f t="shared" si="39"/>
        <v>227.33333333333337</v>
      </c>
      <c r="R84" s="82">
        <f t="shared" si="39"/>
        <v>227.33333333333337</v>
      </c>
      <c r="S84" s="82">
        <f t="shared" si="39"/>
        <v>227.33333333333337</v>
      </c>
      <c r="T84" s="82">
        <f t="shared" si="39"/>
        <v>227.33333333333337</v>
      </c>
      <c r="U84" s="82">
        <f t="shared" si="39"/>
        <v>227.33333333333337</v>
      </c>
      <c r="V84" s="82">
        <f t="shared" si="39"/>
        <v>227.33333333333337</v>
      </c>
      <c r="W84" s="82">
        <f t="shared" si="39"/>
        <v>227.33333333333337</v>
      </c>
      <c r="X84" s="82">
        <f t="shared" si="39"/>
        <v>227.33333333333337</v>
      </c>
      <c r="Y84" s="82">
        <f t="shared" si="39"/>
        <v>227.33333333333337</v>
      </c>
      <c r="Z84" s="82">
        <f t="shared" si="39"/>
        <v>238.70000000000005</v>
      </c>
      <c r="AA84" s="82">
        <f t="shared" si="39"/>
        <v>238.70000000000005</v>
      </c>
      <c r="AB84" s="82">
        <f t="shared" si="39"/>
        <v>238.70000000000005</v>
      </c>
      <c r="AC84" s="189">
        <f t="shared" si="39"/>
        <v>238.70000000000005</v>
      </c>
      <c r="AD84" s="82">
        <f t="shared" si="39"/>
        <v>238.70000000000005</v>
      </c>
      <c r="AE84" s="82">
        <f t="shared" si="39"/>
        <v>238.70000000000005</v>
      </c>
      <c r="AF84" s="82">
        <f t="shared" si="39"/>
        <v>238.70000000000005</v>
      </c>
      <c r="AG84" s="82">
        <f t="shared" si="39"/>
        <v>238.70000000000005</v>
      </c>
      <c r="AH84" s="82">
        <f t="shared" si="39"/>
        <v>238.70000000000005</v>
      </c>
      <c r="AI84" s="82">
        <f t="shared" si="39"/>
        <v>238.70000000000005</v>
      </c>
      <c r="AJ84" s="82">
        <f t="shared" si="39"/>
        <v>238.70000000000005</v>
      </c>
      <c r="AK84" s="82">
        <f t="shared" si="39"/>
        <v>238.70000000000005</v>
      </c>
      <c r="AL84" s="82">
        <f t="shared" si="39"/>
        <v>250.63500000000005</v>
      </c>
      <c r="AM84" s="82">
        <f t="shared" si="39"/>
        <v>250.63500000000005</v>
      </c>
      <c r="AN84" s="82">
        <f t="shared" si="39"/>
        <v>250.63500000000005</v>
      </c>
      <c r="AO84" s="189">
        <f t="shared" si="39"/>
        <v>250.63500000000005</v>
      </c>
      <c r="AP84" s="82">
        <f t="shared" si="39"/>
        <v>250.63500000000005</v>
      </c>
      <c r="AQ84" s="82">
        <f t="shared" si="39"/>
        <v>250.63500000000005</v>
      </c>
      <c r="AR84" s="82">
        <f t="shared" si="39"/>
        <v>250.63500000000005</v>
      </c>
      <c r="AS84" s="82">
        <f t="shared" si="39"/>
        <v>250.63500000000005</v>
      </c>
      <c r="AT84" s="82">
        <f t="shared" si="39"/>
        <v>250.63500000000005</v>
      </c>
      <c r="AU84" s="82">
        <f t="shared" si="39"/>
        <v>250.63500000000005</v>
      </c>
      <c r="AV84" s="82">
        <f t="shared" si="39"/>
        <v>250.63500000000005</v>
      </c>
      <c r="AW84" s="82">
        <f t="shared" si="39"/>
        <v>250.63500000000005</v>
      </c>
      <c r="AX84" s="82">
        <f t="shared" si="39"/>
        <v>263.16675000000009</v>
      </c>
      <c r="AY84" s="82">
        <f t="shared" si="39"/>
        <v>263.16675000000009</v>
      </c>
      <c r="AZ84" s="82">
        <f t="shared" si="39"/>
        <v>263.16675000000009</v>
      </c>
      <c r="BA84" s="189">
        <f t="shared" si="39"/>
        <v>263.16675000000009</v>
      </c>
      <c r="BB84" s="82">
        <f t="shared" si="39"/>
        <v>263.16675000000009</v>
      </c>
      <c r="BC84" s="82">
        <f t="shared" si="39"/>
        <v>263.16675000000009</v>
      </c>
      <c r="BD84" s="82">
        <f t="shared" si="39"/>
        <v>263.16675000000009</v>
      </c>
      <c r="BE84" s="82">
        <f t="shared" si="39"/>
        <v>263.16675000000009</v>
      </c>
      <c r="BF84" s="82">
        <f t="shared" si="39"/>
        <v>263.16675000000009</v>
      </c>
      <c r="BG84" s="82">
        <f t="shared" si="39"/>
        <v>263.16675000000009</v>
      </c>
      <c r="BH84" s="82">
        <f t="shared" si="39"/>
        <v>263.16675000000009</v>
      </c>
      <c r="BI84" s="82">
        <f t="shared" si="39"/>
        <v>263.16675000000009</v>
      </c>
      <c r="BJ84" s="82">
        <f t="shared" si="39"/>
        <v>276.32508750000005</v>
      </c>
      <c r="BK84" s="82">
        <f t="shared" si="39"/>
        <v>276.32508750000005</v>
      </c>
      <c r="BL84" s="82">
        <f t="shared" si="39"/>
        <v>276.32508750000005</v>
      </c>
      <c r="BM84" s="82">
        <f t="shared" si="39"/>
        <v>276.32508750000005</v>
      </c>
      <c r="BN84" s="97"/>
      <c r="BO84" s="67">
        <f t="shared" si="21"/>
        <v>909.33333333333348</v>
      </c>
      <c r="BP84" s="68">
        <f t="shared" si="22"/>
        <v>2773.4666666666672</v>
      </c>
      <c r="BQ84" s="68">
        <f t="shared" si="23"/>
        <v>2912.1400000000012</v>
      </c>
      <c r="BR84" s="68">
        <f t="shared" si="24"/>
        <v>3057.7470000000012</v>
      </c>
      <c r="BS84" s="69">
        <f t="shared" si="25"/>
        <v>3210.6343500000003</v>
      </c>
      <c r="BT84" s="11"/>
      <c r="BU84" s="70">
        <f t="shared" si="26"/>
        <v>12863.321350000004</v>
      </c>
      <c r="BW84" s="97"/>
      <c r="BX84" s="95"/>
    </row>
    <row r="85" spans="2:76" s="93" customFormat="1">
      <c r="B85" s="99" t="s">
        <v>413</v>
      </c>
      <c r="C85" s="437">
        <v>9</v>
      </c>
      <c r="D85" s="438">
        <v>2.7280000000000002</v>
      </c>
      <c r="E85" s="94"/>
      <c r="F85" s="82">
        <f t="shared" si="19"/>
        <v>0</v>
      </c>
      <c r="G85" s="82">
        <f t="shared" si="39"/>
        <v>0</v>
      </c>
      <c r="H85" s="82">
        <f t="shared" si="39"/>
        <v>0</v>
      </c>
      <c r="I85" s="82">
        <f t="shared" si="39"/>
        <v>0</v>
      </c>
      <c r="J85" s="82">
        <f t="shared" si="39"/>
        <v>0</v>
      </c>
      <c r="K85" s="82">
        <f t="shared" si="39"/>
        <v>0</v>
      </c>
      <c r="L85" s="82">
        <f t="shared" si="39"/>
        <v>0</v>
      </c>
      <c r="M85" s="82">
        <f t="shared" si="39"/>
        <v>0</v>
      </c>
      <c r="N85" s="82">
        <f t="shared" si="39"/>
        <v>227.33333333333337</v>
      </c>
      <c r="O85" s="82">
        <f t="shared" si="39"/>
        <v>227.33333333333337</v>
      </c>
      <c r="P85" s="82">
        <f t="shared" si="39"/>
        <v>227.33333333333337</v>
      </c>
      <c r="Q85" s="189">
        <f t="shared" si="39"/>
        <v>227.33333333333337</v>
      </c>
      <c r="R85" s="82">
        <f t="shared" si="39"/>
        <v>227.33333333333337</v>
      </c>
      <c r="S85" s="82">
        <f t="shared" si="39"/>
        <v>227.33333333333337</v>
      </c>
      <c r="T85" s="82">
        <f t="shared" si="39"/>
        <v>227.33333333333337</v>
      </c>
      <c r="U85" s="82">
        <f t="shared" si="39"/>
        <v>227.33333333333337</v>
      </c>
      <c r="V85" s="82">
        <f t="shared" si="39"/>
        <v>227.33333333333337</v>
      </c>
      <c r="W85" s="82">
        <f t="shared" si="39"/>
        <v>227.33333333333337</v>
      </c>
      <c r="X85" s="82">
        <f t="shared" si="39"/>
        <v>227.33333333333337</v>
      </c>
      <c r="Y85" s="82">
        <f t="shared" si="39"/>
        <v>227.33333333333337</v>
      </c>
      <c r="Z85" s="82">
        <f t="shared" si="39"/>
        <v>238.70000000000005</v>
      </c>
      <c r="AA85" s="82">
        <f t="shared" si="39"/>
        <v>238.70000000000005</v>
      </c>
      <c r="AB85" s="82">
        <f t="shared" si="39"/>
        <v>238.70000000000005</v>
      </c>
      <c r="AC85" s="189">
        <f t="shared" si="39"/>
        <v>238.70000000000005</v>
      </c>
      <c r="AD85" s="82">
        <f t="shared" si="39"/>
        <v>238.70000000000005</v>
      </c>
      <c r="AE85" s="82">
        <f t="shared" si="39"/>
        <v>238.70000000000005</v>
      </c>
      <c r="AF85" s="82">
        <f t="shared" si="39"/>
        <v>238.70000000000005</v>
      </c>
      <c r="AG85" s="82">
        <f t="shared" si="39"/>
        <v>238.70000000000005</v>
      </c>
      <c r="AH85" s="82">
        <f t="shared" si="39"/>
        <v>238.70000000000005</v>
      </c>
      <c r="AI85" s="82">
        <f t="shared" si="39"/>
        <v>238.70000000000005</v>
      </c>
      <c r="AJ85" s="82">
        <f t="shared" si="39"/>
        <v>238.70000000000005</v>
      </c>
      <c r="AK85" s="82">
        <f t="shared" si="39"/>
        <v>238.70000000000005</v>
      </c>
      <c r="AL85" s="82">
        <f t="shared" si="39"/>
        <v>250.63500000000005</v>
      </c>
      <c r="AM85" s="82">
        <f t="shared" si="39"/>
        <v>250.63500000000005</v>
      </c>
      <c r="AN85" s="82">
        <f t="shared" si="39"/>
        <v>250.63500000000005</v>
      </c>
      <c r="AO85" s="189">
        <f t="shared" si="39"/>
        <v>250.63500000000005</v>
      </c>
      <c r="AP85" s="82">
        <f t="shared" si="39"/>
        <v>250.63500000000005</v>
      </c>
      <c r="AQ85" s="82">
        <f t="shared" si="39"/>
        <v>250.63500000000005</v>
      </c>
      <c r="AR85" s="82">
        <f t="shared" si="39"/>
        <v>250.63500000000005</v>
      </c>
      <c r="AS85" s="82">
        <f t="shared" si="39"/>
        <v>250.63500000000005</v>
      </c>
      <c r="AT85" s="82">
        <f t="shared" si="39"/>
        <v>250.63500000000005</v>
      </c>
      <c r="AU85" s="82">
        <f t="shared" si="39"/>
        <v>250.63500000000005</v>
      </c>
      <c r="AV85" s="82">
        <f t="shared" si="39"/>
        <v>250.63500000000005</v>
      </c>
      <c r="AW85" s="82">
        <f t="shared" si="39"/>
        <v>250.63500000000005</v>
      </c>
      <c r="AX85" s="82">
        <f t="shared" si="39"/>
        <v>263.16675000000009</v>
      </c>
      <c r="AY85" s="82">
        <f t="shared" si="39"/>
        <v>263.16675000000009</v>
      </c>
      <c r="AZ85" s="82">
        <f t="shared" si="39"/>
        <v>263.16675000000009</v>
      </c>
      <c r="BA85" s="189">
        <f t="shared" si="39"/>
        <v>263.16675000000009</v>
      </c>
      <c r="BB85" s="82">
        <f t="shared" si="39"/>
        <v>263.16675000000009</v>
      </c>
      <c r="BC85" s="82">
        <f t="shared" si="39"/>
        <v>263.16675000000009</v>
      </c>
      <c r="BD85" s="82">
        <f t="shared" si="39"/>
        <v>263.16675000000009</v>
      </c>
      <c r="BE85" s="82">
        <f t="shared" si="39"/>
        <v>263.16675000000009</v>
      </c>
      <c r="BF85" s="82">
        <f t="shared" si="39"/>
        <v>263.16675000000009</v>
      </c>
      <c r="BG85" s="82">
        <f t="shared" si="39"/>
        <v>263.16675000000009</v>
      </c>
      <c r="BH85" s="82">
        <f t="shared" si="39"/>
        <v>263.16675000000009</v>
      </c>
      <c r="BI85" s="82">
        <f t="shared" si="39"/>
        <v>263.16675000000009</v>
      </c>
      <c r="BJ85" s="82">
        <f t="shared" si="39"/>
        <v>276.32508750000005</v>
      </c>
      <c r="BK85" s="82">
        <f t="shared" si="39"/>
        <v>276.32508750000005</v>
      </c>
      <c r="BL85" s="82">
        <f t="shared" si="39"/>
        <v>276.32508750000005</v>
      </c>
      <c r="BM85" s="82">
        <f t="shared" si="39"/>
        <v>276.32508750000005</v>
      </c>
      <c r="BN85" s="97"/>
      <c r="BO85" s="67">
        <f t="shared" si="21"/>
        <v>909.33333333333348</v>
      </c>
      <c r="BP85" s="68">
        <f t="shared" si="22"/>
        <v>2773.4666666666672</v>
      </c>
      <c r="BQ85" s="68">
        <f t="shared" si="23"/>
        <v>2912.1400000000012</v>
      </c>
      <c r="BR85" s="68">
        <f t="shared" si="24"/>
        <v>3057.7470000000012</v>
      </c>
      <c r="BS85" s="69">
        <f t="shared" si="25"/>
        <v>3210.6343500000003</v>
      </c>
      <c r="BT85" s="11"/>
      <c r="BU85" s="70">
        <f t="shared" si="26"/>
        <v>12863.321350000004</v>
      </c>
      <c r="BW85" s="97"/>
      <c r="BX85" s="95"/>
    </row>
    <row r="86" spans="2:76" s="93" customFormat="1">
      <c r="B86" s="99" t="s">
        <v>414</v>
      </c>
      <c r="C86" s="437">
        <v>9</v>
      </c>
      <c r="D86" s="438">
        <v>2.7280000000000002</v>
      </c>
      <c r="E86" s="94"/>
      <c r="F86" s="82">
        <f t="shared" si="19"/>
        <v>0</v>
      </c>
      <c r="G86" s="82">
        <f t="shared" si="39"/>
        <v>0</v>
      </c>
      <c r="H86" s="82">
        <f t="shared" si="39"/>
        <v>0</v>
      </c>
      <c r="I86" s="82">
        <f t="shared" si="39"/>
        <v>0</v>
      </c>
      <c r="J86" s="82">
        <f t="shared" si="39"/>
        <v>0</v>
      </c>
      <c r="K86" s="82">
        <f t="shared" si="39"/>
        <v>0</v>
      </c>
      <c r="L86" s="82">
        <f t="shared" si="39"/>
        <v>0</v>
      </c>
      <c r="M86" s="82">
        <f t="shared" si="39"/>
        <v>0</v>
      </c>
      <c r="N86" s="82">
        <f t="shared" si="39"/>
        <v>227.33333333333337</v>
      </c>
      <c r="O86" s="82">
        <f t="shared" si="39"/>
        <v>227.33333333333337</v>
      </c>
      <c r="P86" s="82">
        <f t="shared" si="39"/>
        <v>227.33333333333337</v>
      </c>
      <c r="Q86" s="189">
        <f t="shared" si="39"/>
        <v>227.33333333333337</v>
      </c>
      <c r="R86" s="82">
        <f t="shared" si="39"/>
        <v>227.33333333333337</v>
      </c>
      <c r="S86" s="82">
        <f t="shared" si="39"/>
        <v>227.33333333333337</v>
      </c>
      <c r="T86" s="82">
        <f t="shared" si="39"/>
        <v>227.33333333333337</v>
      </c>
      <c r="U86" s="82">
        <f t="shared" si="39"/>
        <v>227.33333333333337</v>
      </c>
      <c r="V86" s="82">
        <f t="shared" si="39"/>
        <v>227.33333333333337</v>
      </c>
      <c r="W86" s="82">
        <f t="shared" si="39"/>
        <v>227.33333333333337</v>
      </c>
      <c r="X86" s="82">
        <f t="shared" si="39"/>
        <v>227.33333333333337</v>
      </c>
      <c r="Y86" s="82">
        <f t="shared" si="39"/>
        <v>227.33333333333337</v>
      </c>
      <c r="Z86" s="82">
        <f t="shared" si="39"/>
        <v>238.70000000000005</v>
      </c>
      <c r="AA86" s="82">
        <f t="shared" si="39"/>
        <v>238.70000000000005</v>
      </c>
      <c r="AB86" s="82">
        <f t="shared" si="39"/>
        <v>238.70000000000005</v>
      </c>
      <c r="AC86" s="189">
        <f t="shared" si="39"/>
        <v>238.70000000000005</v>
      </c>
      <c r="AD86" s="82">
        <f t="shared" si="39"/>
        <v>238.70000000000005</v>
      </c>
      <c r="AE86" s="82">
        <f t="shared" si="39"/>
        <v>238.70000000000005</v>
      </c>
      <c r="AF86" s="82">
        <f t="shared" si="39"/>
        <v>238.70000000000005</v>
      </c>
      <c r="AG86" s="82">
        <f t="shared" si="39"/>
        <v>238.70000000000005</v>
      </c>
      <c r="AH86" s="82">
        <f t="shared" si="39"/>
        <v>238.70000000000005</v>
      </c>
      <c r="AI86" s="82">
        <f t="shared" si="39"/>
        <v>238.70000000000005</v>
      </c>
      <c r="AJ86" s="82">
        <f t="shared" si="39"/>
        <v>238.70000000000005</v>
      </c>
      <c r="AK86" s="82">
        <f t="shared" si="39"/>
        <v>238.70000000000005</v>
      </c>
      <c r="AL86" s="82">
        <f t="shared" si="39"/>
        <v>250.63500000000005</v>
      </c>
      <c r="AM86" s="82">
        <f t="shared" si="39"/>
        <v>250.63500000000005</v>
      </c>
      <c r="AN86" s="82">
        <f t="shared" si="39"/>
        <v>250.63500000000005</v>
      </c>
      <c r="AO86" s="189">
        <f t="shared" si="39"/>
        <v>250.63500000000005</v>
      </c>
      <c r="AP86" s="82">
        <f t="shared" si="39"/>
        <v>250.63500000000005</v>
      </c>
      <c r="AQ86" s="82">
        <f t="shared" si="39"/>
        <v>250.63500000000005</v>
      </c>
      <c r="AR86" s="82">
        <f t="shared" si="39"/>
        <v>250.63500000000005</v>
      </c>
      <c r="AS86" s="82">
        <f t="shared" si="39"/>
        <v>250.63500000000005</v>
      </c>
      <c r="AT86" s="82">
        <f t="shared" si="39"/>
        <v>250.63500000000005</v>
      </c>
      <c r="AU86" s="82">
        <f t="shared" si="39"/>
        <v>250.63500000000005</v>
      </c>
      <c r="AV86" s="82">
        <f t="shared" si="39"/>
        <v>250.63500000000005</v>
      </c>
      <c r="AW86" s="82">
        <f t="shared" si="39"/>
        <v>250.63500000000005</v>
      </c>
      <c r="AX86" s="82">
        <f t="shared" si="39"/>
        <v>263.16675000000009</v>
      </c>
      <c r="AY86" s="82">
        <f t="shared" si="39"/>
        <v>263.16675000000009</v>
      </c>
      <c r="AZ86" s="82">
        <f t="shared" si="39"/>
        <v>263.16675000000009</v>
      </c>
      <c r="BA86" s="189">
        <f t="shared" si="39"/>
        <v>263.16675000000009</v>
      </c>
      <c r="BB86" s="82">
        <f t="shared" si="39"/>
        <v>263.16675000000009</v>
      </c>
      <c r="BC86" s="82">
        <f t="shared" si="39"/>
        <v>263.16675000000009</v>
      </c>
      <c r="BD86" s="82">
        <f t="shared" si="39"/>
        <v>263.16675000000009</v>
      </c>
      <c r="BE86" s="82">
        <f t="shared" si="39"/>
        <v>263.16675000000009</v>
      </c>
      <c r="BF86" s="82">
        <f t="shared" si="39"/>
        <v>263.16675000000009</v>
      </c>
      <c r="BG86" s="82">
        <f t="shared" si="39"/>
        <v>263.16675000000009</v>
      </c>
      <c r="BH86" s="82">
        <f t="shared" si="39"/>
        <v>263.16675000000009</v>
      </c>
      <c r="BI86" s="82">
        <f t="shared" si="39"/>
        <v>263.16675000000009</v>
      </c>
      <c r="BJ86" s="82">
        <f t="shared" si="39"/>
        <v>276.32508750000005</v>
      </c>
      <c r="BK86" s="82">
        <f t="shared" si="39"/>
        <v>276.32508750000005</v>
      </c>
      <c r="BL86" s="82">
        <f t="shared" si="39"/>
        <v>276.32508750000005</v>
      </c>
      <c r="BM86" s="82">
        <f t="shared" si="39"/>
        <v>276.32508750000005</v>
      </c>
      <c r="BN86" s="97"/>
      <c r="BO86" s="67">
        <f t="shared" si="21"/>
        <v>909.33333333333348</v>
      </c>
      <c r="BP86" s="68">
        <f t="shared" si="22"/>
        <v>2773.4666666666672</v>
      </c>
      <c r="BQ86" s="68">
        <f t="shared" si="23"/>
        <v>2912.1400000000012</v>
      </c>
      <c r="BR86" s="68">
        <f t="shared" si="24"/>
        <v>3057.7470000000012</v>
      </c>
      <c r="BS86" s="69">
        <f t="shared" si="25"/>
        <v>3210.6343500000003</v>
      </c>
      <c r="BT86" s="11"/>
      <c r="BU86" s="70">
        <f t="shared" si="26"/>
        <v>12863.321350000004</v>
      </c>
      <c r="BW86" s="97"/>
      <c r="BX86" s="95"/>
    </row>
    <row r="87" spans="2:76" s="93" customFormat="1">
      <c r="B87" s="99" t="s">
        <v>415</v>
      </c>
      <c r="C87" s="437">
        <v>9</v>
      </c>
      <c r="D87" s="438">
        <v>2.7280000000000002</v>
      </c>
      <c r="E87" s="94"/>
      <c r="F87" s="82">
        <f t="shared" si="19"/>
        <v>0</v>
      </c>
      <c r="G87" s="82">
        <f t="shared" si="39"/>
        <v>0</v>
      </c>
      <c r="H87" s="82">
        <f t="shared" si="39"/>
        <v>0</v>
      </c>
      <c r="I87" s="82">
        <f t="shared" si="39"/>
        <v>0</v>
      </c>
      <c r="J87" s="82">
        <f t="shared" si="39"/>
        <v>0</v>
      </c>
      <c r="K87" s="82">
        <f t="shared" si="39"/>
        <v>0</v>
      </c>
      <c r="L87" s="82">
        <f t="shared" si="39"/>
        <v>0</v>
      </c>
      <c r="M87" s="82">
        <f t="shared" si="39"/>
        <v>0</v>
      </c>
      <c r="N87" s="82">
        <f t="shared" si="39"/>
        <v>227.33333333333337</v>
      </c>
      <c r="O87" s="82">
        <f t="shared" si="39"/>
        <v>227.33333333333337</v>
      </c>
      <c r="P87" s="82">
        <f t="shared" si="39"/>
        <v>227.33333333333337</v>
      </c>
      <c r="Q87" s="189">
        <f t="shared" si="39"/>
        <v>227.33333333333337</v>
      </c>
      <c r="R87" s="82">
        <f t="shared" si="39"/>
        <v>227.33333333333337</v>
      </c>
      <c r="S87" s="82">
        <f t="shared" si="39"/>
        <v>227.33333333333337</v>
      </c>
      <c r="T87" s="82">
        <f t="shared" si="39"/>
        <v>227.33333333333337</v>
      </c>
      <c r="U87" s="82">
        <f t="shared" si="39"/>
        <v>227.33333333333337</v>
      </c>
      <c r="V87" s="82">
        <f t="shared" si="39"/>
        <v>227.33333333333337</v>
      </c>
      <c r="W87" s="82">
        <f t="shared" si="39"/>
        <v>227.33333333333337</v>
      </c>
      <c r="X87" s="82">
        <f t="shared" si="39"/>
        <v>227.33333333333337</v>
      </c>
      <c r="Y87" s="82">
        <f t="shared" si="39"/>
        <v>227.33333333333337</v>
      </c>
      <c r="Z87" s="82">
        <f t="shared" si="39"/>
        <v>238.70000000000005</v>
      </c>
      <c r="AA87" s="82">
        <f t="shared" si="39"/>
        <v>238.70000000000005</v>
      </c>
      <c r="AB87" s="82">
        <f t="shared" si="39"/>
        <v>238.70000000000005</v>
      </c>
      <c r="AC87" s="189">
        <f t="shared" si="39"/>
        <v>238.70000000000005</v>
      </c>
      <c r="AD87" s="82">
        <f t="shared" si="39"/>
        <v>238.70000000000005</v>
      </c>
      <c r="AE87" s="82">
        <f t="shared" si="39"/>
        <v>238.70000000000005</v>
      </c>
      <c r="AF87" s="82">
        <f t="shared" si="39"/>
        <v>238.70000000000005</v>
      </c>
      <c r="AG87" s="82">
        <f t="shared" si="39"/>
        <v>238.70000000000005</v>
      </c>
      <c r="AH87" s="82">
        <f t="shared" si="39"/>
        <v>238.70000000000005</v>
      </c>
      <c r="AI87" s="82">
        <f t="shared" si="39"/>
        <v>238.70000000000005</v>
      </c>
      <c r="AJ87" s="82">
        <f t="shared" si="39"/>
        <v>238.70000000000005</v>
      </c>
      <c r="AK87" s="82">
        <f t="shared" si="39"/>
        <v>238.70000000000005</v>
      </c>
      <c r="AL87" s="82">
        <f t="shared" si="39"/>
        <v>250.63500000000005</v>
      </c>
      <c r="AM87" s="82">
        <f t="shared" si="39"/>
        <v>250.63500000000005</v>
      </c>
      <c r="AN87" s="82">
        <f t="shared" si="39"/>
        <v>250.63500000000005</v>
      </c>
      <c r="AO87" s="189">
        <f t="shared" si="39"/>
        <v>250.63500000000005</v>
      </c>
      <c r="AP87" s="82">
        <f t="shared" si="39"/>
        <v>250.63500000000005</v>
      </c>
      <c r="AQ87" s="82">
        <f t="shared" si="39"/>
        <v>250.63500000000005</v>
      </c>
      <c r="AR87" s="82">
        <f t="shared" si="39"/>
        <v>250.63500000000005</v>
      </c>
      <c r="AS87" s="82">
        <f t="shared" si="39"/>
        <v>250.63500000000005</v>
      </c>
      <c r="AT87" s="82">
        <f t="shared" si="39"/>
        <v>250.63500000000005</v>
      </c>
      <c r="AU87" s="82">
        <f t="shared" si="39"/>
        <v>250.63500000000005</v>
      </c>
      <c r="AV87" s="82">
        <f t="shared" si="39"/>
        <v>250.63500000000005</v>
      </c>
      <c r="AW87" s="82">
        <f t="shared" si="39"/>
        <v>250.63500000000005</v>
      </c>
      <c r="AX87" s="82">
        <f t="shared" si="39"/>
        <v>263.16675000000009</v>
      </c>
      <c r="AY87" s="82">
        <f t="shared" si="39"/>
        <v>263.16675000000009</v>
      </c>
      <c r="AZ87" s="82">
        <f t="shared" ref="G87:BM92" si="40">IF($C87&lt;=AZ$2,$D87/12*1000,0)*(1+$C$3)^QUOTIENT(AZ$2-$C87,12)</f>
        <v>263.16675000000009</v>
      </c>
      <c r="BA87" s="189">
        <f t="shared" si="40"/>
        <v>263.16675000000009</v>
      </c>
      <c r="BB87" s="82">
        <f t="shared" si="40"/>
        <v>263.16675000000009</v>
      </c>
      <c r="BC87" s="82">
        <f t="shared" si="40"/>
        <v>263.16675000000009</v>
      </c>
      <c r="BD87" s="82">
        <f t="shared" si="40"/>
        <v>263.16675000000009</v>
      </c>
      <c r="BE87" s="82">
        <f t="shared" si="40"/>
        <v>263.16675000000009</v>
      </c>
      <c r="BF87" s="82">
        <f t="shared" si="40"/>
        <v>263.16675000000009</v>
      </c>
      <c r="BG87" s="82">
        <f t="shared" si="40"/>
        <v>263.16675000000009</v>
      </c>
      <c r="BH87" s="82">
        <f t="shared" si="40"/>
        <v>263.16675000000009</v>
      </c>
      <c r="BI87" s="82">
        <f t="shared" si="40"/>
        <v>263.16675000000009</v>
      </c>
      <c r="BJ87" s="82">
        <f t="shared" si="40"/>
        <v>276.32508750000005</v>
      </c>
      <c r="BK87" s="82">
        <f t="shared" si="40"/>
        <v>276.32508750000005</v>
      </c>
      <c r="BL87" s="82">
        <f t="shared" si="40"/>
        <v>276.32508750000005</v>
      </c>
      <c r="BM87" s="82">
        <f t="shared" si="40"/>
        <v>276.32508750000005</v>
      </c>
      <c r="BN87" s="97"/>
      <c r="BO87" s="67">
        <f t="shared" si="21"/>
        <v>909.33333333333348</v>
      </c>
      <c r="BP87" s="68">
        <f t="shared" si="22"/>
        <v>2773.4666666666672</v>
      </c>
      <c r="BQ87" s="68">
        <f t="shared" si="23"/>
        <v>2912.1400000000012</v>
      </c>
      <c r="BR87" s="68">
        <f t="shared" si="24"/>
        <v>3057.7470000000012</v>
      </c>
      <c r="BS87" s="69">
        <f t="shared" si="25"/>
        <v>3210.6343500000003</v>
      </c>
      <c r="BT87" s="11"/>
      <c r="BU87" s="70">
        <f t="shared" si="26"/>
        <v>12863.321350000004</v>
      </c>
      <c r="BW87" s="97"/>
      <c r="BX87" s="95"/>
    </row>
    <row r="88" spans="2:76" s="93" customFormat="1">
      <c r="B88" s="99" t="s">
        <v>416</v>
      </c>
      <c r="C88" s="437">
        <v>9</v>
      </c>
      <c r="D88" s="438">
        <v>2.7280000000000002</v>
      </c>
      <c r="E88" s="94"/>
      <c r="F88" s="82">
        <f t="shared" si="19"/>
        <v>0</v>
      </c>
      <c r="G88" s="82">
        <f t="shared" si="40"/>
        <v>0</v>
      </c>
      <c r="H88" s="82">
        <f t="shared" si="40"/>
        <v>0</v>
      </c>
      <c r="I88" s="82">
        <f t="shared" si="40"/>
        <v>0</v>
      </c>
      <c r="J88" s="82">
        <f t="shared" si="40"/>
        <v>0</v>
      </c>
      <c r="K88" s="82">
        <f t="shared" si="40"/>
        <v>0</v>
      </c>
      <c r="L88" s="82">
        <f t="shared" si="40"/>
        <v>0</v>
      </c>
      <c r="M88" s="82">
        <f t="shared" si="40"/>
        <v>0</v>
      </c>
      <c r="N88" s="82">
        <f t="shared" si="40"/>
        <v>227.33333333333337</v>
      </c>
      <c r="O88" s="82">
        <f t="shared" si="40"/>
        <v>227.33333333333337</v>
      </c>
      <c r="P88" s="82">
        <f t="shared" si="40"/>
        <v>227.33333333333337</v>
      </c>
      <c r="Q88" s="189">
        <f t="shared" si="40"/>
        <v>227.33333333333337</v>
      </c>
      <c r="R88" s="82">
        <f t="shared" si="40"/>
        <v>227.33333333333337</v>
      </c>
      <c r="S88" s="82">
        <f t="shared" si="40"/>
        <v>227.33333333333337</v>
      </c>
      <c r="T88" s="82">
        <f t="shared" si="40"/>
        <v>227.33333333333337</v>
      </c>
      <c r="U88" s="82">
        <f t="shared" si="40"/>
        <v>227.33333333333337</v>
      </c>
      <c r="V88" s="82">
        <f t="shared" si="40"/>
        <v>227.33333333333337</v>
      </c>
      <c r="W88" s="82">
        <f t="shared" si="40"/>
        <v>227.33333333333337</v>
      </c>
      <c r="X88" s="82">
        <f t="shared" si="40"/>
        <v>227.33333333333337</v>
      </c>
      <c r="Y88" s="82">
        <f t="shared" si="40"/>
        <v>227.33333333333337</v>
      </c>
      <c r="Z88" s="82">
        <f t="shared" si="40"/>
        <v>238.70000000000005</v>
      </c>
      <c r="AA88" s="82">
        <f t="shared" si="40"/>
        <v>238.70000000000005</v>
      </c>
      <c r="AB88" s="82">
        <f t="shared" si="40"/>
        <v>238.70000000000005</v>
      </c>
      <c r="AC88" s="189">
        <f t="shared" si="40"/>
        <v>238.70000000000005</v>
      </c>
      <c r="AD88" s="82">
        <f t="shared" si="40"/>
        <v>238.70000000000005</v>
      </c>
      <c r="AE88" s="82">
        <f t="shared" si="40"/>
        <v>238.70000000000005</v>
      </c>
      <c r="AF88" s="82">
        <f t="shared" si="40"/>
        <v>238.70000000000005</v>
      </c>
      <c r="AG88" s="82">
        <f t="shared" si="40"/>
        <v>238.70000000000005</v>
      </c>
      <c r="AH88" s="82">
        <f t="shared" si="40"/>
        <v>238.70000000000005</v>
      </c>
      <c r="AI88" s="82">
        <f t="shared" si="40"/>
        <v>238.70000000000005</v>
      </c>
      <c r="AJ88" s="82">
        <f t="shared" si="40"/>
        <v>238.70000000000005</v>
      </c>
      <c r="AK88" s="82">
        <f t="shared" si="40"/>
        <v>238.70000000000005</v>
      </c>
      <c r="AL88" s="82">
        <f t="shared" si="40"/>
        <v>250.63500000000005</v>
      </c>
      <c r="AM88" s="82">
        <f t="shared" si="40"/>
        <v>250.63500000000005</v>
      </c>
      <c r="AN88" s="82">
        <f t="shared" si="40"/>
        <v>250.63500000000005</v>
      </c>
      <c r="AO88" s="189">
        <f t="shared" si="40"/>
        <v>250.63500000000005</v>
      </c>
      <c r="AP88" s="82">
        <f t="shared" si="40"/>
        <v>250.63500000000005</v>
      </c>
      <c r="AQ88" s="82">
        <f t="shared" si="40"/>
        <v>250.63500000000005</v>
      </c>
      <c r="AR88" s="82">
        <f t="shared" si="40"/>
        <v>250.63500000000005</v>
      </c>
      <c r="AS88" s="82">
        <f t="shared" si="40"/>
        <v>250.63500000000005</v>
      </c>
      <c r="AT88" s="82">
        <f t="shared" si="40"/>
        <v>250.63500000000005</v>
      </c>
      <c r="AU88" s="82">
        <f t="shared" si="40"/>
        <v>250.63500000000005</v>
      </c>
      <c r="AV88" s="82">
        <f t="shared" si="40"/>
        <v>250.63500000000005</v>
      </c>
      <c r="AW88" s="82">
        <f t="shared" si="40"/>
        <v>250.63500000000005</v>
      </c>
      <c r="AX88" s="82">
        <f t="shared" si="40"/>
        <v>263.16675000000009</v>
      </c>
      <c r="AY88" s="82">
        <f t="shared" si="40"/>
        <v>263.16675000000009</v>
      </c>
      <c r="AZ88" s="82">
        <f t="shared" si="40"/>
        <v>263.16675000000009</v>
      </c>
      <c r="BA88" s="189">
        <f t="shared" si="40"/>
        <v>263.16675000000009</v>
      </c>
      <c r="BB88" s="82">
        <f t="shared" si="40"/>
        <v>263.16675000000009</v>
      </c>
      <c r="BC88" s="82">
        <f t="shared" si="40"/>
        <v>263.16675000000009</v>
      </c>
      <c r="BD88" s="82">
        <f t="shared" si="40"/>
        <v>263.16675000000009</v>
      </c>
      <c r="BE88" s="82">
        <f t="shared" si="40"/>
        <v>263.16675000000009</v>
      </c>
      <c r="BF88" s="82">
        <f t="shared" si="40"/>
        <v>263.16675000000009</v>
      </c>
      <c r="BG88" s="82">
        <f t="shared" si="40"/>
        <v>263.16675000000009</v>
      </c>
      <c r="BH88" s="82">
        <f t="shared" si="40"/>
        <v>263.16675000000009</v>
      </c>
      <c r="BI88" s="82">
        <f t="shared" si="40"/>
        <v>263.16675000000009</v>
      </c>
      <c r="BJ88" s="82">
        <f t="shared" si="40"/>
        <v>276.32508750000005</v>
      </c>
      <c r="BK88" s="82">
        <f t="shared" si="40"/>
        <v>276.32508750000005</v>
      </c>
      <c r="BL88" s="82">
        <f t="shared" si="40"/>
        <v>276.32508750000005</v>
      </c>
      <c r="BM88" s="82">
        <f t="shared" si="40"/>
        <v>276.32508750000005</v>
      </c>
      <c r="BN88" s="97"/>
      <c r="BO88" s="67">
        <f t="shared" si="21"/>
        <v>909.33333333333348</v>
      </c>
      <c r="BP88" s="68">
        <f t="shared" si="22"/>
        <v>2773.4666666666672</v>
      </c>
      <c r="BQ88" s="68">
        <f t="shared" si="23"/>
        <v>2912.1400000000012</v>
      </c>
      <c r="BR88" s="68">
        <f t="shared" si="24"/>
        <v>3057.7470000000012</v>
      </c>
      <c r="BS88" s="69">
        <f t="shared" si="25"/>
        <v>3210.6343500000003</v>
      </c>
      <c r="BT88" s="11"/>
      <c r="BU88" s="70">
        <f t="shared" si="26"/>
        <v>12863.321350000004</v>
      </c>
      <c r="BW88" s="97"/>
      <c r="BX88" s="95"/>
    </row>
    <row r="89" spans="2:76" s="93" customFormat="1">
      <c r="B89" s="99" t="s">
        <v>417</v>
      </c>
      <c r="C89" s="437">
        <v>9</v>
      </c>
      <c r="D89" s="438">
        <v>2.7280000000000002</v>
      </c>
      <c r="E89" s="94"/>
      <c r="F89" s="82">
        <f t="shared" si="19"/>
        <v>0</v>
      </c>
      <c r="G89" s="82">
        <f t="shared" si="40"/>
        <v>0</v>
      </c>
      <c r="H89" s="82">
        <f t="shared" si="40"/>
        <v>0</v>
      </c>
      <c r="I89" s="82">
        <f t="shared" si="40"/>
        <v>0</v>
      </c>
      <c r="J89" s="82">
        <f t="shared" si="40"/>
        <v>0</v>
      </c>
      <c r="K89" s="82">
        <f t="shared" si="40"/>
        <v>0</v>
      </c>
      <c r="L89" s="82">
        <f t="shared" si="40"/>
        <v>0</v>
      </c>
      <c r="M89" s="82">
        <f t="shared" si="40"/>
        <v>0</v>
      </c>
      <c r="N89" s="82">
        <f t="shared" si="40"/>
        <v>227.33333333333337</v>
      </c>
      <c r="O89" s="82">
        <f t="shared" si="40"/>
        <v>227.33333333333337</v>
      </c>
      <c r="P89" s="82">
        <f t="shared" si="40"/>
        <v>227.33333333333337</v>
      </c>
      <c r="Q89" s="189">
        <f t="shared" si="40"/>
        <v>227.33333333333337</v>
      </c>
      <c r="R89" s="82">
        <f t="shared" si="40"/>
        <v>227.33333333333337</v>
      </c>
      <c r="S89" s="82">
        <f t="shared" si="40"/>
        <v>227.33333333333337</v>
      </c>
      <c r="T89" s="82">
        <f t="shared" si="40"/>
        <v>227.33333333333337</v>
      </c>
      <c r="U89" s="82">
        <f t="shared" si="40"/>
        <v>227.33333333333337</v>
      </c>
      <c r="V89" s="82">
        <f t="shared" si="40"/>
        <v>227.33333333333337</v>
      </c>
      <c r="W89" s="82">
        <f t="shared" si="40"/>
        <v>227.33333333333337</v>
      </c>
      <c r="X89" s="82">
        <f t="shared" si="40"/>
        <v>227.33333333333337</v>
      </c>
      <c r="Y89" s="82">
        <f t="shared" si="40"/>
        <v>227.33333333333337</v>
      </c>
      <c r="Z89" s="82">
        <f t="shared" si="40"/>
        <v>238.70000000000005</v>
      </c>
      <c r="AA89" s="82">
        <f t="shared" si="40"/>
        <v>238.70000000000005</v>
      </c>
      <c r="AB89" s="82">
        <f t="shared" si="40"/>
        <v>238.70000000000005</v>
      </c>
      <c r="AC89" s="189">
        <f t="shared" si="40"/>
        <v>238.70000000000005</v>
      </c>
      <c r="AD89" s="82">
        <f t="shared" si="40"/>
        <v>238.70000000000005</v>
      </c>
      <c r="AE89" s="82">
        <f t="shared" si="40"/>
        <v>238.70000000000005</v>
      </c>
      <c r="AF89" s="82">
        <f t="shared" si="40"/>
        <v>238.70000000000005</v>
      </c>
      <c r="AG89" s="82">
        <f t="shared" si="40"/>
        <v>238.70000000000005</v>
      </c>
      <c r="AH89" s="82">
        <f t="shared" si="40"/>
        <v>238.70000000000005</v>
      </c>
      <c r="AI89" s="82">
        <f t="shared" si="40"/>
        <v>238.70000000000005</v>
      </c>
      <c r="AJ89" s="82">
        <f t="shared" si="40"/>
        <v>238.70000000000005</v>
      </c>
      <c r="AK89" s="82">
        <f t="shared" si="40"/>
        <v>238.70000000000005</v>
      </c>
      <c r="AL89" s="82">
        <f t="shared" si="40"/>
        <v>250.63500000000005</v>
      </c>
      <c r="AM89" s="82">
        <f t="shared" si="40"/>
        <v>250.63500000000005</v>
      </c>
      <c r="AN89" s="82">
        <f t="shared" si="40"/>
        <v>250.63500000000005</v>
      </c>
      <c r="AO89" s="189">
        <f t="shared" si="40"/>
        <v>250.63500000000005</v>
      </c>
      <c r="AP89" s="82">
        <f t="shared" si="40"/>
        <v>250.63500000000005</v>
      </c>
      <c r="AQ89" s="82">
        <f t="shared" si="40"/>
        <v>250.63500000000005</v>
      </c>
      <c r="AR89" s="82">
        <f t="shared" si="40"/>
        <v>250.63500000000005</v>
      </c>
      <c r="AS89" s="82">
        <f t="shared" si="40"/>
        <v>250.63500000000005</v>
      </c>
      <c r="AT89" s="82">
        <f t="shared" si="40"/>
        <v>250.63500000000005</v>
      </c>
      <c r="AU89" s="82">
        <f t="shared" si="40"/>
        <v>250.63500000000005</v>
      </c>
      <c r="AV89" s="82">
        <f t="shared" si="40"/>
        <v>250.63500000000005</v>
      </c>
      <c r="AW89" s="82">
        <f t="shared" si="40"/>
        <v>250.63500000000005</v>
      </c>
      <c r="AX89" s="82">
        <f t="shared" si="40"/>
        <v>263.16675000000009</v>
      </c>
      <c r="AY89" s="82">
        <f t="shared" si="40"/>
        <v>263.16675000000009</v>
      </c>
      <c r="AZ89" s="82">
        <f t="shared" si="40"/>
        <v>263.16675000000009</v>
      </c>
      <c r="BA89" s="189">
        <f t="shared" si="40"/>
        <v>263.16675000000009</v>
      </c>
      <c r="BB89" s="82">
        <f t="shared" si="40"/>
        <v>263.16675000000009</v>
      </c>
      <c r="BC89" s="82">
        <f t="shared" si="40"/>
        <v>263.16675000000009</v>
      </c>
      <c r="BD89" s="82">
        <f t="shared" si="40"/>
        <v>263.16675000000009</v>
      </c>
      <c r="BE89" s="82">
        <f t="shared" si="40"/>
        <v>263.16675000000009</v>
      </c>
      <c r="BF89" s="82">
        <f t="shared" si="40"/>
        <v>263.16675000000009</v>
      </c>
      <c r="BG89" s="82">
        <f t="shared" si="40"/>
        <v>263.16675000000009</v>
      </c>
      <c r="BH89" s="82">
        <f t="shared" si="40"/>
        <v>263.16675000000009</v>
      </c>
      <c r="BI89" s="82">
        <f t="shared" si="40"/>
        <v>263.16675000000009</v>
      </c>
      <c r="BJ89" s="82">
        <f t="shared" si="40"/>
        <v>276.32508750000005</v>
      </c>
      <c r="BK89" s="82">
        <f t="shared" si="40"/>
        <v>276.32508750000005</v>
      </c>
      <c r="BL89" s="82">
        <f t="shared" si="40"/>
        <v>276.32508750000005</v>
      </c>
      <c r="BM89" s="82">
        <f t="shared" si="40"/>
        <v>276.32508750000005</v>
      </c>
      <c r="BN89" s="97"/>
      <c r="BO89" s="67">
        <f t="shared" si="21"/>
        <v>909.33333333333348</v>
      </c>
      <c r="BP89" s="68">
        <f t="shared" si="22"/>
        <v>2773.4666666666672</v>
      </c>
      <c r="BQ89" s="68">
        <f t="shared" si="23"/>
        <v>2912.1400000000012</v>
      </c>
      <c r="BR89" s="68">
        <f t="shared" si="24"/>
        <v>3057.7470000000012</v>
      </c>
      <c r="BS89" s="69">
        <f t="shared" si="25"/>
        <v>3210.6343500000003</v>
      </c>
      <c r="BT89" s="11"/>
      <c r="BU89" s="70">
        <f t="shared" si="26"/>
        <v>12863.321350000004</v>
      </c>
      <c r="BW89" s="97"/>
      <c r="BX89" s="95"/>
    </row>
    <row r="90" spans="2:76" s="93" customFormat="1">
      <c r="B90" s="99" t="s">
        <v>418</v>
      </c>
      <c r="C90" s="437">
        <v>9</v>
      </c>
      <c r="D90" s="438">
        <v>2.7280000000000002</v>
      </c>
      <c r="E90" s="94"/>
      <c r="F90" s="82">
        <f t="shared" si="19"/>
        <v>0</v>
      </c>
      <c r="G90" s="82">
        <f t="shared" si="40"/>
        <v>0</v>
      </c>
      <c r="H90" s="82">
        <f t="shared" si="40"/>
        <v>0</v>
      </c>
      <c r="I90" s="82">
        <f t="shared" si="40"/>
        <v>0</v>
      </c>
      <c r="J90" s="82">
        <f t="shared" si="40"/>
        <v>0</v>
      </c>
      <c r="K90" s="82">
        <f t="shared" si="40"/>
        <v>0</v>
      </c>
      <c r="L90" s="82">
        <f t="shared" si="40"/>
        <v>0</v>
      </c>
      <c r="M90" s="82">
        <f t="shared" si="40"/>
        <v>0</v>
      </c>
      <c r="N90" s="82">
        <f t="shared" si="40"/>
        <v>227.33333333333337</v>
      </c>
      <c r="O90" s="82">
        <f t="shared" si="40"/>
        <v>227.33333333333337</v>
      </c>
      <c r="P90" s="82">
        <f t="shared" si="40"/>
        <v>227.33333333333337</v>
      </c>
      <c r="Q90" s="189">
        <f t="shared" si="40"/>
        <v>227.33333333333337</v>
      </c>
      <c r="R90" s="82">
        <f t="shared" si="40"/>
        <v>227.33333333333337</v>
      </c>
      <c r="S90" s="82">
        <f t="shared" si="40"/>
        <v>227.33333333333337</v>
      </c>
      <c r="T90" s="82">
        <f t="shared" si="40"/>
        <v>227.33333333333337</v>
      </c>
      <c r="U90" s="82">
        <f t="shared" si="40"/>
        <v>227.33333333333337</v>
      </c>
      <c r="V90" s="82">
        <f t="shared" si="40"/>
        <v>227.33333333333337</v>
      </c>
      <c r="W90" s="82">
        <f t="shared" si="40"/>
        <v>227.33333333333337</v>
      </c>
      <c r="X90" s="82">
        <f t="shared" si="40"/>
        <v>227.33333333333337</v>
      </c>
      <c r="Y90" s="82">
        <f t="shared" si="40"/>
        <v>227.33333333333337</v>
      </c>
      <c r="Z90" s="82">
        <f t="shared" si="40"/>
        <v>238.70000000000005</v>
      </c>
      <c r="AA90" s="82">
        <f t="shared" si="40"/>
        <v>238.70000000000005</v>
      </c>
      <c r="AB90" s="82">
        <f t="shared" si="40"/>
        <v>238.70000000000005</v>
      </c>
      <c r="AC90" s="189">
        <f t="shared" si="40"/>
        <v>238.70000000000005</v>
      </c>
      <c r="AD90" s="82">
        <f t="shared" si="40"/>
        <v>238.70000000000005</v>
      </c>
      <c r="AE90" s="82">
        <f t="shared" si="40"/>
        <v>238.70000000000005</v>
      </c>
      <c r="AF90" s="82">
        <f t="shared" si="40"/>
        <v>238.70000000000005</v>
      </c>
      <c r="AG90" s="82">
        <f t="shared" si="40"/>
        <v>238.70000000000005</v>
      </c>
      <c r="AH90" s="82">
        <f t="shared" si="40"/>
        <v>238.70000000000005</v>
      </c>
      <c r="AI90" s="82">
        <f t="shared" si="40"/>
        <v>238.70000000000005</v>
      </c>
      <c r="AJ90" s="82">
        <f t="shared" si="40"/>
        <v>238.70000000000005</v>
      </c>
      <c r="AK90" s="82">
        <f t="shared" si="40"/>
        <v>238.70000000000005</v>
      </c>
      <c r="AL90" s="82">
        <f t="shared" si="40"/>
        <v>250.63500000000005</v>
      </c>
      <c r="AM90" s="82">
        <f t="shared" si="40"/>
        <v>250.63500000000005</v>
      </c>
      <c r="AN90" s="82">
        <f t="shared" si="40"/>
        <v>250.63500000000005</v>
      </c>
      <c r="AO90" s="189">
        <f t="shared" si="40"/>
        <v>250.63500000000005</v>
      </c>
      <c r="AP90" s="82">
        <f t="shared" si="40"/>
        <v>250.63500000000005</v>
      </c>
      <c r="AQ90" s="82">
        <f t="shared" si="40"/>
        <v>250.63500000000005</v>
      </c>
      <c r="AR90" s="82">
        <f t="shared" si="40"/>
        <v>250.63500000000005</v>
      </c>
      <c r="AS90" s="82">
        <f t="shared" si="40"/>
        <v>250.63500000000005</v>
      </c>
      <c r="AT90" s="82">
        <f t="shared" si="40"/>
        <v>250.63500000000005</v>
      </c>
      <c r="AU90" s="82">
        <f t="shared" si="40"/>
        <v>250.63500000000005</v>
      </c>
      <c r="AV90" s="82">
        <f t="shared" si="40"/>
        <v>250.63500000000005</v>
      </c>
      <c r="AW90" s="82">
        <f t="shared" si="40"/>
        <v>250.63500000000005</v>
      </c>
      <c r="AX90" s="82">
        <f t="shared" si="40"/>
        <v>263.16675000000009</v>
      </c>
      <c r="AY90" s="82">
        <f t="shared" si="40"/>
        <v>263.16675000000009</v>
      </c>
      <c r="AZ90" s="82">
        <f t="shared" si="40"/>
        <v>263.16675000000009</v>
      </c>
      <c r="BA90" s="189">
        <f t="shared" si="40"/>
        <v>263.16675000000009</v>
      </c>
      <c r="BB90" s="82">
        <f t="shared" si="40"/>
        <v>263.16675000000009</v>
      </c>
      <c r="BC90" s="82">
        <f t="shared" si="40"/>
        <v>263.16675000000009</v>
      </c>
      <c r="BD90" s="82">
        <f t="shared" si="40"/>
        <v>263.16675000000009</v>
      </c>
      <c r="BE90" s="82">
        <f t="shared" si="40"/>
        <v>263.16675000000009</v>
      </c>
      <c r="BF90" s="82">
        <f t="shared" si="40"/>
        <v>263.16675000000009</v>
      </c>
      <c r="BG90" s="82">
        <f t="shared" si="40"/>
        <v>263.16675000000009</v>
      </c>
      <c r="BH90" s="82">
        <f t="shared" si="40"/>
        <v>263.16675000000009</v>
      </c>
      <c r="BI90" s="82">
        <f t="shared" si="40"/>
        <v>263.16675000000009</v>
      </c>
      <c r="BJ90" s="82">
        <f t="shared" si="40"/>
        <v>276.32508750000005</v>
      </c>
      <c r="BK90" s="82">
        <f t="shared" si="40"/>
        <v>276.32508750000005</v>
      </c>
      <c r="BL90" s="82">
        <f t="shared" si="40"/>
        <v>276.32508750000005</v>
      </c>
      <c r="BM90" s="82">
        <f t="shared" si="40"/>
        <v>276.32508750000005</v>
      </c>
      <c r="BN90" s="97"/>
      <c r="BO90" s="67">
        <f t="shared" si="21"/>
        <v>909.33333333333348</v>
      </c>
      <c r="BP90" s="68">
        <f t="shared" si="22"/>
        <v>2773.4666666666672</v>
      </c>
      <c r="BQ90" s="68">
        <f t="shared" si="23"/>
        <v>2912.1400000000012</v>
      </c>
      <c r="BR90" s="68">
        <f t="shared" si="24"/>
        <v>3057.7470000000012</v>
      </c>
      <c r="BS90" s="69">
        <f t="shared" si="25"/>
        <v>3210.6343500000003</v>
      </c>
      <c r="BT90" s="11"/>
      <c r="BU90" s="70">
        <f t="shared" si="26"/>
        <v>12863.321350000004</v>
      </c>
      <c r="BW90" s="97"/>
      <c r="BX90" s="95"/>
    </row>
    <row r="91" spans="2:76" s="93" customFormat="1">
      <c r="B91" s="99" t="s">
        <v>419</v>
      </c>
      <c r="C91" s="437">
        <v>9</v>
      </c>
      <c r="D91" s="438">
        <v>2.7280000000000002</v>
      </c>
      <c r="E91" s="94"/>
      <c r="F91" s="82">
        <f t="shared" si="19"/>
        <v>0</v>
      </c>
      <c r="G91" s="82">
        <f t="shared" si="40"/>
        <v>0</v>
      </c>
      <c r="H91" s="82">
        <f t="shared" si="40"/>
        <v>0</v>
      </c>
      <c r="I91" s="82">
        <f t="shared" si="40"/>
        <v>0</v>
      </c>
      <c r="J91" s="82">
        <f t="shared" si="40"/>
        <v>0</v>
      </c>
      <c r="K91" s="82">
        <f t="shared" si="40"/>
        <v>0</v>
      </c>
      <c r="L91" s="82">
        <f t="shared" si="40"/>
        <v>0</v>
      </c>
      <c r="M91" s="82">
        <f t="shared" si="40"/>
        <v>0</v>
      </c>
      <c r="N91" s="82">
        <f t="shared" si="40"/>
        <v>227.33333333333337</v>
      </c>
      <c r="O91" s="82">
        <f t="shared" si="40"/>
        <v>227.33333333333337</v>
      </c>
      <c r="P91" s="82">
        <f t="shared" si="40"/>
        <v>227.33333333333337</v>
      </c>
      <c r="Q91" s="189">
        <f t="shared" si="40"/>
        <v>227.33333333333337</v>
      </c>
      <c r="R91" s="82">
        <f t="shared" si="40"/>
        <v>227.33333333333337</v>
      </c>
      <c r="S91" s="82">
        <f t="shared" si="40"/>
        <v>227.33333333333337</v>
      </c>
      <c r="T91" s="82">
        <f t="shared" si="40"/>
        <v>227.33333333333337</v>
      </c>
      <c r="U91" s="82">
        <f t="shared" si="40"/>
        <v>227.33333333333337</v>
      </c>
      <c r="V91" s="82">
        <f t="shared" si="40"/>
        <v>227.33333333333337</v>
      </c>
      <c r="W91" s="82">
        <f t="shared" si="40"/>
        <v>227.33333333333337</v>
      </c>
      <c r="X91" s="82">
        <f t="shared" si="40"/>
        <v>227.33333333333337</v>
      </c>
      <c r="Y91" s="82">
        <f t="shared" si="40"/>
        <v>227.33333333333337</v>
      </c>
      <c r="Z91" s="82">
        <f t="shared" si="40"/>
        <v>238.70000000000005</v>
      </c>
      <c r="AA91" s="82">
        <f t="shared" si="40"/>
        <v>238.70000000000005</v>
      </c>
      <c r="AB91" s="82">
        <f t="shared" si="40"/>
        <v>238.70000000000005</v>
      </c>
      <c r="AC91" s="189">
        <f t="shared" si="40"/>
        <v>238.70000000000005</v>
      </c>
      <c r="AD91" s="82">
        <f t="shared" si="40"/>
        <v>238.70000000000005</v>
      </c>
      <c r="AE91" s="82">
        <f t="shared" si="40"/>
        <v>238.70000000000005</v>
      </c>
      <c r="AF91" s="82">
        <f t="shared" si="40"/>
        <v>238.70000000000005</v>
      </c>
      <c r="AG91" s="82">
        <f t="shared" si="40"/>
        <v>238.70000000000005</v>
      </c>
      <c r="AH91" s="82">
        <f t="shared" si="40"/>
        <v>238.70000000000005</v>
      </c>
      <c r="AI91" s="82">
        <f t="shared" si="40"/>
        <v>238.70000000000005</v>
      </c>
      <c r="AJ91" s="82">
        <f t="shared" si="40"/>
        <v>238.70000000000005</v>
      </c>
      <c r="AK91" s="82">
        <f t="shared" si="40"/>
        <v>238.70000000000005</v>
      </c>
      <c r="AL91" s="82">
        <f t="shared" si="40"/>
        <v>250.63500000000005</v>
      </c>
      <c r="AM91" s="82">
        <f t="shared" si="40"/>
        <v>250.63500000000005</v>
      </c>
      <c r="AN91" s="82">
        <f t="shared" si="40"/>
        <v>250.63500000000005</v>
      </c>
      <c r="AO91" s="189">
        <f t="shared" si="40"/>
        <v>250.63500000000005</v>
      </c>
      <c r="AP91" s="82">
        <f t="shared" si="40"/>
        <v>250.63500000000005</v>
      </c>
      <c r="AQ91" s="82">
        <f t="shared" si="40"/>
        <v>250.63500000000005</v>
      </c>
      <c r="AR91" s="82">
        <f t="shared" si="40"/>
        <v>250.63500000000005</v>
      </c>
      <c r="AS91" s="82">
        <f t="shared" si="40"/>
        <v>250.63500000000005</v>
      </c>
      <c r="AT91" s="82">
        <f t="shared" si="40"/>
        <v>250.63500000000005</v>
      </c>
      <c r="AU91" s="82">
        <f t="shared" si="40"/>
        <v>250.63500000000005</v>
      </c>
      <c r="AV91" s="82">
        <f t="shared" si="40"/>
        <v>250.63500000000005</v>
      </c>
      <c r="AW91" s="82">
        <f t="shared" si="40"/>
        <v>250.63500000000005</v>
      </c>
      <c r="AX91" s="82">
        <f t="shared" si="40"/>
        <v>263.16675000000009</v>
      </c>
      <c r="AY91" s="82">
        <f t="shared" si="40"/>
        <v>263.16675000000009</v>
      </c>
      <c r="AZ91" s="82">
        <f t="shared" si="40"/>
        <v>263.16675000000009</v>
      </c>
      <c r="BA91" s="189">
        <f t="shared" si="40"/>
        <v>263.16675000000009</v>
      </c>
      <c r="BB91" s="82">
        <f t="shared" si="40"/>
        <v>263.16675000000009</v>
      </c>
      <c r="BC91" s="82">
        <f t="shared" si="40"/>
        <v>263.16675000000009</v>
      </c>
      <c r="BD91" s="82">
        <f t="shared" si="40"/>
        <v>263.16675000000009</v>
      </c>
      <c r="BE91" s="82">
        <f t="shared" si="40"/>
        <v>263.16675000000009</v>
      </c>
      <c r="BF91" s="82">
        <f t="shared" si="40"/>
        <v>263.16675000000009</v>
      </c>
      <c r="BG91" s="82">
        <f t="shared" si="40"/>
        <v>263.16675000000009</v>
      </c>
      <c r="BH91" s="82">
        <f t="shared" si="40"/>
        <v>263.16675000000009</v>
      </c>
      <c r="BI91" s="82">
        <f t="shared" si="40"/>
        <v>263.16675000000009</v>
      </c>
      <c r="BJ91" s="82">
        <f t="shared" si="40"/>
        <v>276.32508750000005</v>
      </c>
      <c r="BK91" s="82">
        <f t="shared" si="40"/>
        <v>276.32508750000005</v>
      </c>
      <c r="BL91" s="82">
        <f t="shared" si="40"/>
        <v>276.32508750000005</v>
      </c>
      <c r="BM91" s="82">
        <f t="shared" si="40"/>
        <v>276.32508750000005</v>
      </c>
      <c r="BN91" s="97"/>
      <c r="BO91" s="67">
        <f t="shared" si="21"/>
        <v>909.33333333333348</v>
      </c>
      <c r="BP91" s="68">
        <f t="shared" si="22"/>
        <v>2773.4666666666672</v>
      </c>
      <c r="BQ91" s="68">
        <f t="shared" si="23"/>
        <v>2912.1400000000012</v>
      </c>
      <c r="BR91" s="68">
        <f t="shared" si="24"/>
        <v>3057.7470000000012</v>
      </c>
      <c r="BS91" s="69">
        <f t="shared" si="25"/>
        <v>3210.6343500000003</v>
      </c>
      <c r="BT91" s="11"/>
      <c r="BU91" s="70">
        <f t="shared" si="26"/>
        <v>12863.321350000004</v>
      </c>
      <c r="BW91" s="97"/>
      <c r="BX91" s="95"/>
    </row>
    <row r="92" spans="2:76" s="93" customFormat="1">
      <c r="B92" s="99" t="s">
        <v>420</v>
      </c>
      <c r="C92" s="437">
        <v>9</v>
      </c>
      <c r="D92" s="438">
        <v>2.7280000000000002</v>
      </c>
      <c r="E92" s="94"/>
      <c r="F92" s="82">
        <f t="shared" si="19"/>
        <v>0</v>
      </c>
      <c r="G92" s="82">
        <f t="shared" si="40"/>
        <v>0</v>
      </c>
      <c r="H92" s="82">
        <f t="shared" si="40"/>
        <v>0</v>
      </c>
      <c r="I92" s="82">
        <f t="shared" si="40"/>
        <v>0</v>
      </c>
      <c r="J92" s="82">
        <f t="shared" si="40"/>
        <v>0</v>
      </c>
      <c r="K92" s="82">
        <f t="shared" si="40"/>
        <v>0</v>
      </c>
      <c r="L92" s="82">
        <f t="shared" ref="G92:BM96" si="41">IF($C92&lt;=L$2,$D92/12*1000,0)*(1+$C$3)^QUOTIENT(L$2-$C92,12)</f>
        <v>0</v>
      </c>
      <c r="M92" s="82">
        <f t="shared" si="41"/>
        <v>0</v>
      </c>
      <c r="N92" s="82">
        <f t="shared" si="41"/>
        <v>227.33333333333337</v>
      </c>
      <c r="O92" s="82">
        <f t="shared" si="41"/>
        <v>227.33333333333337</v>
      </c>
      <c r="P92" s="82">
        <f t="shared" si="41"/>
        <v>227.33333333333337</v>
      </c>
      <c r="Q92" s="189">
        <f t="shared" si="41"/>
        <v>227.33333333333337</v>
      </c>
      <c r="R92" s="82">
        <f t="shared" si="41"/>
        <v>227.33333333333337</v>
      </c>
      <c r="S92" s="82">
        <f t="shared" si="41"/>
        <v>227.33333333333337</v>
      </c>
      <c r="T92" s="82">
        <f t="shared" si="41"/>
        <v>227.33333333333337</v>
      </c>
      <c r="U92" s="82">
        <f t="shared" si="41"/>
        <v>227.33333333333337</v>
      </c>
      <c r="V92" s="82">
        <f t="shared" si="41"/>
        <v>227.33333333333337</v>
      </c>
      <c r="W92" s="82">
        <f t="shared" si="41"/>
        <v>227.33333333333337</v>
      </c>
      <c r="X92" s="82">
        <f t="shared" si="41"/>
        <v>227.33333333333337</v>
      </c>
      <c r="Y92" s="82">
        <f t="shared" si="41"/>
        <v>227.33333333333337</v>
      </c>
      <c r="Z92" s="82">
        <f t="shared" si="41"/>
        <v>238.70000000000005</v>
      </c>
      <c r="AA92" s="82">
        <f t="shared" si="41"/>
        <v>238.70000000000005</v>
      </c>
      <c r="AB92" s="82">
        <f t="shared" si="41"/>
        <v>238.70000000000005</v>
      </c>
      <c r="AC92" s="189">
        <f t="shared" si="41"/>
        <v>238.70000000000005</v>
      </c>
      <c r="AD92" s="82">
        <f t="shared" si="41"/>
        <v>238.70000000000005</v>
      </c>
      <c r="AE92" s="82">
        <f t="shared" si="41"/>
        <v>238.70000000000005</v>
      </c>
      <c r="AF92" s="82">
        <f t="shared" si="41"/>
        <v>238.70000000000005</v>
      </c>
      <c r="AG92" s="82">
        <f t="shared" si="41"/>
        <v>238.70000000000005</v>
      </c>
      <c r="AH92" s="82">
        <f t="shared" si="41"/>
        <v>238.70000000000005</v>
      </c>
      <c r="AI92" s="82">
        <f t="shared" si="41"/>
        <v>238.70000000000005</v>
      </c>
      <c r="AJ92" s="82">
        <f t="shared" si="41"/>
        <v>238.70000000000005</v>
      </c>
      <c r="AK92" s="82">
        <f t="shared" si="41"/>
        <v>238.70000000000005</v>
      </c>
      <c r="AL92" s="82">
        <f t="shared" si="41"/>
        <v>250.63500000000005</v>
      </c>
      <c r="AM92" s="82">
        <f t="shared" si="41"/>
        <v>250.63500000000005</v>
      </c>
      <c r="AN92" s="82">
        <f t="shared" si="41"/>
        <v>250.63500000000005</v>
      </c>
      <c r="AO92" s="189">
        <f t="shared" si="41"/>
        <v>250.63500000000005</v>
      </c>
      <c r="AP92" s="82">
        <f t="shared" si="41"/>
        <v>250.63500000000005</v>
      </c>
      <c r="AQ92" s="82">
        <f t="shared" si="41"/>
        <v>250.63500000000005</v>
      </c>
      <c r="AR92" s="82">
        <f t="shared" si="41"/>
        <v>250.63500000000005</v>
      </c>
      <c r="AS92" s="82">
        <f t="shared" si="41"/>
        <v>250.63500000000005</v>
      </c>
      <c r="AT92" s="82">
        <f t="shared" si="41"/>
        <v>250.63500000000005</v>
      </c>
      <c r="AU92" s="82">
        <f t="shared" si="41"/>
        <v>250.63500000000005</v>
      </c>
      <c r="AV92" s="82">
        <f t="shared" si="41"/>
        <v>250.63500000000005</v>
      </c>
      <c r="AW92" s="82">
        <f t="shared" si="41"/>
        <v>250.63500000000005</v>
      </c>
      <c r="AX92" s="82">
        <f t="shared" si="41"/>
        <v>263.16675000000009</v>
      </c>
      <c r="AY92" s="82">
        <f t="shared" si="41"/>
        <v>263.16675000000009</v>
      </c>
      <c r="AZ92" s="82">
        <f t="shared" si="41"/>
        <v>263.16675000000009</v>
      </c>
      <c r="BA92" s="189">
        <f t="shared" si="41"/>
        <v>263.16675000000009</v>
      </c>
      <c r="BB92" s="82">
        <f t="shared" si="41"/>
        <v>263.16675000000009</v>
      </c>
      <c r="BC92" s="82">
        <f t="shared" si="41"/>
        <v>263.16675000000009</v>
      </c>
      <c r="BD92" s="82">
        <f t="shared" si="41"/>
        <v>263.16675000000009</v>
      </c>
      <c r="BE92" s="82">
        <f t="shared" si="41"/>
        <v>263.16675000000009</v>
      </c>
      <c r="BF92" s="82">
        <f t="shared" si="41"/>
        <v>263.16675000000009</v>
      </c>
      <c r="BG92" s="82">
        <f t="shared" si="41"/>
        <v>263.16675000000009</v>
      </c>
      <c r="BH92" s="82">
        <f t="shared" si="41"/>
        <v>263.16675000000009</v>
      </c>
      <c r="BI92" s="82">
        <f t="shared" si="41"/>
        <v>263.16675000000009</v>
      </c>
      <c r="BJ92" s="82">
        <f t="shared" si="41"/>
        <v>276.32508750000005</v>
      </c>
      <c r="BK92" s="82">
        <f t="shared" si="41"/>
        <v>276.32508750000005</v>
      </c>
      <c r="BL92" s="82">
        <f t="shared" si="41"/>
        <v>276.32508750000005</v>
      </c>
      <c r="BM92" s="82">
        <f t="shared" si="41"/>
        <v>276.32508750000005</v>
      </c>
      <c r="BN92" s="97"/>
      <c r="BO92" s="67">
        <f t="shared" si="21"/>
        <v>909.33333333333348</v>
      </c>
      <c r="BP92" s="68">
        <f t="shared" si="22"/>
        <v>2773.4666666666672</v>
      </c>
      <c r="BQ92" s="68">
        <f t="shared" si="23"/>
        <v>2912.1400000000012</v>
      </c>
      <c r="BR92" s="68">
        <f t="shared" si="24"/>
        <v>3057.7470000000012</v>
      </c>
      <c r="BS92" s="69">
        <f t="shared" si="25"/>
        <v>3210.6343500000003</v>
      </c>
      <c r="BT92" s="11"/>
      <c r="BU92" s="70">
        <f t="shared" si="26"/>
        <v>12863.321350000004</v>
      </c>
      <c r="BW92" s="97"/>
      <c r="BX92" s="95"/>
    </row>
    <row r="93" spans="2:76" s="93" customFormat="1">
      <c r="B93" s="99" t="s">
        <v>421</v>
      </c>
      <c r="C93" s="437">
        <v>9</v>
      </c>
      <c r="D93" s="438">
        <v>2.7280000000000002</v>
      </c>
      <c r="E93" s="94"/>
      <c r="F93" s="82">
        <f t="shared" si="19"/>
        <v>0</v>
      </c>
      <c r="G93" s="82">
        <f t="shared" si="41"/>
        <v>0</v>
      </c>
      <c r="H93" s="82">
        <f t="shared" si="41"/>
        <v>0</v>
      </c>
      <c r="I93" s="82">
        <f t="shared" si="41"/>
        <v>0</v>
      </c>
      <c r="J93" s="82">
        <f t="shared" si="41"/>
        <v>0</v>
      </c>
      <c r="K93" s="82">
        <f t="shared" si="41"/>
        <v>0</v>
      </c>
      <c r="L93" s="82">
        <f t="shared" si="41"/>
        <v>0</v>
      </c>
      <c r="M93" s="82">
        <f t="shared" si="41"/>
        <v>0</v>
      </c>
      <c r="N93" s="82">
        <f t="shared" si="41"/>
        <v>227.33333333333337</v>
      </c>
      <c r="O93" s="82">
        <f t="shared" si="41"/>
        <v>227.33333333333337</v>
      </c>
      <c r="P93" s="82">
        <f t="shared" si="41"/>
        <v>227.33333333333337</v>
      </c>
      <c r="Q93" s="189">
        <f t="shared" si="41"/>
        <v>227.33333333333337</v>
      </c>
      <c r="R93" s="82">
        <f t="shared" si="41"/>
        <v>227.33333333333337</v>
      </c>
      <c r="S93" s="82">
        <f t="shared" si="41"/>
        <v>227.33333333333337</v>
      </c>
      <c r="T93" s="82">
        <f t="shared" si="41"/>
        <v>227.33333333333337</v>
      </c>
      <c r="U93" s="82">
        <f t="shared" si="41"/>
        <v>227.33333333333337</v>
      </c>
      <c r="V93" s="82">
        <f t="shared" si="41"/>
        <v>227.33333333333337</v>
      </c>
      <c r="W93" s="82">
        <f t="shared" si="41"/>
        <v>227.33333333333337</v>
      </c>
      <c r="X93" s="82">
        <f t="shared" si="41"/>
        <v>227.33333333333337</v>
      </c>
      <c r="Y93" s="82">
        <f t="shared" si="41"/>
        <v>227.33333333333337</v>
      </c>
      <c r="Z93" s="82">
        <f t="shared" si="41"/>
        <v>238.70000000000005</v>
      </c>
      <c r="AA93" s="82">
        <f t="shared" si="41"/>
        <v>238.70000000000005</v>
      </c>
      <c r="AB93" s="82">
        <f t="shared" si="41"/>
        <v>238.70000000000005</v>
      </c>
      <c r="AC93" s="189">
        <f t="shared" si="41"/>
        <v>238.70000000000005</v>
      </c>
      <c r="AD93" s="82">
        <f t="shared" si="41"/>
        <v>238.70000000000005</v>
      </c>
      <c r="AE93" s="82">
        <f t="shared" si="41"/>
        <v>238.70000000000005</v>
      </c>
      <c r="AF93" s="82">
        <f t="shared" si="41"/>
        <v>238.70000000000005</v>
      </c>
      <c r="AG93" s="82">
        <f t="shared" si="41"/>
        <v>238.70000000000005</v>
      </c>
      <c r="AH93" s="82">
        <f t="shared" si="41"/>
        <v>238.70000000000005</v>
      </c>
      <c r="AI93" s="82">
        <f t="shared" si="41"/>
        <v>238.70000000000005</v>
      </c>
      <c r="AJ93" s="82">
        <f t="shared" si="41"/>
        <v>238.70000000000005</v>
      </c>
      <c r="AK93" s="82">
        <f t="shared" si="41"/>
        <v>238.70000000000005</v>
      </c>
      <c r="AL93" s="82">
        <f t="shared" si="41"/>
        <v>250.63500000000005</v>
      </c>
      <c r="AM93" s="82">
        <f t="shared" si="41"/>
        <v>250.63500000000005</v>
      </c>
      <c r="AN93" s="82">
        <f t="shared" si="41"/>
        <v>250.63500000000005</v>
      </c>
      <c r="AO93" s="189">
        <f t="shared" si="41"/>
        <v>250.63500000000005</v>
      </c>
      <c r="AP93" s="82">
        <f t="shared" si="41"/>
        <v>250.63500000000005</v>
      </c>
      <c r="AQ93" s="82">
        <f t="shared" si="41"/>
        <v>250.63500000000005</v>
      </c>
      <c r="AR93" s="82">
        <f t="shared" si="41"/>
        <v>250.63500000000005</v>
      </c>
      <c r="AS93" s="82">
        <f t="shared" si="41"/>
        <v>250.63500000000005</v>
      </c>
      <c r="AT93" s="82">
        <f t="shared" si="41"/>
        <v>250.63500000000005</v>
      </c>
      <c r="AU93" s="82">
        <f t="shared" si="41"/>
        <v>250.63500000000005</v>
      </c>
      <c r="AV93" s="82">
        <f t="shared" si="41"/>
        <v>250.63500000000005</v>
      </c>
      <c r="AW93" s="82">
        <f t="shared" si="41"/>
        <v>250.63500000000005</v>
      </c>
      <c r="AX93" s="82">
        <f t="shared" si="41"/>
        <v>263.16675000000009</v>
      </c>
      <c r="AY93" s="82">
        <f t="shared" si="41"/>
        <v>263.16675000000009</v>
      </c>
      <c r="AZ93" s="82">
        <f t="shared" si="41"/>
        <v>263.16675000000009</v>
      </c>
      <c r="BA93" s="189">
        <f t="shared" si="41"/>
        <v>263.16675000000009</v>
      </c>
      <c r="BB93" s="82">
        <f t="shared" si="41"/>
        <v>263.16675000000009</v>
      </c>
      <c r="BC93" s="82">
        <f t="shared" si="41"/>
        <v>263.16675000000009</v>
      </c>
      <c r="BD93" s="82">
        <f t="shared" si="41"/>
        <v>263.16675000000009</v>
      </c>
      <c r="BE93" s="82">
        <f t="shared" si="41"/>
        <v>263.16675000000009</v>
      </c>
      <c r="BF93" s="82">
        <f t="shared" si="41"/>
        <v>263.16675000000009</v>
      </c>
      <c r="BG93" s="82">
        <f t="shared" si="41"/>
        <v>263.16675000000009</v>
      </c>
      <c r="BH93" s="82">
        <f t="shared" si="41"/>
        <v>263.16675000000009</v>
      </c>
      <c r="BI93" s="82">
        <f t="shared" si="41"/>
        <v>263.16675000000009</v>
      </c>
      <c r="BJ93" s="82">
        <f t="shared" si="41"/>
        <v>276.32508750000005</v>
      </c>
      <c r="BK93" s="82">
        <f t="shared" si="41"/>
        <v>276.32508750000005</v>
      </c>
      <c r="BL93" s="82">
        <f t="shared" si="41"/>
        <v>276.32508750000005</v>
      </c>
      <c r="BM93" s="82">
        <f t="shared" si="41"/>
        <v>276.32508750000005</v>
      </c>
      <c r="BN93" s="97"/>
      <c r="BO93" s="67">
        <f t="shared" ref="BO93:BO139" si="42">SUM(F93:Q93)</f>
        <v>909.33333333333348</v>
      </c>
      <c r="BP93" s="68">
        <f t="shared" ref="BP93:BP139" si="43">SUM(R93:AC93)</f>
        <v>2773.4666666666672</v>
      </c>
      <c r="BQ93" s="68">
        <f t="shared" ref="BQ93:BQ139" si="44">SUM(AD93:AO93)</f>
        <v>2912.1400000000012</v>
      </c>
      <c r="BR93" s="68">
        <f t="shared" ref="BR93:BR139" si="45">SUM(AP93:BA93)</f>
        <v>3057.7470000000012</v>
      </c>
      <c r="BS93" s="69">
        <f t="shared" ref="BS93:BS139" si="46">SUM(BB93:BM93)</f>
        <v>3210.6343500000003</v>
      </c>
      <c r="BT93" s="11"/>
      <c r="BU93" s="70">
        <f t="shared" ref="BU93:BU139" si="47">SUM(BO93:BS93)</f>
        <v>12863.321350000004</v>
      </c>
      <c r="BW93" s="97"/>
      <c r="BX93" s="95"/>
    </row>
    <row r="94" spans="2:76" s="93" customFormat="1">
      <c r="B94" s="99" t="s">
        <v>422</v>
      </c>
      <c r="C94" s="437">
        <v>9</v>
      </c>
      <c r="D94" s="438">
        <v>2.7280000000000002</v>
      </c>
      <c r="E94" s="94"/>
      <c r="F94" s="82">
        <f t="shared" si="19"/>
        <v>0</v>
      </c>
      <c r="G94" s="82">
        <f t="shared" si="41"/>
        <v>0</v>
      </c>
      <c r="H94" s="82">
        <f t="shared" si="41"/>
        <v>0</v>
      </c>
      <c r="I94" s="82">
        <f t="shared" si="41"/>
        <v>0</v>
      </c>
      <c r="J94" s="82">
        <f t="shared" si="41"/>
        <v>0</v>
      </c>
      <c r="K94" s="82">
        <f t="shared" si="41"/>
        <v>0</v>
      </c>
      <c r="L94" s="82">
        <f t="shared" si="41"/>
        <v>0</v>
      </c>
      <c r="M94" s="82">
        <f t="shared" si="41"/>
        <v>0</v>
      </c>
      <c r="N94" s="82">
        <f t="shared" si="41"/>
        <v>227.33333333333337</v>
      </c>
      <c r="O94" s="82">
        <f t="shared" si="41"/>
        <v>227.33333333333337</v>
      </c>
      <c r="P94" s="82">
        <f t="shared" si="41"/>
        <v>227.33333333333337</v>
      </c>
      <c r="Q94" s="189">
        <f t="shared" si="41"/>
        <v>227.33333333333337</v>
      </c>
      <c r="R94" s="82">
        <f t="shared" si="41"/>
        <v>227.33333333333337</v>
      </c>
      <c r="S94" s="82">
        <f t="shared" si="41"/>
        <v>227.33333333333337</v>
      </c>
      <c r="T94" s="82">
        <f t="shared" si="41"/>
        <v>227.33333333333337</v>
      </c>
      <c r="U94" s="82">
        <f t="shared" si="41"/>
        <v>227.33333333333337</v>
      </c>
      <c r="V94" s="82">
        <f t="shared" si="41"/>
        <v>227.33333333333337</v>
      </c>
      <c r="W94" s="82">
        <f t="shared" si="41"/>
        <v>227.33333333333337</v>
      </c>
      <c r="X94" s="82">
        <f t="shared" si="41"/>
        <v>227.33333333333337</v>
      </c>
      <c r="Y94" s="82">
        <f t="shared" si="41"/>
        <v>227.33333333333337</v>
      </c>
      <c r="Z94" s="82">
        <f t="shared" si="41"/>
        <v>238.70000000000005</v>
      </c>
      <c r="AA94" s="82">
        <f t="shared" si="41"/>
        <v>238.70000000000005</v>
      </c>
      <c r="AB94" s="82">
        <f t="shared" si="41"/>
        <v>238.70000000000005</v>
      </c>
      <c r="AC94" s="189">
        <f t="shared" si="41"/>
        <v>238.70000000000005</v>
      </c>
      <c r="AD94" s="82">
        <f t="shared" si="41"/>
        <v>238.70000000000005</v>
      </c>
      <c r="AE94" s="82">
        <f t="shared" si="41"/>
        <v>238.70000000000005</v>
      </c>
      <c r="AF94" s="82">
        <f t="shared" si="41"/>
        <v>238.70000000000005</v>
      </c>
      <c r="AG94" s="82">
        <f t="shared" si="41"/>
        <v>238.70000000000005</v>
      </c>
      <c r="AH94" s="82">
        <f t="shared" si="41"/>
        <v>238.70000000000005</v>
      </c>
      <c r="AI94" s="82">
        <f t="shared" si="41"/>
        <v>238.70000000000005</v>
      </c>
      <c r="AJ94" s="82">
        <f t="shared" si="41"/>
        <v>238.70000000000005</v>
      </c>
      <c r="AK94" s="82">
        <f t="shared" si="41"/>
        <v>238.70000000000005</v>
      </c>
      <c r="AL94" s="82">
        <f t="shared" si="41"/>
        <v>250.63500000000005</v>
      </c>
      <c r="AM94" s="82">
        <f t="shared" si="41"/>
        <v>250.63500000000005</v>
      </c>
      <c r="AN94" s="82">
        <f t="shared" si="41"/>
        <v>250.63500000000005</v>
      </c>
      <c r="AO94" s="189">
        <f t="shared" si="41"/>
        <v>250.63500000000005</v>
      </c>
      <c r="AP94" s="82">
        <f t="shared" si="41"/>
        <v>250.63500000000005</v>
      </c>
      <c r="AQ94" s="82">
        <f t="shared" si="41"/>
        <v>250.63500000000005</v>
      </c>
      <c r="AR94" s="82">
        <f t="shared" si="41"/>
        <v>250.63500000000005</v>
      </c>
      <c r="AS94" s="82">
        <f t="shared" si="41"/>
        <v>250.63500000000005</v>
      </c>
      <c r="AT94" s="82">
        <f t="shared" si="41"/>
        <v>250.63500000000005</v>
      </c>
      <c r="AU94" s="82">
        <f t="shared" si="41"/>
        <v>250.63500000000005</v>
      </c>
      <c r="AV94" s="82">
        <f t="shared" si="41"/>
        <v>250.63500000000005</v>
      </c>
      <c r="AW94" s="82">
        <f t="shared" si="41"/>
        <v>250.63500000000005</v>
      </c>
      <c r="AX94" s="82">
        <f t="shared" si="41"/>
        <v>263.16675000000009</v>
      </c>
      <c r="AY94" s="82">
        <f t="shared" si="41"/>
        <v>263.16675000000009</v>
      </c>
      <c r="AZ94" s="82">
        <f t="shared" si="41"/>
        <v>263.16675000000009</v>
      </c>
      <c r="BA94" s="189">
        <f t="shared" si="41"/>
        <v>263.16675000000009</v>
      </c>
      <c r="BB94" s="82">
        <f t="shared" si="41"/>
        <v>263.16675000000009</v>
      </c>
      <c r="BC94" s="82">
        <f t="shared" si="41"/>
        <v>263.16675000000009</v>
      </c>
      <c r="BD94" s="82">
        <f t="shared" si="41"/>
        <v>263.16675000000009</v>
      </c>
      <c r="BE94" s="82">
        <f t="shared" si="41"/>
        <v>263.16675000000009</v>
      </c>
      <c r="BF94" s="82">
        <f t="shared" si="41"/>
        <v>263.16675000000009</v>
      </c>
      <c r="BG94" s="82">
        <f t="shared" si="41"/>
        <v>263.16675000000009</v>
      </c>
      <c r="BH94" s="82">
        <f t="shared" si="41"/>
        <v>263.16675000000009</v>
      </c>
      <c r="BI94" s="82">
        <f t="shared" si="41"/>
        <v>263.16675000000009</v>
      </c>
      <c r="BJ94" s="82">
        <f t="shared" si="41"/>
        <v>276.32508750000005</v>
      </c>
      <c r="BK94" s="82">
        <f t="shared" si="41"/>
        <v>276.32508750000005</v>
      </c>
      <c r="BL94" s="82">
        <f t="shared" si="41"/>
        <v>276.32508750000005</v>
      </c>
      <c r="BM94" s="82">
        <f t="shared" si="41"/>
        <v>276.32508750000005</v>
      </c>
      <c r="BN94" s="97"/>
      <c r="BO94" s="67">
        <f t="shared" si="42"/>
        <v>909.33333333333348</v>
      </c>
      <c r="BP94" s="68">
        <f t="shared" si="43"/>
        <v>2773.4666666666672</v>
      </c>
      <c r="BQ94" s="68">
        <f t="shared" si="44"/>
        <v>2912.1400000000012</v>
      </c>
      <c r="BR94" s="68">
        <f t="shared" si="45"/>
        <v>3057.7470000000012</v>
      </c>
      <c r="BS94" s="69">
        <f t="shared" si="46"/>
        <v>3210.6343500000003</v>
      </c>
      <c r="BT94" s="11"/>
      <c r="BU94" s="70">
        <f t="shared" si="47"/>
        <v>12863.321350000004</v>
      </c>
      <c r="BW94" s="97"/>
      <c r="BX94" s="95"/>
    </row>
    <row r="95" spans="2:76" s="93" customFormat="1">
      <c r="B95" s="99" t="s">
        <v>423</v>
      </c>
      <c r="C95" s="437">
        <v>9</v>
      </c>
      <c r="D95" s="438">
        <v>2.7280000000000002</v>
      </c>
      <c r="E95" s="94"/>
      <c r="F95" s="82">
        <f t="shared" si="19"/>
        <v>0</v>
      </c>
      <c r="G95" s="82">
        <f t="shared" si="41"/>
        <v>0</v>
      </c>
      <c r="H95" s="82">
        <f t="shared" si="41"/>
        <v>0</v>
      </c>
      <c r="I95" s="82">
        <f t="shared" si="41"/>
        <v>0</v>
      </c>
      <c r="J95" s="82">
        <f t="shared" si="41"/>
        <v>0</v>
      </c>
      <c r="K95" s="82">
        <f t="shared" si="41"/>
        <v>0</v>
      </c>
      <c r="L95" s="82">
        <f t="shared" si="41"/>
        <v>0</v>
      </c>
      <c r="M95" s="82">
        <f t="shared" si="41"/>
        <v>0</v>
      </c>
      <c r="N95" s="82">
        <f t="shared" si="41"/>
        <v>227.33333333333337</v>
      </c>
      <c r="O95" s="82">
        <f t="shared" si="41"/>
        <v>227.33333333333337</v>
      </c>
      <c r="P95" s="82">
        <f t="shared" si="41"/>
        <v>227.33333333333337</v>
      </c>
      <c r="Q95" s="189">
        <f t="shared" si="41"/>
        <v>227.33333333333337</v>
      </c>
      <c r="R95" s="82">
        <f t="shared" si="41"/>
        <v>227.33333333333337</v>
      </c>
      <c r="S95" s="82">
        <f t="shared" si="41"/>
        <v>227.33333333333337</v>
      </c>
      <c r="T95" s="82">
        <f t="shared" si="41"/>
        <v>227.33333333333337</v>
      </c>
      <c r="U95" s="82">
        <f t="shared" si="41"/>
        <v>227.33333333333337</v>
      </c>
      <c r="V95" s="82">
        <f t="shared" si="41"/>
        <v>227.33333333333337</v>
      </c>
      <c r="W95" s="82">
        <f t="shared" si="41"/>
        <v>227.33333333333337</v>
      </c>
      <c r="X95" s="82">
        <f t="shared" si="41"/>
        <v>227.33333333333337</v>
      </c>
      <c r="Y95" s="82">
        <f t="shared" si="41"/>
        <v>227.33333333333337</v>
      </c>
      <c r="Z95" s="82">
        <f t="shared" si="41"/>
        <v>238.70000000000005</v>
      </c>
      <c r="AA95" s="82">
        <f t="shared" si="41"/>
        <v>238.70000000000005</v>
      </c>
      <c r="AB95" s="82">
        <f t="shared" si="41"/>
        <v>238.70000000000005</v>
      </c>
      <c r="AC95" s="189">
        <f t="shared" si="41"/>
        <v>238.70000000000005</v>
      </c>
      <c r="AD95" s="82">
        <f t="shared" si="41"/>
        <v>238.70000000000005</v>
      </c>
      <c r="AE95" s="82">
        <f t="shared" si="41"/>
        <v>238.70000000000005</v>
      </c>
      <c r="AF95" s="82">
        <f t="shared" si="41"/>
        <v>238.70000000000005</v>
      </c>
      <c r="AG95" s="82">
        <f t="shared" si="41"/>
        <v>238.70000000000005</v>
      </c>
      <c r="AH95" s="82">
        <f t="shared" si="41"/>
        <v>238.70000000000005</v>
      </c>
      <c r="AI95" s="82">
        <f t="shared" si="41"/>
        <v>238.70000000000005</v>
      </c>
      <c r="AJ95" s="82">
        <f t="shared" si="41"/>
        <v>238.70000000000005</v>
      </c>
      <c r="AK95" s="82">
        <f t="shared" si="41"/>
        <v>238.70000000000005</v>
      </c>
      <c r="AL95" s="82">
        <f t="shared" si="41"/>
        <v>250.63500000000005</v>
      </c>
      <c r="AM95" s="82">
        <f t="shared" si="41"/>
        <v>250.63500000000005</v>
      </c>
      <c r="AN95" s="82">
        <f t="shared" si="41"/>
        <v>250.63500000000005</v>
      </c>
      <c r="AO95" s="189">
        <f t="shared" si="41"/>
        <v>250.63500000000005</v>
      </c>
      <c r="AP95" s="82">
        <f t="shared" si="41"/>
        <v>250.63500000000005</v>
      </c>
      <c r="AQ95" s="82">
        <f t="shared" si="41"/>
        <v>250.63500000000005</v>
      </c>
      <c r="AR95" s="82">
        <f t="shared" si="41"/>
        <v>250.63500000000005</v>
      </c>
      <c r="AS95" s="82">
        <f t="shared" si="41"/>
        <v>250.63500000000005</v>
      </c>
      <c r="AT95" s="82">
        <f t="shared" si="41"/>
        <v>250.63500000000005</v>
      </c>
      <c r="AU95" s="82">
        <f t="shared" si="41"/>
        <v>250.63500000000005</v>
      </c>
      <c r="AV95" s="82">
        <f t="shared" si="41"/>
        <v>250.63500000000005</v>
      </c>
      <c r="AW95" s="82">
        <f t="shared" si="41"/>
        <v>250.63500000000005</v>
      </c>
      <c r="AX95" s="82">
        <f t="shared" si="41"/>
        <v>263.16675000000009</v>
      </c>
      <c r="AY95" s="82">
        <f t="shared" si="41"/>
        <v>263.16675000000009</v>
      </c>
      <c r="AZ95" s="82">
        <f t="shared" si="41"/>
        <v>263.16675000000009</v>
      </c>
      <c r="BA95" s="189">
        <f t="shared" si="41"/>
        <v>263.16675000000009</v>
      </c>
      <c r="BB95" s="82">
        <f t="shared" si="41"/>
        <v>263.16675000000009</v>
      </c>
      <c r="BC95" s="82">
        <f t="shared" si="41"/>
        <v>263.16675000000009</v>
      </c>
      <c r="BD95" s="82">
        <f t="shared" si="41"/>
        <v>263.16675000000009</v>
      </c>
      <c r="BE95" s="82">
        <f t="shared" si="41"/>
        <v>263.16675000000009</v>
      </c>
      <c r="BF95" s="82">
        <f t="shared" si="41"/>
        <v>263.16675000000009</v>
      </c>
      <c r="BG95" s="82">
        <f t="shared" si="41"/>
        <v>263.16675000000009</v>
      </c>
      <c r="BH95" s="82">
        <f t="shared" si="41"/>
        <v>263.16675000000009</v>
      </c>
      <c r="BI95" s="82">
        <f t="shared" si="41"/>
        <v>263.16675000000009</v>
      </c>
      <c r="BJ95" s="82">
        <f t="shared" si="41"/>
        <v>276.32508750000005</v>
      </c>
      <c r="BK95" s="82">
        <f t="shared" si="41"/>
        <v>276.32508750000005</v>
      </c>
      <c r="BL95" s="82">
        <f t="shared" si="41"/>
        <v>276.32508750000005</v>
      </c>
      <c r="BM95" s="82">
        <f t="shared" si="41"/>
        <v>276.32508750000005</v>
      </c>
      <c r="BN95" s="97"/>
      <c r="BO95" s="67">
        <f t="shared" si="42"/>
        <v>909.33333333333348</v>
      </c>
      <c r="BP95" s="68">
        <f t="shared" si="43"/>
        <v>2773.4666666666672</v>
      </c>
      <c r="BQ95" s="68">
        <f t="shared" si="44"/>
        <v>2912.1400000000012</v>
      </c>
      <c r="BR95" s="68">
        <f t="shared" si="45"/>
        <v>3057.7470000000012</v>
      </c>
      <c r="BS95" s="69">
        <f t="shared" si="46"/>
        <v>3210.6343500000003</v>
      </c>
      <c r="BT95" s="11"/>
      <c r="BU95" s="70">
        <f t="shared" si="47"/>
        <v>12863.321350000004</v>
      </c>
      <c r="BW95" s="97"/>
      <c r="BX95" s="95"/>
    </row>
    <row r="96" spans="2:76" s="93" customFormat="1">
      <c r="B96" s="99" t="s">
        <v>424</v>
      </c>
      <c r="C96" s="437">
        <v>9</v>
      </c>
      <c r="D96" s="438">
        <v>2.7280000000000002</v>
      </c>
      <c r="E96" s="94"/>
      <c r="F96" s="82">
        <f t="shared" si="19"/>
        <v>0</v>
      </c>
      <c r="G96" s="82">
        <f t="shared" si="41"/>
        <v>0</v>
      </c>
      <c r="H96" s="82">
        <f t="shared" si="41"/>
        <v>0</v>
      </c>
      <c r="I96" s="82">
        <f t="shared" si="41"/>
        <v>0</v>
      </c>
      <c r="J96" s="82">
        <f t="shared" si="41"/>
        <v>0</v>
      </c>
      <c r="K96" s="82">
        <f t="shared" si="41"/>
        <v>0</v>
      </c>
      <c r="L96" s="82">
        <f t="shared" si="41"/>
        <v>0</v>
      </c>
      <c r="M96" s="82">
        <f t="shared" si="41"/>
        <v>0</v>
      </c>
      <c r="N96" s="82">
        <f t="shared" si="41"/>
        <v>227.33333333333337</v>
      </c>
      <c r="O96" s="82">
        <f t="shared" si="41"/>
        <v>227.33333333333337</v>
      </c>
      <c r="P96" s="82">
        <f t="shared" si="41"/>
        <v>227.33333333333337</v>
      </c>
      <c r="Q96" s="189">
        <f t="shared" si="41"/>
        <v>227.33333333333337</v>
      </c>
      <c r="R96" s="82">
        <f t="shared" si="41"/>
        <v>227.33333333333337</v>
      </c>
      <c r="S96" s="82">
        <f t="shared" si="41"/>
        <v>227.33333333333337</v>
      </c>
      <c r="T96" s="82">
        <f t="shared" si="41"/>
        <v>227.33333333333337</v>
      </c>
      <c r="U96" s="82">
        <f t="shared" si="41"/>
        <v>227.33333333333337</v>
      </c>
      <c r="V96" s="82">
        <f t="shared" si="41"/>
        <v>227.33333333333337</v>
      </c>
      <c r="W96" s="82">
        <f t="shared" si="41"/>
        <v>227.33333333333337</v>
      </c>
      <c r="X96" s="82">
        <f t="shared" si="41"/>
        <v>227.33333333333337</v>
      </c>
      <c r="Y96" s="82">
        <f t="shared" si="41"/>
        <v>227.33333333333337</v>
      </c>
      <c r="Z96" s="82">
        <f t="shared" si="41"/>
        <v>238.70000000000005</v>
      </c>
      <c r="AA96" s="82">
        <f t="shared" si="41"/>
        <v>238.70000000000005</v>
      </c>
      <c r="AB96" s="82">
        <f t="shared" si="41"/>
        <v>238.70000000000005</v>
      </c>
      <c r="AC96" s="189">
        <f t="shared" si="41"/>
        <v>238.70000000000005</v>
      </c>
      <c r="AD96" s="82">
        <f t="shared" si="41"/>
        <v>238.70000000000005</v>
      </c>
      <c r="AE96" s="82">
        <f t="shared" ref="G96:BM100" si="48">IF($C96&lt;=AE$2,$D96/12*1000,0)*(1+$C$3)^QUOTIENT(AE$2-$C96,12)</f>
        <v>238.70000000000005</v>
      </c>
      <c r="AF96" s="82">
        <f t="shared" si="48"/>
        <v>238.70000000000005</v>
      </c>
      <c r="AG96" s="82">
        <f t="shared" si="48"/>
        <v>238.70000000000005</v>
      </c>
      <c r="AH96" s="82">
        <f t="shared" si="48"/>
        <v>238.70000000000005</v>
      </c>
      <c r="AI96" s="82">
        <f t="shared" si="48"/>
        <v>238.70000000000005</v>
      </c>
      <c r="AJ96" s="82">
        <f t="shared" si="48"/>
        <v>238.70000000000005</v>
      </c>
      <c r="AK96" s="82">
        <f t="shared" si="48"/>
        <v>238.70000000000005</v>
      </c>
      <c r="AL96" s="82">
        <f t="shared" si="48"/>
        <v>250.63500000000005</v>
      </c>
      <c r="AM96" s="82">
        <f t="shared" si="48"/>
        <v>250.63500000000005</v>
      </c>
      <c r="AN96" s="82">
        <f t="shared" si="48"/>
        <v>250.63500000000005</v>
      </c>
      <c r="AO96" s="189">
        <f t="shared" si="48"/>
        <v>250.63500000000005</v>
      </c>
      <c r="AP96" s="82">
        <f t="shared" si="48"/>
        <v>250.63500000000005</v>
      </c>
      <c r="AQ96" s="82">
        <f t="shared" si="48"/>
        <v>250.63500000000005</v>
      </c>
      <c r="AR96" s="82">
        <f t="shared" si="48"/>
        <v>250.63500000000005</v>
      </c>
      <c r="AS96" s="82">
        <f t="shared" si="48"/>
        <v>250.63500000000005</v>
      </c>
      <c r="AT96" s="82">
        <f t="shared" si="48"/>
        <v>250.63500000000005</v>
      </c>
      <c r="AU96" s="82">
        <f t="shared" si="48"/>
        <v>250.63500000000005</v>
      </c>
      <c r="AV96" s="82">
        <f t="shared" si="48"/>
        <v>250.63500000000005</v>
      </c>
      <c r="AW96" s="82">
        <f t="shared" si="48"/>
        <v>250.63500000000005</v>
      </c>
      <c r="AX96" s="82">
        <f t="shared" si="48"/>
        <v>263.16675000000009</v>
      </c>
      <c r="AY96" s="82">
        <f t="shared" si="48"/>
        <v>263.16675000000009</v>
      </c>
      <c r="AZ96" s="82">
        <f t="shared" si="48"/>
        <v>263.16675000000009</v>
      </c>
      <c r="BA96" s="189">
        <f t="shared" si="48"/>
        <v>263.16675000000009</v>
      </c>
      <c r="BB96" s="82">
        <f t="shared" si="48"/>
        <v>263.16675000000009</v>
      </c>
      <c r="BC96" s="82">
        <f t="shared" si="48"/>
        <v>263.16675000000009</v>
      </c>
      <c r="BD96" s="82">
        <f t="shared" si="48"/>
        <v>263.16675000000009</v>
      </c>
      <c r="BE96" s="82">
        <f t="shared" si="48"/>
        <v>263.16675000000009</v>
      </c>
      <c r="BF96" s="82">
        <f t="shared" si="48"/>
        <v>263.16675000000009</v>
      </c>
      <c r="BG96" s="82">
        <f t="shared" si="48"/>
        <v>263.16675000000009</v>
      </c>
      <c r="BH96" s="82">
        <f t="shared" si="48"/>
        <v>263.16675000000009</v>
      </c>
      <c r="BI96" s="82">
        <f t="shared" si="48"/>
        <v>263.16675000000009</v>
      </c>
      <c r="BJ96" s="82">
        <f t="shared" si="48"/>
        <v>276.32508750000005</v>
      </c>
      <c r="BK96" s="82">
        <f t="shared" si="48"/>
        <v>276.32508750000005</v>
      </c>
      <c r="BL96" s="82">
        <f t="shared" si="48"/>
        <v>276.32508750000005</v>
      </c>
      <c r="BM96" s="82">
        <f t="shared" si="48"/>
        <v>276.32508750000005</v>
      </c>
      <c r="BN96" s="97"/>
      <c r="BO96" s="67">
        <f t="shared" si="42"/>
        <v>909.33333333333348</v>
      </c>
      <c r="BP96" s="68">
        <f t="shared" si="43"/>
        <v>2773.4666666666672</v>
      </c>
      <c r="BQ96" s="68">
        <f t="shared" si="44"/>
        <v>2912.1400000000012</v>
      </c>
      <c r="BR96" s="68">
        <f t="shared" si="45"/>
        <v>3057.7470000000012</v>
      </c>
      <c r="BS96" s="69">
        <f t="shared" si="46"/>
        <v>3210.6343500000003</v>
      </c>
      <c r="BT96" s="11"/>
      <c r="BU96" s="70">
        <f t="shared" si="47"/>
        <v>12863.321350000004</v>
      </c>
      <c r="BW96" s="97"/>
      <c r="BX96" s="95"/>
    </row>
    <row r="97" spans="2:76" s="93" customFormat="1">
      <c r="B97" s="99" t="s">
        <v>176</v>
      </c>
      <c r="C97" s="437">
        <v>9</v>
      </c>
      <c r="D97" s="438">
        <v>2.4079999999999999</v>
      </c>
      <c r="E97" s="94"/>
      <c r="F97" s="82">
        <f t="shared" si="19"/>
        <v>0</v>
      </c>
      <c r="G97" s="82">
        <f t="shared" si="48"/>
        <v>0</v>
      </c>
      <c r="H97" s="82">
        <f t="shared" si="48"/>
        <v>0</v>
      </c>
      <c r="I97" s="82">
        <f t="shared" si="48"/>
        <v>0</v>
      </c>
      <c r="J97" s="82">
        <f t="shared" si="48"/>
        <v>0</v>
      </c>
      <c r="K97" s="82">
        <f t="shared" si="48"/>
        <v>0</v>
      </c>
      <c r="L97" s="82">
        <f t="shared" si="48"/>
        <v>0</v>
      </c>
      <c r="M97" s="82">
        <f t="shared" si="48"/>
        <v>0</v>
      </c>
      <c r="N97" s="82">
        <f t="shared" si="48"/>
        <v>200.66666666666666</v>
      </c>
      <c r="O97" s="82">
        <f t="shared" si="48"/>
        <v>200.66666666666666</v>
      </c>
      <c r="P97" s="82">
        <f t="shared" si="48"/>
        <v>200.66666666666666</v>
      </c>
      <c r="Q97" s="189">
        <f t="shared" si="48"/>
        <v>200.66666666666666</v>
      </c>
      <c r="R97" s="82">
        <f t="shared" si="48"/>
        <v>200.66666666666666</v>
      </c>
      <c r="S97" s="82">
        <f t="shared" si="48"/>
        <v>200.66666666666666</v>
      </c>
      <c r="T97" s="82">
        <f t="shared" si="48"/>
        <v>200.66666666666666</v>
      </c>
      <c r="U97" s="82">
        <f t="shared" si="48"/>
        <v>200.66666666666666</v>
      </c>
      <c r="V97" s="82">
        <f t="shared" si="48"/>
        <v>200.66666666666666</v>
      </c>
      <c r="W97" s="82">
        <f t="shared" si="48"/>
        <v>200.66666666666666</v>
      </c>
      <c r="X97" s="82">
        <f t="shared" si="48"/>
        <v>200.66666666666666</v>
      </c>
      <c r="Y97" s="82">
        <f t="shared" si="48"/>
        <v>200.66666666666666</v>
      </c>
      <c r="Z97" s="82">
        <f t="shared" si="48"/>
        <v>210.7</v>
      </c>
      <c r="AA97" s="82">
        <f t="shared" si="48"/>
        <v>210.7</v>
      </c>
      <c r="AB97" s="82">
        <f t="shared" si="48"/>
        <v>210.7</v>
      </c>
      <c r="AC97" s="189">
        <f t="shared" si="48"/>
        <v>210.7</v>
      </c>
      <c r="AD97" s="82">
        <f t="shared" si="48"/>
        <v>210.7</v>
      </c>
      <c r="AE97" s="82">
        <f t="shared" si="48"/>
        <v>210.7</v>
      </c>
      <c r="AF97" s="82">
        <f t="shared" si="48"/>
        <v>210.7</v>
      </c>
      <c r="AG97" s="82">
        <f t="shared" si="48"/>
        <v>210.7</v>
      </c>
      <c r="AH97" s="82">
        <f t="shared" si="48"/>
        <v>210.7</v>
      </c>
      <c r="AI97" s="82">
        <f t="shared" si="48"/>
        <v>210.7</v>
      </c>
      <c r="AJ97" s="82">
        <f t="shared" si="48"/>
        <v>210.7</v>
      </c>
      <c r="AK97" s="82">
        <f t="shared" si="48"/>
        <v>210.7</v>
      </c>
      <c r="AL97" s="82">
        <f t="shared" si="48"/>
        <v>221.23499999999999</v>
      </c>
      <c r="AM97" s="82">
        <f t="shared" si="48"/>
        <v>221.23499999999999</v>
      </c>
      <c r="AN97" s="82">
        <f t="shared" si="48"/>
        <v>221.23499999999999</v>
      </c>
      <c r="AO97" s="189">
        <f t="shared" si="48"/>
        <v>221.23499999999999</v>
      </c>
      <c r="AP97" s="82">
        <f t="shared" si="48"/>
        <v>221.23499999999999</v>
      </c>
      <c r="AQ97" s="82">
        <f t="shared" si="48"/>
        <v>221.23499999999999</v>
      </c>
      <c r="AR97" s="82">
        <f t="shared" si="48"/>
        <v>221.23499999999999</v>
      </c>
      <c r="AS97" s="82">
        <f t="shared" si="48"/>
        <v>221.23499999999999</v>
      </c>
      <c r="AT97" s="82">
        <f t="shared" si="48"/>
        <v>221.23499999999999</v>
      </c>
      <c r="AU97" s="82">
        <f t="shared" si="48"/>
        <v>221.23499999999999</v>
      </c>
      <c r="AV97" s="82">
        <f t="shared" si="48"/>
        <v>221.23499999999999</v>
      </c>
      <c r="AW97" s="82">
        <f t="shared" si="48"/>
        <v>221.23499999999999</v>
      </c>
      <c r="AX97" s="82">
        <f t="shared" si="48"/>
        <v>232.29675</v>
      </c>
      <c r="AY97" s="82">
        <f t="shared" si="48"/>
        <v>232.29675</v>
      </c>
      <c r="AZ97" s="82">
        <f t="shared" si="48"/>
        <v>232.29675</v>
      </c>
      <c r="BA97" s="189">
        <f t="shared" si="48"/>
        <v>232.29675</v>
      </c>
      <c r="BB97" s="82">
        <f t="shared" si="48"/>
        <v>232.29675</v>
      </c>
      <c r="BC97" s="82">
        <f t="shared" si="48"/>
        <v>232.29675</v>
      </c>
      <c r="BD97" s="82">
        <f t="shared" si="48"/>
        <v>232.29675</v>
      </c>
      <c r="BE97" s="82">
        <f t="shared" si="48"/>
        <v>232.29675</v>
      </c>
      <c r="BF97" s="82">
        <f t="shared" si="48"/>
        <v>232.29675</v>
      </c>
      <c r="BG97" s="82">
        <f t="shared" si="48"/>
        <v>232.29675</v>
      </c>
      <c r="BH97" s="82">
        <f t="shared" si="48"/>
        <v>232.29675</v>
      </c>
      <c r="BI97" s="82">
        <f t="shared" si="48"/>
        <v>232.29675</v>
      </c>
      <c r="BJ97" s="82">
        <f t="shared" si="48"/>
        <v>243.9115875</v>
      </c>
      <c r="BK97" s="82">
        <f t="shared" si="48"/>
        <v>243.9115875</v>
      </c>
      <c r="BL97" s="82">
        <f t="shared" si="48"/>
        <v>243.9115875</v>
      </c>
      <c r="BM97" s="82">
        <f t="shared" si="48"/>
        <v>243.9115875</v>
      </c>
      <c r="BN97" s="97"/>
      <c r="BO97" s="67">
        <f t="shared" si="42"/>
        <v>802.66666666666663</v>
      </c>
      <c r="BP97" s="68">
        <f t="shared" si="43"/>
        <v>2448.1333333333332</v>
      </c>
      <c r="BQ97" s="68">
        <f t="shared" si="44"/>
        <v>2570.5400000000004</v>
      </c>
      <c r="BR97" s="68">
        <f t="shared" si="45"/>
        <v>2699.0669999999996</v>
      </c>
      <c r="BS97" s="69">
        <f t="shared" si="46"/>
        <v>2834.0203499999998</v>
      </c>
      <c r="BT97" s="11"/>
      <c r="BU97" s="70">
        <f t="shared" si="47"/>
        <v>11354.427349999998</v>
      </c>
      <c r="BW97" s="97"/>
      <c r="BX97" s="95"/>
    </row>
    <row r="98" spans="2:76" s="93" customFormat="1">
      <c r="B98" s="99" t="s">
        <v>177</v>
      </c>
      <c r="C98" s="437">
        <v>9</v>
      </c>
      <c r="D98" s="438">
        <v>2.4079999999999999</v>
      </c>
      <c r="E98" s="94"/>
      <c r="F98" s="82">
        <f t="shared" si="19"/>
        <v>0</v>
      </c>
      <c r="G98" s="82">
        <f t="shared" si="48"/>
        <v>0</v>
      </c>
      <c r="H98" s="82">
        <f t="shared" si="48"/>
        <v>0</v>
      </c>
      <c r="I98" s="82">
        <f t="shared" si="48"/>
        <v>0</v>
      </c>
      <c r="J98" s="82">
        <f t="shared" si="48"/>
        <v>0</v>
      </c>
      <c r="K98" s="82">
        <f t="shared" si="48"/>
        <v>0</v>
      </c>
      <c r="L98" s="82">
        <f t="shared" si="48"/>
        <v>0</v>
      </c>
      <c r="M98" s="82">
        <f t="shared" si="48"/>
        <v>0</v>
      </c>
      <c r="N98" s="82">
        <f t="shared" si="48"/>
        <v>200.66666666666666</v>
      </c>
      <c r="O98" s="82">
        <f t="shared" si="48"/>
        <v>200.66666666666666</v>
      </c>
      <c r="P98" s="82">
        <f t="shared" si="48"/>
        <v>200.66666666666666</v>
      </c>
      <c r="Q98" s="189">
        <f t="shared" si="48"/>
        <v>200.66666666666666</v>
      </c>
      <c r="R98" s="82">
        <f t="shared" si="48"/>
        <v>200.66666666666666</v>
      </c>
      <c r="S98" s="82">
        <f t="shared" si="48"/>
        <v>200.66666666666666</v>
      </c>
      <c r="T98" s="82">
        <f t="shared" si="48"/>
        <v>200.66666666666666</v>
      </c>
      <c r="U98" s="82">
        <f t="shared" si="48"/>
        <v>200.66666666666666</v>
      </c>
      <c r="V98" s="82">
        <f t="shared" si="48"/>
        <v>200.66666666666666</v>
      </c>
      <c r="W98" s="82">
        <f t="shared" si="48"/>
        <v>200.66666666666666</v>
      </c>
      <c r="X98" s="82">
        <f t="shared" si="48"/>
        <v>200.66666666666666</v>
      </c>
      <c r="Y98" s="82">
        <f t="shared" si="48"/>
        <v>200.66666666666666</v>
      </c>
      <c r="Z98" s="82">
        <f t="shared" si="48"/>
        <v>210.7</v>
      </c>
      <c r="AA98" s="82">
        <f t="shared" si="48"/>
        <v>210.7</v>
      </c>
      <c r="AB98" s="82">
        <f t="shared" si="48"/>
        <v>210.7</v>
      </c>
      <c r="AC98" s="189">
        <f t="shared" si="48"/>
        <v>210.7</v>
      </c>
      <c r="AD98" s="82">
        <f t="shared" si="48"/>
        <v>210.7</v>
      </c>
      <c r="AE98" s="82">
        <f t="shared" si="48"/>
        <v>210.7</v>
      </c>
      <c r="AF98" s="82">
        <f t="shared" si="48"/>
        <v>210.7</v>
      </c>
      <c r="AG98" s="82">
        <f t="shared" si="48"/>
        <v>210.7</v>
      </c>
      <c r="AH98" s="82">
        <f t="shared" si="48"/>
        <v>210.7</v>
      </c>
      <c r="AI98" s="82">
        <f t="shared" si="48"/>
        <v>210.7</v>
      </c>
      <c r="AJ98" s="82">
        <f t="shared" si="48"/>
        <v>210.7</v>
      </c>
      <c r="AK98" s="82">
        <f t="shared" si="48"/>
        <v>210.7</v>
      </c>
      <c r="AL98" s="82">
        <f t="shared" si="48"/>
        <v>221.23499999999999</v>
      </c>
      <c r="AM98" s="82">
        <f t="shared" si="48"/>
        <v>221.23499999999999</v>
      </c>
      <c r="AN98" s="82">
        <f t="shared" si="48"/>
        <v>221.23499999999999</v>
      </c>
      <c r="AO98" s="189">
        <f t="shared" si="48"/>
        <v>221.23499999999999</v>
      </c>
      <c r="AP98" s="82">
        <f t="shared" si="48"/>
        <v>221.23499999999999</v>
      </c>
      <c r="AQ98" s="82">
        <f t="shared" si="48"/>
        <v>221.23499999999999</v>
      </c>
      <c r="AR98" s="82">
        <f t="shared" si="48"/>
        <v>221.23499999999999</v>
      </c>
      <c r="AS98" s="82">
        <f t="shared" si="48"/>
        <v>221.23499999999999</v>
      </c>
      <c r="AT98" s="82">
        <f t="shared" si="48"/>
        <v>221.23499999999999</v>
      </c>
      <c r="AU98" s="82">
        <f t="shared" si="48"/>
        <v>221.23499999999999</v>
      </c>
      <c r="AV98" s="82">
        <f t="shared" si="48"/>
        <v>221.23499999999999</v>
      </c>
      <c r="AW98" s="82">
        <f t="shared" si="48"/>
        <v>221.23499999999999</v>
      </c>
      <c r="AX98" s="82">
        <f t="shared" si="48"/>
        <v>232.29675</v>
      </c>
      <c r="AY98" s="82">
        <f t="shared" si="48"/>
        <v>232.29675</v>
      </c>
      <c r="AZ98" s="82">
        <f t="shared" si="48"/>
        <v>232.29675</v>
      </c>
      <c r="BA98" s="189">
        <f t="shared" si="48"/>
        <v>232.29675</v>
      </c>
      <c r="BB98" s="82">
        <f t="shared" si="48"/>
        <v>232.29675</v>
      </c>
      <c r="BC98" s="82">
        <f t="shared" si="48"/>
        <v>232.29675</v>
      </c>
      <c r="BD98" s="82">
        <f t="shared" si="48"/>
        <v>232.29675</v>
      </c>
      <c r="BE98" s="82">
        <f t="shared" si="48"/>
        <v>232.29675</v>
      </c>
      <c r="BF98" s="82">
        <f t="shared" si="48"/>
        <v>232.29675</v>
      </c>
      <c r="BG98" s="82">
        <f t="shared" si="48"/>
        <v>232.29675</v>
      </c>
      <c r="BH98" s="82">
        <f t="shared" si="48"/>
        <v>232.29675</v>
      </c>
      <c r="BI98" s="82">
        <f t="shared" si="48"/>
        <v>232.29675</v>
      </c>
      <c r="BJ98" s="82">
        <f t="shared" si="48"/>
        <v>243.9115875</v>
      </c>
      <c r="BK98" s="82">
        <f t="shared" si="48"/>
        <v>243.9115875</v>
      </c>
      <c r="BL98" s="82">
        <f t="shared" si="48"/>
        <v>243.9115875</v>
      </c>
      <c r="BM98" s="82">
        <f t="shared" si="48"/>
        <v>243.9115875</v>
      </c>
      <c r="BN98" s="97"/>
      <c r="BO98" s="67">
        <f t="shared" si="42"/>
        <v>802.66666666666663</v>
      </c>
      <c r="BP98" s="68">
        <f t="shared" si="43"/>
        <v>2448.1333333333332</v>
      </c>
      <c r="BQ98" s="68">
        <f t="shared" si="44"/>
        <v>2570.5400000000004</v>
      </c>
      <c r="BR98" s="68">
        <f t="shared" si="45"/>
        <v>2699.0669999999996</v>
      </c>
      <c r="BS98" s="69">
        <f t="shared" si="46"/>
        <v>2834.0203499999998</v>
      </c>
      <c r="BT98" s="11"/>
      <c r="BU98" s="70">
        <f t="shared" si="47"/>
        <v>11354.427349999998</v>
      </c>
      <c r="BW98" s="97"/>
      <c r="BX98" s="95"/>
    </row>
    <row r="99" spans="2:76" s="93" customFormat="1">
      <c r="B99" s="99" t="s">
        <v>178</v>
      </c>
      <c r="C99" s="437">
        <v>9</v>
      </c>
      <c r="D99" s="438">
        <v>2.4079999999999999</v>
      </c>
      <c r="E99" s="94"/>
      <c r="F99" s="82">
        <f t="shared" si="19"/>
        <v>0</v>
      </c>
      <c r="G99" s="82">
        <f t="shared" si="48"/>
        <v>0</v>
      </c>
      <c r="H99" s="82">
        <f t="shared" si="48"/>
        <v>0</v>
      </c>
      <c r="I99" s="82">
        <f t="shared" si="48"/>
        <v>0</v>
      </c>
      <c r="J99" s="82">
        <f t="shared" si="48"/>
        <v>0</v>
      </c>
      <c r="K99" s="82">
        <f t="shared" si="48"/>
        <v>0</v>
      </c>
      <c r="L99" s="82">
        <f t="shared" si="48"/>
        <v>0</v>
      </c>
      <c r="M99" s="82">
        <f t="shared" si="48"/>
        <v>0</v>
      </c>
      <c r="N99" s="82">
        <f t="shared" si="48"/>
        <v>200.66666666666666</v>
      </c>
      <c r="O99" s="82">
        <f t="shared" si="48"/>
        <v>200.66666666666666</v>
      </c>
      <c r="P99" s="82">
        <f t="shared" si="48"/>
        <v>200.66666666666666</v>
      </c>
      <c r="Q99" s="189">
        <f t="shared" si="48"/>
        <v>200.66666666666666</v>
      </c>
      <c r="R99" s="82">
        <f t="shared" si="48"/>
        <v>200.66666666666666</v>
      </c>
      <c r="S99" s="82">
        <f t="shared" si="48"/>
        <v>200.66666666666666</v>
      </c>
      <c r="T99" s="82">
        <f t="shared" si="48"/>
        <v>200.66666666666666</v>
      </c>
      <c r="U99" s="82">
        <f t="shared" si="48"/>
        <v>200.66666666666666</v>
      </c>
      <c r="V99" s="82">
        <f t="shared" si="48"/>
        <v>200.66666666666666</v>
      </c>
      <c r="W99" s="82">
        <f t="shared" si="48"/>
        <v>200.66666666666666</v>
      </c>
      <c r="X99" s="82">
        <f t="shared" si="48"/>
        <v>200.66666666666666</v>
      </c>
      <c r="Y99" s="82">
        <f t="shared" si="48"/>
        <v>200.66666666666666</v>
      </c>
      <c r="Z99" s="82">
        <f t="shared" si="48"/>
        <v>210.7</v>
      </c>
      <c r="AA99" s="82">
        <f t="shared" si="48"/>
        <v>210.7</v>
      </c>
      <c r="AB99" s="82">
        <f t="shared" si="48"/>
        <v>210.7</v>
      </c>
      <c r="AC99" s="189">
        <f t="shared" si="48"/>
        <v>210.7</v>
      </c>
      <c r="AD99" s="82">
        <f t="shared" si="48"/>
        <v>210.7</v>
      </c>
      <c r="AE99" s="82">
        <f t="shared" si="48"/>
        <v>210.7</v>
      </c>
      <c r="AF99" s="82">
        <f t="shared" si="48"/>
        <v>210.7</v>
      </c>
      <c r="AG99" s="82">
        <f t="shared" si="48"/>
        <v>210.7</v>
      </c>
      <c r="AH99" s="82">
        <f t="shared" si="48"/>
        <v>210.7</v>
      </c>
      <c r="AI99" s="82">
        <f t="shared" si="48"/>
        <v>210.7</v>
      </c>
      <c r="AJ99" s="82">
        <f t="shared" si="48"/>
        <v>210.7</v>
      </c>
      <c r="AK99" s="82">
        <f t="shared" si="48"/>
        <v>210.7</v>
      </c>
      <c r="AL99" s="82">
        <f t="shared" si="48"/>
        <v>221.23499999999999</v>
      </c>
      <c r="AM99" s="82">
        <f t="shared" si="48"/>
        <v>221.23499999999999</v>
      </c>
      <c r="AN99" s="82">
        <f t="shared" si="48"/>
        <v>221.23499999999999</v>
      </c>
      <c r="AO99" s="189">
        <f t="shared" si="48"/>
        <v>221.23499999999999</v>
      </c>
      <c r="AP99" s="82">
        <f t="shared" si="48"/>
        <v>221.23499999999999</v>
      </c>
      <c r="AQ99" s="82">
        <f t="shared" si="48"/>
        <v>221.23499999999999</v>
      </c>
      <c r="AR99" s="82">
        <f t="shared" si="48"/>
        <v>221.23499999999999</v>
      </c>
      <c r="AS99" s="82">
        <f t="shared" si="48"/>
        <v>221.23499999999999</v>
      </c>
      <c r="AT99" s="82">
        <f t="shared" si="48"/>
        <v>221.23499999999999</v>
      </c>
      <c r="AU99" s="82">
        <f t="shared" si="48"/>
        <v>221.23499999999999</v>
      </c>
      <c r="AV99" s="82">
        <f t="shared" si="48"/>
        <v>221.23499999999999</v>
      </c>
      <c r="AW99" s="82">
        <f t="shared" si="48"/>
        <v>221.23499999999999</v>
      </c>
      <c r="AX99" s="82">
        <f t="shared" si="48"/>
        <v>232.29675</v>
      </c>
      <c r="AY99" s="82">
        <f t="shared" si="48"/>
        <v>232.29675</v>
      </c>
      <c r="AZ99" s="82">
        <f t="shared" si="48"/>
        <v>232.29675</v>
      </c>
      <c r="BA99" s="189">
        <f t="shared" si="48"/>
        <v>232.29675</v>
      </c>
      <c r="BB99" s="82">
        <f t="shared" si="48"/>
        <v>232.29675</v>
      </c>
      <c r="BC99" s="82">
        <f t="shared" si="48"/>
        <v>232.29675</v>
      </c>
      <c r="BD99" s="82">
        <f t="shared" si="48"/>
        <v>232.29675</v>
      </c>
      <c r="BE99" s="82">
        <f t="shared" si="48"/>
        <v>232.29675</v>
      </c>
      <c r="BF99" s="82">
        <f t="shared" si="48"/>
        <v>232.29675</v>
      </c>
      <c r="BG99" s="82">
        <f t="shared" si="48"/>
        <v>232.29675</v>
      </c>
      <c r="BH99" s="82">
        <f t="shared" si="48"/>
        <v>232.29675</v>
      </c>
      <c r="BI99" s="82">
        <f t="shared" si="48"/>
        <v>232.29675</v>
      </c>
      <c r="BJ99" s="82">
        <f t="shared" si="48"/>
        <v>243.9115875</v>
      </c>
      <c r="BK99" s="82">
        <f t="shared" si="48"/>
        <v>243.9115875</v>
      </c>
      <c r="BL99" s="82">
        <f t="shared" si="48"/>
        <v>243.9115875</v>
      </c>
      <c r="BM99" s="82">
        <f t="shared" si="48"/>
        <v>243.9115875</v>
      </c>
      <c r="BN99" s="97"/>
      <c r="BO99" s="67">
        <f t="shared" si="42"/>
        <v>802.66666666666663</v>
      </c>
      <c r="BP99" s="68">
        <f t="shared" si="43"/>
        <v>2448.1333333333332</v>
      </c>
      <c r="BQ99" s="68">
        <f t="shared" si="44"/>
        <v>2570.5400000000004</v>
      </c>
      <c r="BR99" s="68">
        <f t="shared" si="45"/>
        <v>2699.0669999999996</v>
      </c>
      <c r="BS99" s="69">
        <f t="shared" si="46"/>
        <v>2834.0203499999998</v>
      </c>
      <c r="BT99" s="11"/>
      <c r="BU99" s="70">
        <f t="shared" si="47"/>
        <v>11354.427349999998</v>
      </c>
      <c r="BW99" s="97"/>
      <c r="BX99" s="95"/>
    </row>
    <row r="100" spans="2:76" s="93" customFormat="1">
      <c r="B100" s="99" t="s">
        <v>179</v>
      </c>
      <c r="C100" s="437">
        <v>9</v>
      </c>
      <c r="D100" s="438">
        <v>2.4079999999999999</v>
      </c>
      <c r="E100" s="94"/>
      <c r="F100" s="82">
        <f t="shared" si="19"/>
        <v>0</v>
      </c>
      <c r="G100" s="82">
        <f t="shared" si="48"/>
        <v>0</v>
      </c>
      <c r="H100" s="82">
        <f t="shared" si="48"/>
        <v>0</v>
      </c>
      <c r="I100" s="82">
        <f t="shared" si="48"/>
        <v>0</v>
      </c>
      <c r="J100" s="82">
        <f t="shared" si="48"/>
        <v>0</v>
      </c>
      <c r="K100" s="82">
        <f t="shared" si="48"/>
        <v>0</v>
      </c>
      <c r="L100" s="82">
        <f t="shared" si="48"/>
        <v>0</v>
      </c>
      <c r="M100" s="82">
        <f t="shared" si="48"/>
        <v>0</v>
      </c>
      <c r="N100" s="82">
        <f t="shared" si="48"/>
        <v>200.66666666666666</v>
      </c>
      <c r="O100" s="82">
        <f t="shared" si="48"/>
        <v>200.66666666666666</v>
      </c>
      <c r="P100" s="82">
        <f t="shared" si="48"/>
        <v>200.66666666666666</v>
      </c>
      <c r="Q100" s="189">
        <f t="shared" si="48"/>
        <v>200.66666666666666</v>
      </c>
      <c r="R100" s="82">
        <f t="shared" si="48"/>
        <v>200.66666666666666</v>
      </c>
      <c r="S100" s="82">
        <f t="shared" si="48"/>
        <v>200.66666666666666</v>
      </c>
      <c r="T100" s="82">
        <f t="shared" si="48"/>
        <v>200.66666666666666</v>
      </c>
      <c r="U100" s="82">
        <f t="shared" si="48"/>
        <v>200.66666666666666</v>
      </c>
      <c r="V100" s="82">
        <f t="shared" si="48"/>
        <v>200.66666666666666</v>
      </c>
      <c r="W100" s="82">
        <f t="shared" si="48"/>
        <v>200.66666666666666</v>
      </c>
      <c r="X100" s="82">
        <f t="shared" si="48"/>
        <v>200.66666666666666</v>
      </c>
      <c r="Y100" s="82">
        <f t="shared" si="48"/>
        <v>200.66666666666666</v>
      </c>
      <c r="Z100" s="82">
        <f t="shared" si="48"/>
        <v>210.7</v>
      </c>
      <c r="AA100" s="82">
        <f t="shared" si="48"/>
        <v>210.7</v>
      </c>
      <c r="AB100" s="82">
        <f t="shared" si="48"/>
        <v>210.7</v>
      </c>
      <c r="AC100" s="189">
        <f t="shared" si="48"/>
        <v>210.7</v>
      </c>
      <c r="AD100" s="82">
        <f t="shared" si="48"/>
        <v>210.7</v>
      </c>
      <c r="AE100" s="82">
        <f t="shared" si="48"/>
        <v>210.7</v>
      </c>
      <c r="AF100" s="82">
        <f t="shared" si="48"/>
        <v>210.7</v>
      </c>
      <c r="AG100" s="82">
        <f t="shared" si="48"/>
        <v>210.7</v>
      </c>
      <c r="AH100" s="82">
        <f t="shared" si="48"/>
        <v>210.7</v>
      </c>
      <c r="AI100" s="82">
        <f t="shared" si="48"/>
        <v>210.7</v>
      </c>
      <c r="AJ100" s="82">
        <f t="shared" si="48"/>
        <v>210.7</v>
      </c>
      <c r="AK100" s="82">
        <f t="shared" si="48"/>
        <v>210.7</v>
      </c>
      <c r="AL100" s="82">
        <f t="shared" si="48"/>
        <v>221.23499999999999</v>
      </c>
      <c r="AM100" s="82">
        <f t="shared" si="48"/>
        <v>221.23499999999999</v>
      </c>
      <c r="AN100" s="82">
        <f t="shared" si="48"/>
        <v>221.23499999999999</v>
      </c>
      <c r="AO100" s="189">
        <f t="shared" si="48"/>
        <v>221.23499999999999</v>
      </c>
      <c r="AP100" s="82">
        <f t="shared" si="48"/>
        <v>221.23499999999999</v>
      </c>
      <c r="AQ100" s="82">
        <f t="shared" si="48"/>
        <v>221.23499999999999</v>
      </c>
      <c r="AR100" s="82">
        <f t="shared" si="48"/>
        <v>221.23499999999999</v>
      </c>
      <c r="AS100" s="82">
        <f t="shared" si="48"/>
        <v>221.23499999999999</v>
      </c>
      <c r="AT100" s="82">
        <f t="shared" si="48"/>
        <v>221.23499999999999</v>
      </c>
      <c r="AU100" s="82">
        <f t="shared" si="48"/>
        <v>221.23499999999999</v>
      </c>
      <c r="AV100" s="82">
        <f t="shared" si="48"/>
        <v>221.23499999999999</v>
      </c>
      <c r="AW100" s="82">
        <f t="shared" si="48"/>
        <v>221.23499999999999</v>
      </c>
      <c r="AX100" s="82">
        <f t="shared" ref="G100:BM105" si="49">IF($C100&lt;=AX$2,$D100/12*1000,0)*(1+$C$3)^QUOTIENT(AX$2-$C100,12)</f>
        <v>232.29675</v>
      </c>
      <c r="AY100" s="82">
        <f t="shared" si="49"/>
        <v>232.29675</v>
      </c>
      <c r="AZ100" s="82">
        <f t="shared" si="49"/>
        <v>232.29675</v>
      </c>
      <c r="BA100" s="189">
        <f t="shared" si="49"/>
        <v>232.29675</v>
      </c>
      <c r="BB100" s="82">
        <f t="shared" si="49"/>
        <v>232.29675</v>
      </c>
      <c r="BC100" s="82">
        <f t="shared" si="49"/>
        <v>232.29675</v>
      </c>
      <c r="BD100" s="82">
        <f t="shared" si="49"/>
        <v>232.29675</v>
      </c>
      <c r="BE100" s="82">
        <f t="shared" si="49"/>
        <v>232.29675</v>
      </c>
      <c r="BF100" s="82">
        <f t="shared" si="49"/>
        <v>232.29675</v>
      </c>
      <c r="BG100" s="82">
        <f t="shared" si="49"/>
        <v>232.29675</v>
      </c>
      <c r="BH100" s="82">
        <f t="shared" si="49"/>
        <v>232.29675</v>
      </c>
      <c r="BI100" s="82">
        <f t="shared" si="49"/>
        <v>232.29675</v>
      </c>
      <c r="BJ100" s="82">
        <f t="shared" si="49"/>
        <v>243.9115875</v>
      </c>
      <c r="BK100" s="82">
        <f t="shared" si="49"/>
        <v>243.9115875</v>
      </c>
      <c r="BL100" s="82">
        <f t="shared" si="49"/>
        <v>243.9115875</v>
      </c>
      <c r="BM100" s="82">
        <f t="shared" si="49"/>
        <v>243.9115875</v>
      </c>
      <c r="BN100" s="97"/>
      <c r="BO100" s="67">
        <f t="shared" si="42"/>
        <v>802.66666666666663</v>
      </c>
      <c r="BP100" s="68">
        <f t="shared" si="43"/>
        <v>2448.1333333333332</v>
      </c>
      <c r="BQ100" s="68">
        <f t="shared" si="44"/>
        <v>2570.5400000000004</v>
      </c>
      <c r="BR100" s="68">
        <f t="shared" si="45"/>
        <v>2699.0669999999996</v>
      </c>
      <c r="BS100" s="69">
        <f t="shared" si="46"/>
        <v>2834.0203499999998</v>
      </c>
      <c r="BT100" s="11"/>
      <c r="BU100" s="70">
        <f t="shared" si="47"/>
        <v>11354.427349999998</v>
      </c>
      <c r="BW100" s="97"/>
      <c r="BX100" s="95"/>
    </row>
    <row r="101" spans="2:76" s="93" customFormat="1">
      <c r="B101" s="99" t="s">
        <v>180</v>
      </c>
      <c r="C101" s="437">
        <v>9</v>
      </c>
      <c r="D101" s="438">
        <v>2.4079999999999999</v>
      </c>
      <c r="E101" s="94"/>
      <c r="F101" s="82">
        <f t="shared" si="19"/>
        <v>0</v>
      </c>
      <c r="G101" s="82">
        <f t="shared" si="49"/>
        <v>0</v>
      </c>
      <c r="H101" s="82">
        <f t="shared" si="49"/>
        <v>0</v>
      </c>
      <c r="I101" s="82">
        <f t="shared" si="49"/>
        <v>0</v>
      </c>
      <c r="J101" s="82">
        <f t="shared" si="49"/>
        <v>0</v>
      </c>
      <c r="K101" s="82">
        <f t="shared" si="49"/>
        <v>0</v>
      </c>
      <c r="L101" s="82">
        <f t="shared" si="49"/>
        <v>0</v>
      </c>
      <c r="M101" s="82">
        <f t="shared" si="49"/>
        <v>0</v>
      </c>
      <c r="N101" s="82">
        <f t="shared" si="49"/>
        <v>200.66666666666666</v>
      </c>
      <c r="O101" s="82">
        <f t="shared" si="49"/>
        <v>200.66666666666666</v>
      </c>
      <c r="P101" s="82">
        <f t="shared" si="49"/>
        <v>200.66666666666666</v>
      </c>
      <c r="Q101" s="189">
        <f t="shared" si="49"/>
        <v>200.66666666666666</v>
      </c>
      <c r="R101" s="82">
        <f t="shared" si="49"/>
        <v>200.66666666666666</v>
      </c>
      <c r="S101" s="82">
        <f t="shared" si="49"/>
        <v>200.66666666666666</v>
      </c>
      <c r="T101" s="82">
        <f t="shared" si="49"/>
        <v>200.66666666666666</v>
      </c>
      <c r="U101" s="82">
        <f t="shared" si="49"/>
        <v>200.66666666666666</v>
      </c>
      <c r="V101" s="82">
        <f t="shared" si="49"/>
        <v>200.66666666666666</v>
      </c>
      <c r="W101" s="82">
        <f t="shared" si="49"/>
        <v>200.66666666666666</v>
      </c>
      <c r="X101" s="82">
        <f t="shared" si="49"/>
        <v>200.66666666666666</v>
      </c>
      <c r="Y101" s="82">
        <f t="shared" si="49"/>
        <v>200.66666666666666</v>
      </c>
      <c r="Z101" s="82">
        <f t="shared" si="49"/>
        <v>210.7</v>
      </c>
      <c r="AA101" s="82">
        <f t="shared" si="49"/>
        <v>210.7</v>
      </c>
      <c r="AB101" s="82">
        <f t="shared" si="49"/>
        <v>210.7</v>
      </c>
      <c r="AC101" s="189">
        <f t="shared" si="49"/>
        <v>210.7</v>
      </c>
      <c r="AD101" s="82">
        <f t="shared" si="49"/>
        <v>210.7</v>
      </c>
      <c r="AE101" s="82">
        <f t="shared" si="49"/>
        <v>210.7</v>
      </c>
      <c r="AF101" s="82">
        <f t="shared" si="49"/>
        <v>210.7</v>
      </c>
      <c r="AG101" s="82">
        <f t="shared" si="49"/>
        <v>210.7</v>
      </c>
      <c r="AH101" s="82">
        <f t="shared" si="49"/>
        <v>210.7</v>
      </c>
      <c r="AI101" s="82">
        <f t="shared" si="49"/>
        <v>210.7</v>
      </c>
      <c r="AJ101" s="82">
        <f t="shared" si="49"/>
        <v>210.7</v>
      </c>
      <c r="AK101" s="82">
        <f t="shared" si="49"/>
        <v>210.7</v>
      </c>
      <c r="AL101" s="82">
        <f t="shared" si="49"/>
        <v>221.23499999999999</v>
      </c>
      <c r="AM101" s="82">
        <f t="shared" si="49"/>
        <v>221.23499999999999</v>
      </c>
      <c r="AN101" s="82">
        <f t="shared" si="49"/>
        <v>221.23499999999999</v>
      </c>
      <c r="AO101" s="189">
        <f t="shared" si="49"/>
        <v>221.23499999999999</v>
      </c>
      <c r="AP101" s="82">
        <f t="shared" si="49"/>
        <v>221.23499999999999</v>
      </c>
      <c r="AQ101" s="82">
        <f t="shared" si="49"/>
        <v>221.23499999999999</v>
      </c>
      <c r="AR101" s="82">
        <f t="shared" si="49"/>
        <v>221.23499999999999</v>
      </c>
      <c r="AS101" s="82">
        <f t="shared" si="49"/>
        <v>221.23499999999999</v>
      </c>
      <c r="AT101" s="82">
        <f t="shared" si="49"/>
        <v>221.23499999999999</v>
      </c>
      <c r="AU101" s="82">
        <f t="shared" si="49"/>
        <v>221.23499999999999</v>
      </c>
      <c r="AV101" s="82">
        <f t="shared" si="49"/>
        <v>221.23499999999999</v>
      </c>
      <c r="AW101" s="82">
        <f t="shared" si="49"/>
        <v>221.23499999999999</v>
      </c>
      <c r="AX101" s="82">
        <f t="shared" si="49"/>
        <v>232.29675</v>
      </c>
      <c r="AY101" s="82">
        <f t="shared" si="49"/>
        <v>232.29675</v>
      </c>
      <c r="AZ101" s="82">
        <f t="shared" si="49"/>
        <v>232.29675</v>
      </c>
      <c r="BA101" s="189">
        <f t="shared" si="49"/>
        <v>232.29675</v>
      </c>
      <c r="BB101" s="82">
        <f t="shared" si="49"/>
        <v>232.29675</v>
      </c>
      <c r="BC101" s="82">
        <f t="shared" si="49"/>
        <v>232.29675</v>
      </c>
      <c r="BD101" s="82">
        <f t="shared" si="49"/>
        <v>232.29675</v>
      </c>
      <c r="BE101" s="82">
        <f t="shared" si="49"/>
        <v>232.29675</v>
      </c>
      <c r="BF101" s="82">
        <f t="shared" si="49"/>
        <v>232.29675</v>
      </c>
      <c r="BG101" s="82">
        <f t="shared" si="49"/>
        <v>232.29675</v>
      </c>
      <c r="BH101" s="82">
        <f t="shared" si="49"/>
        <v>232.29675</v>
      </c>
      <c r="BI101" s="82">
        <f t="shared" si="49"/>
        <v>232.29675</v>
      </c>
      <c r="BJ101" s="82">
        <f t="shared" si="49"/>
        <v>243.9115875</v>
      </c>
      <c r="BK101" s="82">
        <f t="shared" si="49"/>
        <v>243.9115875</v>
      </c>
      <c r="BL101" s="82">
        <f t="shared" si="49"/>
        <v>243.9115875</v>
      </c>
      <c r="BM101" s="82">
        <f t="shared" si="49"/>
        <v>243.9115875</v>
      </c>
      <c r="BN101" s="97"/>
      <c r="BO101" s="67">
        <f t="shared" si="42"/>
        <v>802.66666666666663</v>
      </c>
      <c r="BP101" s="68">
        <f t="shared" si="43"/>
        <v>2448.1333333333332</v>
      </c>
      <c r="BQ101" s="68">
        <f t="shared" si="44"/>
        <v>2570.5400000000004</v>
      </c>
      <c r="BR101" s="68">
        <f t="shared" si="45"/>
        <v>2699.0669999999996</v>
      </c>
      <c r="BS101" s="69">
        <f t="shared" si="46"/>
        <v>2834.0203499999998</v>
      </c>
      <c r="BT101" s="11"/>
      <c r="BU101" s="70">
        <f t="shared" si="47"/>
        <v>11354.427349999998</v>
      </c>
      <c r="BW101" s="97"/>
      <c r="BX101" s="95"/>
    </row>
    <row r="102" spans="2:76" s="93" customFormat="1">
      <c r="B102" s="99" t="s">
        <v>181</v>
      </c>
      <c r="C102" s="437">
        <v>9</v>
      </c>
      <c r="D102" s="438">
        <v>2.4079999999999999</v>
      </c>
      <c r="E102" s="94"/>
      <c r="F102" s="82">
        <f t="shared" si="19"/>
        <v>0</v>
      </c>
      <c r="G102" s="82">
        <f t="shared" si="49"/>
        <v>0</v>
      </c>
      <c r="H102" s="82">
        <f t="shared" si="49"/>
        <v>0</v>
      </c>
      <c r="I102" s="82">
        <f t="shared" si="49"/>
        <v>0</v>
      </c>
      <c r="J102" s="82">
        <f t="shared" si="49"/>
        <v>0</v>
      </c>
      <c r="K102" s="82">
        <f t="shared" si="49"/>
        <v>0</v>
      </c>
      <c r="L102" s="82">
        <f t="shared" si="49"/>
        <v>0</v>
      </c>
      <c r="M102" s="82">
        <f t="shared" si="49"/>
        <v>0</v>
      </c>
      <c r="N102" s="82">
        <f t="shared" si="49"/>
        <v>200.66666666666666</v>
      </c>
      <c r="O102" s="82">
        <f t="shared" si="49"/>
        <v>200.66666666666666</v>
      </c>
      <c r="P102" s="82">
        <f t="shared" si="49"/>
        <v>200.66666666666666</v>
      </c>
      <c r="Q102" s="189">
        <f t="shared" si="49"/>
        <v>200.66666666666666</v>
      </c>
      <c r="R102" s="82">
        <f t="shared" si="49"/>
        <v>200.66666666666666</v>
      </c>
      <c r="S102" s="82">
        <f t="shared" si="49"/>
        <v>200.66666666666666</v>
      </c>
      <c r="T102" s="82">
        <f t="shared" si="49"/>
        <v>200.66666666666666</v>
      </c>
      <c r="U102" s="82">
        <f t="shared" si="49"/>
        <v>200.66666666666666</v>
      </c>
      <c r="V102" s="82">
        <f t="shared" si="49"/>
        <v>200.66666666666666</v>
      </c>
      <c r="W102" s="82">
        <f t="shared" si="49"/>
        <v>200.66666666666666</v>
      </c>
      <c r="X102" s="82">
        <f t="shared" si="49"/>
        <v>200.66666666666666</v>
      </c>
      <c r="Y102" s="82">
        <f t="shared" si="49"/>
        <v>200.66666666666666</v>
      </c>
      <c r="Z102" s="82">
        <f t="shared" si="49"/>
        <v>210.7</v>
      </c>
      <c r="AA102" s="82">
        <f t="shared" si="49"/>
        <v>210.7</v>
      </c>
      <c r="AB102" s="82">
        <f t="shared" si="49"/>
        <v>210.7</v>
      </c>
      <c r="AC102" s="189">
        <f t="shared" si="49"/>
        <v>210.7</v>
      </c>
      <c r="AD102" s="82">
        <f t="shared" si="49"/>
        <v>210.7</v>
      </c>
      <c r="AE102" s="82">
        <f t="shared" si="49"/>
        <v>210.7</v>
      </c>
      <c r="AF102" s="82">
        <f t="shared" si="49"/>
        <v>210.7</v>
      </c>
      <c r="AG102" s="82">
        <f t="shared" si="49"/>
        <v>210.7</v>
      </c>
      <c r="AH102" s="82">
        <f t="shared" si="49"/>
        <v>210.7</v>
      </c>
      <c r="AI102" s="82">
        <f t="shared" si="49"/>
        <v>210.7</v>
      </c>
      <c r="AJ102" s="82">
        <f t="shared" si="49"/>
        <v>210.7</v>
      </c>
      <c r="AK102" s="82">
        <f t="shared" si="49"/>
        <v>210.7</v>
      </c>
      <c r="AL102" s="82">
        <f t="shared" si="49"/>
        <v>221.23499999999999</v>
      </c>
      <c r="AM102" s="82">
        <f t="shared" si="49"/>
        <v>221.23499999999999</v>
      </c>
      <c r="AN102" s="82">
        <f t="shared" si="49"/>
        <v>221.23499999999999</v>
      </c>
      <c r="AO102" s="189">
        <f t="shared" si="49"/>
        <v>221.23499999999999</v>
      </c>
      <c r="AP102" s="82">
        <f t="shared" si="49"/>
        <v>221.23499999999999</v>
      </c>
      <c r="AQ102" s="82">
        <f t="shared" si="49"/>
        <v>221.23499999999999</v>
      </c>
      <c r="AR102" s="82">
        <f t="shared" si="49"/>
        <v>221.23499999999999</v>
      </c>
      <c r="AS102" s="82">
        <f t="shared" si="49"/>
        <v>221.23499999999999</v>
      </c>
      <c r="AT102" s="82">
        <f t="shared" si="49"/>
        <v>221.23499999999999</v>
      </c>
      <c r="AU102" s="82">
        <f t="shared" si="49"/>
        <v>221.23499999999999</v>
      </c>
      <c r="AV102" s="82">
        <f t="shared" si="49"/>
        <v>221.23499999999999</v>
      </c>
      <c r="AW102" s="82">
        <f t="shared" si="49"/>
        <v>221.23499999999999</v>
      </c>
      <c r="AX102" s="82">
        <f t="shared" si="49"/>
        <v>232.29675</v>
      </c>
      <c r="AY102" s="82">
        <f t="shared" si="49"/>
        <v>232.29675</v>
      </c>
      <c r="AZ102" s="82">
        <f t="shared" si="49"/>
        <v>232.29675</v>
      </c>
      <c r="BA102" s="189">
        <f t="shared" si="49"/>
        <v>232.29675</v>
      </c>
      <c r="BB102" s="82">
        <f t="shared" si="49"/>
        <v>232.29675</v>
      </c>
      <c r="BC102" s="82">
        <f t="shared" si="49"/>
        <v>232.29675</v>
      </c>
      <c r="BD102" s="82">
        <f t="shared" si="49"/>
        <v>232.29675</v>
      </c>
      <c r="BE102" s="82">
        <f t="shared" si="49"/>
        <v>232.29675</v>
      </c>
      <c r="BF102" s="82">
        <f t="shared" si="49"/>
        <v>232.29675</v>
      </c>
      <c r="BG102" s="82">
        <f t="shared" si="49"/>
        <v>232.29675</v>
      </c>
      <c r="BH102" s="82">
        <f t="shared" si="49"/>
        <v>232.29675</v>
      </c>
      <c r="BI102" s="82">
        <f t="shared" si="49"/>
        <v>232.29675</v>
      </c>
      <c r="BJ102" s="82">
        <f t="shared" si="49"/>
        <v>243.9115875</v>
      </c>
      <c r="BK102" s="82">
        <f t="shared" si="49"/>
        <v>243.9115875</v>
      </c>
      <c r="BL102" s="82">
        <f t="shared" si="49"/>
        <v>243.9115875</v>
      </c>
      <c r="BM102" s="82">
        <f t="shared" si="49"/>
        <v>243.9115875</v>
      </c>
      <c r="BN102" s="97"/>
      <c r="BO102" s="67">
        <f t="shared" si="42"/>
        <v>802.66666666666663</v>
      </c>
      <c r="BP102" s="68">
        <f t="shared" si="43"/>
        <v>2448.1333333333332</v>
      </c>
      <c r="BQ102" s="68">
        <f t="shared" si="44"/>
        <v>2570.5400000000004</v>
      </c>
      <c r="BR102" s="68">
        <f t="shared" si="45"/>
        <v>2699.0669999999996</v>
      </c>
      <c r="BS102" s="69">
        <f t="shared" si="46"/>
        <v>2834.0203499999998</v>
      </c>
      <c r="BT102" s="11"/>
      <c r="BU102" s="70">
        <f t="shared" si="47"/>
        <v>11354.427349999998</v>
      </c>
      <c r="BW102" s="97"/>
      <c r="BX102" s="95"/>
    </row>
    <row r="103" spans="2:76" s="93" customFormat="1">
      <c r="B103" s="99" t="s">
        <v>182</v>
      </c>
      <c r="C103" s="437">
        <v>9</v>
      </c>
      <c r="D103" s="438">
        <v>2.4079999999999999</v>
      </c>
      <c r="E103" s="94"/>
      <c r="F103" s="82">
        <f t="shared" si="19"/>
        <v>0</v>
      </c>
      <c r="G103" s="82">
        <f t="shared" si="49"/>
        <v>0</v>
      </c>
      <c r="H103" s="82">
        <f t="shared" si="49"/>
        <v>0</v>
      </c>
      <c r="I103" s="82">
        <f t="shared" si="49"/>
        <v>0</v>
      </c>
      <c r="J103" s="82">
        <f t="shared" si="49"/>
        <v>0</v>
      </c>
      <c r="K103" s="82">
        <f t="shared" si="49"/>
        <v>0</v>
      </c>
      <c r="L103" s="82">
        <f t="shared" si="49"/>
        <v>0</v>
      </c>
      <c r="M103" s="82">
        <f t="shared" si="49"/>
        <v>0</v>
      </c>
      <c r="N103" s="82">
        <f t="shared" si="49"/>
        <v>200.66666666666666</v>
      </c>
      <c r="O103" s="82">
        <f t="shared" si="49"/>
        <v>200.66666666666666</v>
      </c>
      <c r="P103" s="82">
        <f t="shared" si="49"/>
        <v>200.66666666666666</v>
      </c>
      <c r="Q103" s="189">
        <f t="shared" si="49"/>
        <v>200.66666666666666</v>
      </c>
      <c r="R103" s="82">
        <f t="shared" si="49"/>
        <v>200.66666666666666</v>
      </c>
      <c r="S103" s="82">
        <f t="shared" si="49"/>
        <v>200.66666666666666</v>
      </c>
      <c r="T103" s="82">
        <f t="shared" si="49"/>
        <v>200.66666666666666</v>
      </c>
      <c r="U103" s="82">
        <f t="shared" si="49"/>
        <v>200.66666666666666</v>
      </c>
      <c r="V103" s="82">
        <f t="shared" si="49"/>
        <v>200.66666666666666</v>
      </c>
      <c r="W103" s="82">
        <f t="shared" si="49"/>
        <v>200.66666666666666</v>
      </c>
      <c r="X103" s="82">
        <f t="shared" si="49"/>
        <v>200.66666666666666</v>
      </c>
      <c r="Y103" s="82">
        <f t="shared" si="49"/>
        <v>200.66666666666666</v>
      </c>
      <c r="Z103" s="82">
        <f t="shared" si="49"/>
        <v>210.7</v>
      </c>
      <c r="AA103" s="82">
        <f t="shared" si="49"/>
        <v>210.7</v>
      </c>
      <c r="AB103" s="82">
        <f t="shared" si="49"/>
        <v>210.7</v>
      </c>
      <c r="AC103" s="189">
        <f t="shared" si="49"/>
        <v>210.7</v>
      </c>
      <c r="AD103" s="82">
        <f t="shared" si="49"/>
        <v>210.7</v>
      </c>
      <c r="AE103" s="82">
        <f t="shared" si="49"/>
        <v>210.7</v>
      </c>
      <c r="AF103" s="82">
        <f t="shared" si="49"/>
        <v>210.7</v>
      </c>
      <c r="AG103" s="82">
        <f t="shared" si="49"/>
        <v>210.7</v>
      </c>
      <c r="AH103" s="82">
        <f t="shared" si="49"/>
        <v>210.7</v>
      </c>
      <c r="AI103" s="82">
        <f t="shared" si="49"/>
        <v>210.7</v>
      </c>
      <c r="AJ103" s="82">
        <f t="shared" si="49"/>
        <v>210.7</v>
      </c>
      <c r="AK103" s="82">
        <f t="shared" si="49"/>
        <v>210.7</v>
      </c>
      <c r="AL103" s="82">
        <f t="shared" si="49"/>
        <v>221.23499999999999</v>
      </c>
      <c r="AM103" s="82">
        <f t="shared" si="49"/>
        <v>221.23499999999999</v>
      </c>
      <c r="AN103" s="82">
        <f t="shared" si="49"/>
        <v>221.23499999999999</v>
      </c>
      <c r="AO103" s="189">
        <f t="shared" si="49"/>
        <v>221.23499999999999</v>
      </c>
      <c r="AP103" s="82">
        <f t="shared" si="49"/>
        <v>221.23499999999999</v>
      </c>
      <c r="AQ103" s="82">
        <f t="shared" si="49"/>
        <v>221.23499999999999</v>
      </c>
      <c r="AR103" s="82">
        <f t="shared" si="49"/>
        <v>221.23499999999999</v>
      </c>
      <c r="AS103" s="82">
        <f t="shared" si="49"/>
        <v>221.23499999999999</v>
      </c>
      <c r="AT103" s="82">
        <f t="shared" si="49"/>
        <v>221.23499999999999</v>
      </c>
      <c r="AU103" s="82">
        <f t="shared" si="49"/>
        <v>221.23499999999999</v>
      </c>
      <c r="AV103" s="82">
        <f t="shared" si="49"/>
        <v>221.23499999999999</v>
      </c>
      <c r="AW103" s="82">
        <f t="shared" si="49"/>
        <v>221.23499999999999</v>
      </c>
      <c r="AX103" s="82">
        <f t="shared" si="49"/>
        <v>232.29675</v>
      </c>
      <c r="AY103" s="82">
        <f t="shared" si="49"/>
        <v>232.29675</v>
      </c>
      <c r="AZ103" s="82">
        <f t="shared" si="49"/>
        <v>232.29675</v>
      </c>
      <c r="BA103" s="189">
        <f t="shared" si="49"/>
        <v>232.29675</v>
      </c>
      <c r="BB103" s="82">
        <f t="shared" si="49"/>
        <v>232.29675</v>
      </c>
      <c r="BC103" s="82">
        <f t="shared" si="49"/>
        <v>232.29675</v>
      </c>
      <c r="BD103" s="82">
        <f t="shared" si="49"/>
        <v>232.29675</v>
      </c>
      <c r="BE103" s="82">
        <f t="shared" si="49"/>
        <v>232.29675</v>
      </c>
      <c r="BF103" s="82">
        <f t="shared" si="49"/>
        <v>232.29675</v>
      </c>
      <c r="BG103" s="82">
        <f t="shared" si="49"/>
        <v>232.29675</v>
      </c>
      <c r="BH103" s="82">
        <f t="shared" si="49"/>
        <v>232.29675</v>
      </c>
      <c r="BI103" s="82">
        <f t="shared" si="49"/>
        <v>232.29675</v>
      </c>
      <c r="BJ103" s="82">
        <f t="shared" si="49"/>
        <v>243.9115875</v>
      </c>
      <c r="BK103" s="82">
        <f t="shared" si="49"/>
        <v>243.9115875</v>
      </c>
      <c r="BL103" s="82">
        <f t="shared" si="49"/>
        <v>243.9115875</v>
      </c>
      <c r="BM103" s="82">
        <f t="shared" si="49"/>
        <v>243.9115875</v>
      </c>
      <c r="BN103" s="97"/>
      <c r="BO103" s="67">
        <f t="shared" si="42"/>
        <v>802.66666666666663</v>
      </c>
      <c r="BP103" s="68">
        <f t="shared" si="43"/>
        <v>2448.1333333333332</v>
      </c>
      <c r="BQ103" s="68">
        <f t="shared" si="44"/>
        <v>2570.5400000000004</v>
      </c>
      <c r="BR103" s="68">
        <f t="shared" si="45"/>
        <v>2699.0669999999996</v>
      </c>
      <c r="BS103" s="69">
        <f t="shared" si="46"/>
        <v>2834.0203499999998</v>
      </c>
      <c r="BT103" s="11"/>
      <c r="BU103" s="70">
        <f t="shared" si="47"/>
        <v>11354.427349999998</v>
      </c>
      <c r="BW103" s="97"/>
      <c r="BX103" s="95"/>
    </row>
    <row r="104" spans="2:76" s="93" customFormat="1">
      <c r="B104" s="99" t="s">
        <v>183</v>
      </c>
      <c r="C104" s="437">
        <v>9</v>
      </c>
      <c r="D104" s="438">
        <v>2.4079999999999999</v>
      </c>
      <c r="E104" s="94"/>
      <c r="F104" s="82">
        <f t="shared" si="19"/>
        <v>0</v>
      </c>
      <c r="G104" s="82">
        <f t="shared" si="49"/>
        <v>0</v>
      </c>
      <c r="H104" s="82">
        <f t="shared" si="49"/>
        <v>0</v>
      </c>
      <c r="I104" s="82">
        <f t="shared" si="49"/>
        <v>0</v>
      </c>
      <c r="J104" s="82">
        <f t="shared" si="49"/>
        <v>0</v>
      </c>
      <c r="K104" s="82">
        <f t="shared" si="49"/>
        <v>0</v>
      </c>
      <c r="L104" s="82">
        <f t="shared" si="49"/>
        <v>0</v>
      </c>
      <c r="M104" s="82">
        <f t="shared" si="49"/>
        <v>0</v>
      </c>
      <c r="N104" s="82">
        <f t="shared" si="49"/>
        <v>200.66666666666666</v>
      </c>
      <c r="O104" s="82">
        <f t="shared" si="49"/>
        <v>200.66666666666666</v>
      </c>
      <c r="P104" s="82">
        <f t="shared" si="49"/>
        <v>200.66666666666666</v>
      </c>
      <c r="Q104" s="189">
        <f t="shared" si="49"/>
        <v>200.66666666666666</v>
      </c>
      <c r="R104" s="82">
        <f t="shared" si="49"/>
        <v>200.66666666666666</v>
      </c>
      <c r="S104" s="82">
        <f t="shared" si="49"/>
        <v>200.66666666666666</v>
      </c>
      <c r="T104" s="82">
        <f t="shared" si="49"/>
        <v>200.66666666666666</v>
      </c>
      <c r="U104" s="82">
        <f t="shared" si="49"/>
        <v>200.66666666666666</v>
      </c>
      <c r="V104" s="82">
        <f t="shared" si="49"/>
        <v>200.66666666666666</v>
      </c>
      <c r="W104" s="82">
        <f t="shared" si="49"/>
        <v>200.66666666666666</v>
      </c>
      <c r="X104" s="82">
        <f t="shared" si="49"/>
        <v>200.66666666666666</v>
      </c>
      <c r="Y104" s="82">
        <f t="shared" si="49"/>
        <v>200.66666666666666</v>
      </c>
      <c r="Z104" s="82">
        <f t="shared" si="49"/>
        <v>210.7</v>
      </c>
      <c r="AA104" s="82">
        <f t="shared" si="49"/>
        <v>210.7</v>
      </c>
      <c r="AB104" s="82">
        <f t="shared" si="49"/>
        <v>210.7</v>
      </c>
      <c r="AC104" s="189">
        <f t="shared" si="49"/>
        <v>210.7</v>
      </c>
      <c r="AD104" s="82">
        <f t="shared" si="49"/>
        <v>210.7</v>
      </c>
      <c r="AE104" s="82">
        <f t="shared" si="49"/>
        <v>210.7</v>
      </c>
      <c r="AF104" s="82">
        <f t="shared" si="49"/>
        <v>210.7</v>
      </c>
      <c r="AG104" s="82">
        <f t="shared" si="49"/>
        <v>210.7</v>
      </c>
      <c r="AH104" s="82">
        <f t="shared" si="49"/>
        <v>210.7</v>
      </c>
      <c r="AI104" s="82">
        <f t="shared" si="49"/>
        <v>210.7</v>
      </c>
      <c r="AJ104" s="82">
        <f t="shared" si="49"/>
        <v>210.7</v>
      </c>
      <c r="AK104" s="82">
        <f t="shared" si="49"/>
        <v>210.7</v>
      </c>
      <c r="AL104" s="82">
        <f t="shared" si="49"/>
        <v>221.23499999999999</v>
      </c>
      <c r="AM104" s="82">
        <f t="shared" si="49"/>
        <v>221.23499999999999</v>
      </c>
      <c r="AN104" s="82">
        <f t="shared" si="49"/>
        <v>221.23499999999999</v>
      </c>
      <c r="AO104" s="189">
        <f t="shared" si="49"/>
        <v>221.23499999999999</v>
      </c>
      <c r="AP104" s="82">
        <f t="shared" si="49"/>
        <v>221.23499999999999</v>
      </c>
      <c r="AQ104" s="82">
        <f t="shared" si="49"/>
        <v>221.23499999999999</v>
      </c>
      <c r="AR104" s="82">
        <f t="shared" si="49"/>
        <v>221.23499999999999</v>
      </c>
      <c r="AS104" s="82">
        <f t="shared" si="49"/>
        <v>221.23499999999999</v>
      </c>
      <c r="AT104" s="82">
        <f t="shared" si="49"/>
        <v>221.23499999999999</v>
      </c>
      <c r="AU104" s="82">
        <f t="shared" si="49"/>
        <v>221.23499999999999</v>
      </c>
      <c r="AV104" s="82">
        <f t="shared" si="49"/>
        <v>221.23499999999999</v>
      </c>
      <c r="AW104" s="82">
        <f t="shared" si="49"/>
        <v>221.23499999999999</v>
      </c>
      <c r="AX104" s="82">
        <f t="shared" si="49"/>
        <v>232.29675</v>
      </c>
      <c r="AY104" s="82">
        <f t="shared" si="49"/>
        <v>232.29675</v>
      </c>
      <c r="AZ104" s="82">
        <f t="shared" si="49"/>
        <v>232.29675</v>
      </c>
      <c r="BA104" s="189">
        <f t="shared" si="49"/>
        <v>232.29675</v>
      </c>
      <c r="BB104" s="82">
        <f t="shared" si="49"/>
        <v>232.29675</v>
      </c>
      <c r="BC104" s="82">
        <f t="shared" si="49"/>
        <v>232.29675</v>
      </c>
      <c r="BD104" s="82">
        <f t="shared" si="49"/>
        <v>232.29675</v>
      </c>
      <c r="BE104" s="82">
        <f t="shared" si="49"/>
        <v>232.29675</v>
      </c>
      <c r="BF104" s="82">
        <f t="shared" si="49"/>
        <v>232.29675</v>
      </c>
      <c r="BG104" s="82">
        <f t="shared" si="49"/>
        <v>232.29675</v>
      </c>
      <c r="BH104" s="82">
        <f t="shared" si="49"/>
        <v>232.29675</v>
      </c>
      <c r="BI104" s="82">
        <f t="shared" si="49"/>
        <v>232.29675</v>
      </c>
      <c r="BJ104" s="82">
        <f t="shared" si="49"/>
        <v>243.9115875</v>
      </c>
      <c r="BK104" s="82">
        <f t="shared" si="49"/>
        <v>243.9115875</v>
      </c>
      <c r="BL104" s="82">
        <f t="shared" si="49"/>
        <v>243.9115875</v>
      </c>
      <c r="BM104" s="82">
        <f t="shared" si="49"/>
        <v>243.9115875</v>
      </c>
      <c r="BN104" s="97"/>
      <c r="BO104" s="67">
        <f t="shared" si="42"/>
        <v>802.66666666666663</v>
      </c>
      <c r="BP104" s="68">
        <f t="shared" si="43"/>
        <v>2448.1333333333332</v>
      </c>
      <c r="BQ104" s="68">
        <f t="shared" si="44"/>
        <v>2570.5400000000004</v>
      </c>
      <c r="BR104" s="68">
        <f t="shared" si="45"/>
        <v>2699.0669999999996</v>
      </c>
      <c r="BS104" s="69">
        <f t="shared" si="46"/>
        <v>2834.0203499999998</v>
      </c>
      <c r="BT104" s="11"/>
      <c r="BU104" s="70">
        <f t="shared" si="47"/>
        <v>11354.427349999998</v>
      </c>
      <c r="BW104" s="97"/>
      <c r="BX104" s="95"/>
    </row>
    <row r="105" spans="2:76" s="93" customFormat="1">
      <c r="B105" s="99" t="s">
        <v>184</v>
      </c>
      <c r="C105" s="437">
        <v>9</v>
      </c>
      <c r="D105" s="438">
        <v>2.4079999999999999</v>
      </c>
      <c r="E105" s="94"/>
      <c r="F105" s="82">
        <f t="shared" si="19"/>
        <v>0</v>
      </c>
      <c r="G105" s="82">
        <f t="shared" si="49"/>
        <v>0</v>
      </c>
      <c r="H105" s="82">
        <f t="shared" si="49"/>
        <v>0</v>
      </c>
      <c r="I105" s="82">
        <f t="shared" si="49"/>
        <v>0</v>
      </c>
      <c r="J105" s="82">
        <f t="shared" ref="G105:BM109" si="50">IF($C105&lt;=J$2,$D105/12*1000,0)*(1+$C$3)^QUOTIENT(J$2-$C105,12)</f>
        <v>0</v>
      </c>
      <c r="K105" s="82">
        <f t="shared" si="50"/>
        <v>0</v>
      </c>
      <c r="L105" s="82">
        <f t="shared" si="50"/>
        <v>0</v>
      </c>
      <c r="M105" s="82">
        <f t="shared" si="50"/>
        <v>0</v>
      </c>
      <c r="N105" s="82">
        <f t="shared" si="50"/>
        <v>200.66666666666666</v>
      </c>
      <c r="O105" s="82">
        <f t="shared" si="50"/>
        <v>200.66666666666666</v>
      </c>
      <c r="P105" s="82">
        <f t="shared" si="50"/>
        <v>200.66666666666666</v>
      </c>
      <c r="Q105" s="189">
        <f t="shared" si="50"/>
        <v>200.66666666666666</v>
      </c>
      <c r="R105" s="82">
        <f t="shared" si="50"/>
        <v>200.66666666666666</v>
      </c>
      <c r="S105" s="82">
        <f t="shared" si="50"/>
        <v>200.66666666666666</v>
      </c>
      <c r="T105" s="82">
        <f t="shared" si="50"/>
        <v>200.66666666666666</v>
      </c>
      <c r="U105" s="82">
        <f t="shared" si="50"/>
        <v>200.66666666666666</v>
      </c>
      <c r="V105" s="82">
        <f t="shared" si="50"/>
        <v>200.66666666666666</v>
      </c>
      <c r="W105" s="82">
        <f t="shared" si="50"/>
        <v>200.66666666666666</v>
      </c>
      <c r="X105" s="82">
        <f t="shared" si="50"/>
        <v>200.66666666666666</v>
      </c>
      <c r="Y105" s="82">
        <f t="shared" si="50"/>
        <v>200.66666666666666</v>
      </c>
      <c r="Z105" s="82">
        <f t="shared" si="50"/>
        <v>210.7</v>
      </c>
      <c r="AA105" s="82">
        <f t="shared" si="50"/>
        <v>210.7</v>
      </c>
      <c r="AB105" s="82">
        <f t="shared" si="50"/>
        <v>210.7</v>
      </c>
      <c r="AC105" s="189">
        <f t="shared" si="50"/>
        <v>210.7</v>
      </c>
      <c r="AD105" s="82">
        <f t="shared" si="50"/>
        <v>210.7</v>
      </c>
      <c r="AE105" s="82">
        <f t="shared" si="50"/>
        <v>210.7</v>
      </c>
      <c r="AF105" s="82">
        <f t="shared" si="50"/>
        <v>210.7</v>
      </c>
      <c r="AG105" s="82">
        <f t="shared" si="50"/>
        <v>210.7</v>
      </c>
      <c r="AH105" s="82">
        <f t="shared" si="50"/>
        <v>210.7</v>
      </c>
      <c r="AI105" s="82">
        <f t="shared" si="50"/>
        <v>210.7</v>
      </c>
      <c r="AJ105" s="82">
        <f t="shared" si="50"/>
        <v>210.7</v>
      </c>
      <c r="AK105" s="82">
        <f t="shared" si="50"/>
        <v>210.7</v>
      </c>
      <c r="AL105" s="82">
        <f t="shared" si="50"/>
        <v>221.23499999999999</v>
      </c>
      <c r="AM105" s="82">
        <f t="shared" si="50"/>
        <v>221.23499999999999</v>
      </c>
      <c r="AN105" s="82">
        <f t="shared" si="50"/>
        <v>221.23499999999999</v>
      </c>
      <c r="AO105" s="189">
        <f t="shared" si="50"/>
        <v>221.23499999999999</v>
      </c>
      <c r="AP105" s="82">
        <f t="shared" si="50"/>
        <v>221.23499999999999</v>
      </c>
      <c r="AQ105" s="82">
        <f t="shared" si="50"/>
        <v>221.23499999999999</v>
      </c>
      <c r="AR105" s="82">
        <f t="shared" si="50"/>
        <v>221.23499999999999</v>
      </c>
      <c r="AS105" s="82">
        <f t="shared" si="50"/>
        <v>221.23499999999999</v>
      </c>
      <c r="AT105" s="82">
        <f t="shared" si="50"/>
        <v>221.23499999999999</v>
      </c>
      <c r="AU105" s="82">
        <f t="shared" si="50"/>
        <v>221.23499999999999</v>
      </c>
      <c r="AV105" s="82">
        <f t="shared" si="50"/>
        <v>221.23499999999999</v>
      </c>
      <c r="AW105" s="82">
        <f t="shared" si="50"/>
        <v>221.23499999999999</v>
      </c>
      <c r="AX105" s="82">
        <f t="shared" si="50"/>
        <v>232.29675</v>
      </c>
      <c r="AY105" s="82">
        <f t="shared" si="50"/>
        <v>232.29675</v>
      </c>
      <c r="AZ105" s="82">
        <f t="shared" si="50"/>
        <v>232.29675</v>
      </c>
      <c r="BA105" s="189">
        <f t="shared" si="50"/>
        <v>232.29675</v>
      </c>
      <c r="BB105" s="82">
        <f t="shared" si="50"/>
        <v>232.29675</v>
      </c>
      <c r="BC105" s="82">
        <f t="shared" si="50"/>
        <v>232.29675</v>
      </c>
      <c r="BD105" s="82">
        <f t="shared" si="50"/>
        <v>232.29675</v>
      </c>
      <c r="BE105" s="82">
        <f t="shared" si="50"/>
        <v>232.29675</v>
      </c>
      <c r="BF105" s="82">
        <f t="shared" si="50"/>
        <v>232.29675</v>
      </c>
      <c r="BG105" s="82">
        <f t="shared" si="50"/>
        <v>232.29675</v>
      </c>
      <c r="BH105" s="82">
        <f t="shared" si="50"/>
        <v>232.29675</v>
      </c>
      <c r="BI105" s="82">
        <f t="shared" si="50"/>
        <v>232.29675</v>
      </c>
      <c r="BJ105" s="82">
        <f t="shared" si="50"/>
        <v>243.9115875</v>
      </c>
      <c r="BK105" s="82">
        <f t="shared" si="50"/>
        <v>243.9115875</v>
      </c>
      <c r="BL105" s="82">
        <f t="shared" si="50"/>
        <v>243.9115875</v>
      </c>
      <c r="BM105" s="82">
        <f t="shared" si="50"/>
        <v>243.9115875</v>
      </c>
      <c r="BN105" s="97"/>
      <c r="BO105" s="67">
        <f t="shared" si="42"/>
        <v>802.66666666666663</v>
      </c>
      <c r="BP105" s="68">
        <f t="shared" si="43"/>
        <v>2448.1333333333332</v>
      </c>
      <c r="BQ105" s="68">
        <f t="shared" si="44"/>
        <v>2570.5400000000004</v>
      </c>
      <c r="BR105" s="68">
        <f t="shared" si="45"/>
        <v>2699.0669999999996</v>
      </c>
      <c r="BS105" s="69">
        <f t="shared" si="46"/>
        <v>2834.0203499999998</v>
      </c>
      <c r="BT105" s="11"/>
      <c r="BU105" s="70">
        <f t="shared" si="47"/>
        <v>11354.427349999998</v>
      </c>
      <c r="BW105" s="97"/>
      <c r="BX105" s="95"/>
    </row>
    <row r="106" spans="2:76" s="93" customFormat="1">
      <c r="B106" s="99" t="s">
        <v>185</v>
      </c>
      <c r="C106" s="437">
        <v>9</v>
      </c>
      <c r="D106" s="438">
        <v>2.4079999999999999</v>
      </c>
      <c r="E106" s="94"/>
      <c r="F106" s="82">
        <f t="shared" si="19"/>
        <v>0</v>
      </c>
      <c r="G106" s="82">
        <f t="shared" si="50"/>
        <v>0</v>
      </c>
      <c r="H106" s="82">
        <f t="shared" si="50"/>
        <v>0</v>
      </c>
      <c r="I106" s="82">
        <f t="shared" si="50"/>
        <v>0</v>
      </c>
      <c r="J106" s="82">
        <f t="shared" si="50"/>
        <v>0</v>
      </c>
      <c r="K106" s="82">
        <f t="shared" si="50"/>
        <v>0</v>
      </c>
      <c r="L106" s="82">
        <f t="shared" si="50"/>
        <v>0</v>
      </c>
      <c r="M106" s="82">
        <f t="shared" si="50"/>
        <v>0</v>
      </c>
      <c r="N106" s="82">
        <f t="shared" si="50"/>
        <v>200.66666666666666</v>
      </c>
      <c r="O106" s="82">
        <f t="shared" si="50"/>
        <v>200.66666666666666</v>
      </c>
      <c r="P106" s="82">
        <f t="shared" si="50"/>
        <v>200.66666666666666</v>
      </c>
      <c r="Q106" s="189">
        <f t="shared" si="50"/>
        <v>200.66666666666666</v>
      </c>
      <c r="R106" s="82">
        <f t="shared" si="50"/>
        <v>200.66666666666666</v>
      </c>
      <c r="S106" s="82">
        <f t="shared" si="50"/>
        <v>200.66666666666666</v>
      </c>
      <c r="T106" s="82">
        <f t="shared" si="50"/>
        <v>200.66666666666666</v>
      </c>
      <c r="U106" s="82">
        <f t="shared" si="50"/>
        <v>200.66666666666666</v>
      </c>
      <c r="V106" s="82">
        <f t="shared" si="50"/>
        <v>200.66666666666666</v>
      </c>
      <c r="W106" s="82">
        <f t="shared" si="50"/>
        <v>200.66666666666666</v>
      </c>
      <c r="X106" s="82">
        <f t="shared" si="50"/>
        <v>200.66666666666666</v>
      </c>
      <c r="Y106" s="82">
        <f t="shared" si="50"/>
        <v>200.66666666666666</v>
      </c>
      <c r="Z106" s="82">
        <f t="shared" si="50"/>
        <v>210.7</v>
      </c>
      <c r="AA106" s="82">
        <f t="shared" si="50"/>
        <v>210.7</v>
      </c>
      <c r="AB106" s="82">
        <f t="shared" si="50"/>
        <v>210.7</v>
      </c>
      <c r="AC106" s="189">
        <f t="shared" si="50"/>
        <v>210.7</v>
      </c>
      <c r="AD106" s="82">
        <f t="shared" si="50"/>
        <v>210.7</v>
      </c>
      <c r="AE106" s="82">
        <f t="shared" si="50"/>
        <v>210.7</v>
      </c>
      <c r="AF106" s="82">
        <f t="shared" si="50"/>
        <v>210.7</v>
      </c>
      <c r="AG106" s="82">
        <f t="shared" si="50"/>
        <v>210.7</v>
      </c>
      <c r="AH106" s="82">
        <f t="shared" si="50"/>
        <v>210.7</v>
      </c>
      <c r="AI106" s="82">
        <f t="shared" si="50"/>
        <v>210.7</v>
      </c>
      <c r="AJ106" s="82">
        <f t="shared" si="50"/>
        <v>210.7</v>
      </c>
      <c r="AK106" s="82">
        <f t="shared" si="50"/>
        <v>210.7</v>
      </c>
      <c r="AL106" s="82">
        <f t="shared" si="50"/>
        <v>221.23499999999999</v>
      </c>
      <c r="AM106" s="82">
        <f t="shared" si="50"/>
        <v>221.23499999999999</v>
      </c>
      <c r="AN106" s="82">
        <f t="shared" si="50"/>
        <v>221.23499999999999</v>
      </c>
      <c r="AO106" s="189">
        <f t="shared" si="50"/>
        <v>221.23499999999999</v>
      </c>
      <c r="AP106" s="82">
        <f t="shared" si="50"/>
        <v>221.23499999999999</v>
      </c>
      <c r="AQ106" s="82">
        <f t="shared" si="50"/>
        <v>221.23499999999999</v>
      </c>
      <c r="AR106" s="82">
        <f t="shared" si="50"/>
        <v>221.23499999999999</v>
      </c>
      <c r="AS106" s="82">
        <f t="shared" si="50"/>
        <v>221.23499999999999</v>
      </c>
      <c r="AT106" s="82">
        <f t="shared" si="50"/>
        <v>221.23499999999999</v>
      </c>
      <c r="AU106" s="82">
        <f t="shared" si="50"/>
        <v>221.23499999999999</v>
      </c>
      <c r="AV106" s="82">
        <f t="shared" si="50"/>
        <v>221.23499999999999</v>
      </c>
      <c r="AW106" s="82">
        <f t="shared" si="50"/>
        <v>221.23499999999999</v>
      </c>
      <c r="AX106" s="82">
        <f t="shared" si="50"/>
        <v>232.29675</v>
      </c>
      <c r="AY106" s="82">
        <f t="shared" si="50"/>
        <v>232.29675</v>
      </c>
      <c r="AZ106" s="82">
        <f t="shared" si="50"/>
        <v>232.29675</v>
      </c>
      <c r="BA106" s="189">
        <f t="shared" si="50"/>
        <v>232.29675</v>
      </c>
      <c r="BB106" s="82">
        <f t="shared" si="50"/>
        <v>232.29675</v>
      </c>
      <c r="BC106" s="82">
        <f t="shared" si="50"/>
        <v>232.29675</v>
      </c>
      <c r="BD106" s="82">
        <f t="shared" si="50"/>
        <v>232.29675</v>
      </c>
      <c r="BE106" s="82">
        <f t="shared" si="50"/>
        <v>232.29675</v>
      </c>
      <c r="BF106" s="82">
        <f t="shared" si="50"/>
        <v>232.29675</v>
      </c>
      <c r="BG106" s="82">
        <f t="shared" si="50"/>
        <v>232.29675</v>
      </c>
      <c r="BH106" s="82">
        <f t="shared" si="50"/>
        <v>232.29675</v>
      </c>
      <c r="BI106" s="82">
        <f t="shared" si="50"/>
        <v>232.29675</v>
      </c>
      <c r="BJ106" s="82">
        <f t="shared" si="50"/>
        <v>243.9115875</v>
      </c>
      <c r="BK106" s="82">
        <f t="shared" si="50"/>
        <v>243.9115875</v>
      </c>
      <c r="BL106" s="82">
        <f t="shared" si="50"/>
        <v>243.9115875</v>
      </c>
      <c r="BM106" s="82">
        <f t="shared" si="50"/>
        <v>243.9115875</v>
      </c>
      <c r="BN106" s="97"/>
      <c r="BO106" s="67">
        <f t="shared" si="42"/>
        <v>802.66666666666663</v>
      </c>
      <c r="BP106" s="68">
        <f t="shared" si="43"/>
        <v>2448.1333333333332</v>
      </c>
      <c r="BQ106" s="68">
        <f t="shared" si="44"/>
        <v>2570.5400000000004</v>
      </c>
      <c r="BR106" s="68">
        <f t="shared" si="45"/>
        <v>2699.0669999999996</v>
      </c>
      <c r="BS106" s="69">
        <f t="shared" si="46"/>
        <v>2834.0203499999998</v>
      </c>
      <c r="BT106" s="11"/>
      <c r="BU106" s="70">
        <f t="shared" si="47"/>
        <v>11354.427349999998</v>
      </c>
      <c r="BW106" s="97"/>
      <c r="BX106" s="95"/>
    </row>
    <row r="107" spans="2:76" s="93" customFormat="1">
      <c r="B107" s="99" t="s">
        <v>186</v>
      </c>
      <c r="C107" s="437">
        <v>9</v>
      </c>
      <c r="D107" s="438">
        <v>2.4079999999999999</v>
      </c>
      <c r="E107" s="94"/>
      <c r="F107" s="82">
        <f t="shared" si="19"/>
        <v>0</v>
      </c>
      <c r="G107" s="82">
        <f t="shared" si="50"/>
        <v>0</v>
      </c>
      <c r="H107" s="82">
        <f t="shared" si="50"/>
        <v>0</v>
      </c>
      <c r="I107" s="82">
        <f t="shared" si="50"/>
        <v>0</v>
      </c>
      <c r="J107" s="82">
        <f t="shared" si="50"/>
        <v>0</v>
      </c>
      <c r="K107" s="82">
        <f t="shared" si="50"/>
        <v>0</v>
      </c>
      <c r="L107" s="82">
        <f t="shared" si="50"/>
        <v>0</v>
      </c>
      <c r="M107" s="82">
        <f t="shared" si="50"/>
        <v>0</v>
      </c>
      <c r="N107" s="82">
        <f t="shared" si="50"/>
        <v>200.66666666666666</v>
      </c>
      <c r="O107" s="82">
        <f t="shared" si="50"/>
        <v>200.66666666666666</v>
      </c>
      <c r="P107" s="82">
        <f t="shared" si="50"/>
        <v>200.66666666666666</v>
      </c>
      <c r="Q107" s="189">
        <f t="shared" si="50"/>
        <v>200.66666666666666</v>
      </c>
      <c r="R107" s="82">
        <f t="shared" si="50"/>
        <v>200.66666666666666</v>
      </c>
      <c r="S107" s="82">
        <f t="shared" si="50"/>
        <v>200.66666666666666</v>
      </c>
      <c r="T107" s="82">
        <f t="shared" si="50"/>
        <v>200.66666666666666</v>
      </c>
      <c r="U107" s="82">
        <f t="shared" si="50"/>
        <v>200.66666666666666</v>
      </c>
      <c r="V107" s="82">
        <f t="shared" si="50"/>
        <v>200.66666666666666</v>
      </c>
      <c r="W107" s="82">
        <f t="shared" si="50"/>
        <v>200.66666666666666</v>
      </c>
      <c r="X107" s="82">
        <f t="shared" si="50"/>
        <v>200.66666666666666</v>
      </c>
      <c r="Y107" s="82">
        <f t="shared" si="50"/>
        <v>200.66666666666666</v>
      </c>
      <c r="Z107" s="82">
        <f t="shared" si="50"/>
        <v>210.7</v>
      </c>
      <c r="AA107" s="82">
        <f t="shared" si="50"/>
        <v>210.7</v>
      </c>
      <c r="AB107" s="82">
        <f t="shared" si="50"/>
        <v>210.7</v>
      </c>
      <c r="AC107" s="189">
        <f t="shared" si="50"/>
        <v>210.7</v>
      </c>
      <c r="AD107" s="82">
        <f t="shared" si="50"/>
        <v>210.7</v>
      </c>
      <c r="AE107" s="82">
        <f t="shared" si="50"/>
        <v>210.7</v>
      </c>
      <c r="AF107" s="82">
        <f t="shared" si="50"/>
        <v>210.7</v>
      </c>
      <c r="AG107" s="82">
        <f t="shared" si="50"/>
        <v>210.7</v>
      </c>
      <c r="AH107" s="82">
        <f t="shared" si="50"/>
        <v>210.7</v>
      </c>
      <c r="AI107" s="82">
        <f t="shared" si="50"/>
        <v>210.7</v>
      </c>
      <c r="AJ107" s="82">
        <f t="shared" si="50"/>
        <v>210.7</v>
      </c>
      <c r="AK107" s="82">
        <f t="shared" si="50"/>
        <v>210.7</v>
      </c>
      <c r="AL107" s="82">
        <f t="shared" si="50"/>
        <v>221.23499999999999</v>
      </c>
      <c r="AM107" s="82">
        <f t="shared" si="50"/>
        <v>221.23499999999999</v>
      </c>
      <c r="AN107" s="82">
        <f t="shared" si="50"/>
        <v>221.23499999999999</v>
      </c>
      <c r="AO107" s="189">
        <f t="shared" si="50"/>
        <v>221.23499999999999</v>
      </c>
      <c r="AP107" s="82">
        <f t="shared" si="50"/>
        <v>221.23499999999999</v>
      </c>
      <c r="AQ107" s="82">
        <f t="shared" si="50"/>
        <v>221.23499999999999</v>
      </c>
      <c r="AR107" s="82">
        <f t="shared" si="50"/>
        <v>221.23499999999999</v>
      </c>
      <c r="AS107" s="82">
        <f t="shared" si="50"/>
        <v>221.23499999999999</v>
      </c>
      <c r="AT107" s="82">
        <f t="shared" si="50"/>
        <v>221.23499999999999</v>
      </c>
      <c r="AU107" s="82">
        <f t="shared" si="50"/>
        <v>221.23499999999999</v>
      </c>
      <c r="AV107" s="82">
        <f t="shared" si="50"/>
        <v>221.23499999999999</v>
      </c>
      <c r="AW107" s="82">
        <f t="shared" si="50"/>
        <v>221.23499999999999</v>
      </c>
      <c r="AX107" s="82">
        <f t="shared" si="50"/>
        <v>232.29675</v>
      </c>
      <c r="AY107" s="82">
        <f t="shared" si="50"/>
        <v>232.29675</v>
      </c>
      <c r="AZ107" s="82">
        <f t="shared" si="50"/>
        <v>232.29675</v>
      </c>
      <c r="BA107" s="189">
        <f t="shared" si="50"/>
        <v>232.29675</v>
      </c>
      <c r="BB107" s="82">
        <f t="shared" si="50"/>
        <v>232.29675</v>
      </c>
      <c r="BC107" s="82">
        <f t="shared" si="50"/>
        <v>232.29675</v>
      </c>
      <c r="BD107" s="82">
        <f t="shared" si="50"/>
        <v>232.29675</v>
      </c>
      <c r="BE107" s="82">
        <f t="shared" si="50"/>
        <v>232.29675</v>
      </c>
      <c r="BF107" s="82">
        <f t="shared" si="50"/>
        <v>232.29675</v>
      </c>
      <c r="BG107" s="82">
        <f t="shared" si="50"/>
        <v>232.29675</v>
      </c>
      <c r="BH107" s="82">
        <f t="shared" si="50"/>
        <v>232.29675</v>
      </c>
      <c r="BI107" s="82">
        <f t="shared" si="50"/>
        <v>232.29675</v>
      </c>
      <c r="BJ107" s="82">
        <f t="shared" si="50"/>
        <v>243.9115875</v>
      </c>
      <c r="BK107" s="82">
        <f t="shared" si="50"/>
        <v>243.9115875</v>
      </c>
      <c r="BL107" s="82">
        <f t="shared" si="50"/>
        <v>243.9115875</v>
      </c>
      <c r="BM107" s="82">
        <f t="shared" si="50"/>
        <v>243.9115875</v>
      </c>
      <c r="BN107" s="97"/>
      <c r="BO107" s="67">
        <f t="shared" si="42"/>
        <v>802.66666666666663</v>
      </c>
      <c r="BP107" s="68">
        <f t="shared" si="43"/>
        <v>2448.1333333333332</v>
      </c>
      <c r="BQ107" s="68">
        <f t="shared" si="44"/>
        <v>2570.5400000000004</v>
      </c>
      <c r="BR107" s="68">
        <f t="shared" si="45"/>
        <v>2699.0669999999996</v>
      </c>
      <c r="BS107" s="69">
        <f t="shared" si="46"/>
        <v>2834.0203499999998</v>
      </c>
      <c r="BT107" s="11"/>
      <c r="BU107" s="70">
        <f t="shared" si="47"/>
        <v>11354.427349999998</v>
      </c>
      <c r="BW107" s="97"/>
      <c r="BX107" s="95"/>
    </row>
    <row r="108" spans="2:76" s="93" customFormat="1">
      <c r="B108" s="99" t="s">
        <v>187</v>
      </c>
      <c r="C108" s="437">
        <v>9</v>
      </c>
      <c r="D108" s="438">
        <v>2.4079999999999999</v>
      </c>
      <c r="E108" s="94"/>
      <c r="F108" s="82">
        <f t="shared" si="19"/>
        <v>0</v>
      </c>
      <c r="G108" s="82">
        <f t="shared" si="50"/>
        <v>0</v>
      </c>
      <c r="H108" s="82">
        <f t="shared" si="50"/>
        <v>0</v>
      </c>
      <c r="I108" s="82">
        <f t="shared" si="50"/>
        <v>0</v>
      </c>
      <c r="J108" s="82">
        <f t="shared" si="50"/>
        <v>0</v>
      </c>
      <c r="K108" s="82">
        <f t="shared" si="50"/>
        <v>0</v>
      </c>
      <c r="L108" s="82">
        <f t="shared" si="50"/>
        <v>0</v>
      </c>
      <c r="M108" s="82">
        <f t="shared" si="50"/>
        <v>0</v>
      </c>
      <c r="N108" s="82">
        <f t="shared" si="50"/>
        <v>200.66666666666666</v>
      </c>
      <c r="O108" s="82">
        <f t="shared" si="50"/>
        <v>200.66666666666666</v>
      </c>
      <c r="P108" s="82">
        <f t="shared" si="50"/>
        <v>200.66666666666666</v>
      </c>
      <c r="Q108" s="189">
        <f t="shared" si="50"/>
        <v>200.66666666666666</v>
      </c>
      <c r="R108" s="82">
        <f t="shared" si="50"/>
        <v>200.66666666666666</v>
      </c>
      <c r="S108" s="82">
        <f t="shared" si="50"/>
        <v>200.66666666666666</v>
      </c>
      <c r="T108" s="82">
        <f t="shared" si="50"/>
        <v>200.66666666666666</v>
      </c>
      <c r="U108" s="82">
        <f t="shared" si="50"/>
        <v>200.66666666666666</v>
      </c>
      <c r="V108" s="82">
        <f t="shared" si="50"/>
        <v>200.66666666666666</v>
      </c>
      <c r="W108" s="82">
        <f t="shared" si="50"/>
        <v>200.66666666666666</v>
      </c>
      <c r="X108" s="82">
        <f t="shared" si="50"/>
        <v>200.66666666666666</v>
      </c>
      <c r="Y108" s="82">
        <f t="shared" si="50"/>
        <v>200.66666666666666</v>
      </c>
      <c r="Z108" s="82">
        <f t="shared" si="50"/>
        <v>210.7</v>
      </c>
      <c r="AA108" s="82">
        <f t="shared" si="50"/>
        <v>210.7</v>
      </c>
      <c r="AB108" s="82">
        <f t="shared" si="50"/>
        <v>210.7</v>
      </c>
      <c r="AC108" s="189">
        <f t="shared" si="50"/>
        <v>210.7</v>
      </c>
      <c r="AD108" s="82">
        <f t="shared" si="50"/>
        <v>210.7</v>
      </c>
      <c r="AE108" s="82">
        <f t="shared" si="50"/>
        <v>210.7</v>
      </c>
      <c r="AF108" s="82">
        <f t="shared" si="50"/>
        <v>210.7</v>
      </c>
      <c r="AG108" s="82">
        <f t="shared" si="50"/>
        <v>210.7</v>
      </c>
      <c r="AH108" s="82">
        <f t="shared" si="50"/>
        <v>210.7</v>
      </c>
      <c r="AI108" s="82">
        <f t="shared" si="50"/>
        <v>210.7</v>
      </c>
      <c r="AJ108" s="82">
        <f t="shared" si="50"/>
        <v>210.7</v>
      </c>
      <c r="AK108" s="82">
        <f t="shared" si="50"/>
        <v>210.7</v>
      </c>
      <c r="AL108" s="82">
        <f t="shared" si="50"/>
        <v>221.23499999999999</v>
      </c>
      <c r="AM108" s="82">
        <f t="shared" si="50"/>
        <v>221.23499999999999</v>
      </c>
      <c r="AN108" s="82">
        <f t="shared" si="50"/>
        <v>221.23499999999999</v>
      </c>
      <c r="AO108" s="189">
        <f t="shared" si="50"/>
        <v>221.23499999999999</v>
      </c>
      <c r="AP108" s="82">
        <f t="shared" si="50"/>
        <v>221.23499999999999</v>
      </c>
      <c r="AQ108" s="82">
        <f t="shared" si="50"/>
        <v>221.23499999999999</v>
      </c>
      <c r="AR108" s="82">
        <f t="shared" si="50"/>
        <v>221.23499999999999</v>
      </c>
      <c r="AS108" s="82">
        <f t="shared" si="50"/>
        <v>221.23499999999999</v>
      </c>
      <c r="AT108" s="82">
        <f t="shared" si="50"/>
        <v>221.23499999999999</v>
      </c>
      <c r="AU108" s="82">
        <f t="shared" si="50"/>
        <v>221.23499999999999</v>
      </c>
      <c r="AV108" s="82">
        <f t="shared" si="50"/>
        <v>221.23499999999999</v>
      </c>
      <c r="AW108" s="82">
        <f t="shared" si="50"/>
        <v>221.23499999999999</v>
      </c>
      <c r="AX108" s="82">
        <f t="shared" si="50"/>
        <v>232.29675</v>
      </c>
      <c r="AY108" s="82">
        <f t="shared" si="50"/>
        <v>232.29675</v>
      </c>
      <c r="AZ108" s="82">
        <f t="shared" si="50"/>
        <v>232.29675</v>
      </c>
      <c r="BA108" s="189">
        <f t="shared" si="50"/>
        <v>232.29675</v>
      </c>
      <c r="BB108" s="82">
        <f t="shared" si="50"/>
        <v>232.29675</v>
      </c>
      <c r="BC108" s="82">
        <f t="shared" si="50"/>
        <v>232.29675</v>
      </c>
      <c r="BD108" s="82">
        <f t="shared" si="50"/>
        <v>232.29675</v>
      </c>
      <c r="BE108" s="82">
        <f t="shared" si="50"/>
        <v>232.29675</v>
      </c>
      <c r="BF108" s="82">
        <f t="shared" si="50"/>
        <v>232.29675</v>
      </c>
      <c r="BG108" s="82">
        <f t="shared" si="50"/>
        <v>232.29675</v>
      </c>
      <c r="BH108" s="82">
        <f t="shared" si="50"/>
        <v>232.29675</v>
      </c>
      <c r="BI108" s="82">
        <f t="shared" si="50"/>
        <v>232.29675</v>
      </c>
      <c r="BJ108" s="82">
        <f t="shared" si="50"/>
        <v>243.9115875</v>
      </c>
      <c r="BK108" s="82">
        <f t="shared" si="50"/>
        <v>243.9115875</v>
      </c>
      <c r="BL108" s="82">
        <f t="shared" si="50"/>
        <v>243.9115875</v>
      </c>
      <c r="BM108" s="82">
        <f t="shared" si="50"/>
        <v>243.9115875</v>
      </c>
      <c r="BN108" s="97"/>
      <c r="BO108" s="67">
        <f t="shared" si="42"/>
        <v>802.66666666666663</v>
      </c>
      <c r="BP108" s="68">
        <f t="shared" si="43"/>
        <v>2448.1333333333332</v>
      </c>
      <c r="BQ108" s="68">
        <f t="shared" si="44"/>
        <v>2570.5400000000004</v>
      </c>
      <c r="BR108" s="68">
        <f t="shared" si="45"/>
        <v>2699.0669999999996</v>
      </c>
      <c r="BS108" s="69">
        <f t="shared" si="46"/>
        <v>2834.0203499999998</v>
      </c>
      <c r="BT108" s="11"/>
      <c r="BU108" s="70">
        <f t="shared" si="47"/>
        <v>11354.427349999998</v>
      </c>
      <c r="BW108" s="97"/>
      <c r="BX108" s="95"/>
    </row>
    <row r="109" spans="2:76" s="93" customFormat="1">
      <c r="B109" s="99" t="s">
        <v>188</v>
      </c>
      <c r="C109" s="437">
        <v>9</v>
      </c>
      <c r="D109" s="438">
        <v>2.4079999999999999</v>
      </c>
      <c r="E109" s="94"/>
      <c r="F109" s="82">
        <f t="shared" si="19"/>
        <v>0</v>
      </c>
      <c r="G109" s="82">
        <f t="shared" si="50"/>
        <v>0</v>
      </c>
      <c r="H109" s="82">
        <f t="shared" si="50"/>
        <v>0</v>
      </c>
      <c r="I109" s="82">
        <f t="shared" si="50"/>
        <v>0</v>
      </c>
      <c r="J109" s="82">
        <f t="shared" si="50"/>
        <v>0</v>
      </c>
      <c r="K109" s="82">
        <f t="shared" si="50"/>
        <v>0</v>
      </c>
      <c r="L109" s="82">
        <f t="shared" si="50"/>
        <v>0</v>
      </c>
      <c r="M109" s="82">
        <f t="shared" si="50"/>
        <v>0</v>
      </c>
      <c r="N109" s="82">
        <f t="shared" si="50"/>
        <v>200.66666666666666</v>
      </c>
      <c r="O109" s="82">
        <f t="shared" si="50"/>
        <v>200.66666666666666</v>
      </c>
      <c r="P109" s="82">
        <f t="shared" si="50"/>
        <v>200.66666666666666</v>
      </c>
      <c r="Q109" s="189">
        <f t="shared" si="50"/>
        <v>200.66666666666666</v>
      </c>
      <c r="R109" s="82">
        <f t="shared" si="50"/>
        <v>200.66666666666666</v>
      </c>
      <c r="S109" s="82">
        <f t="shared" si="50"/>
        <v>200.66666666666666</v>
      </c>
      <c r="T109" s="82">
        <f t="shared" si="50"/>
        <v>200.66666666666666</v>
      </c>
      <c r="U109" s="82">
        <f t="shared" si="50"/>
        <v>200.66666666666666</v>
      </c>
      <c r="V109" s="82">
        <f t="shared" si="50"/>
        <v>200.66666666666666</v>
      </c>
      <c r="W109" s="82">
        <f t="shared" si="50"/>
        <v>200.66666666666666</v>
      </c>
      <c r="X109" s="82">
        <f t="shared" si="50"/>
        <v>200.66666666666666</v>
      </c>
      <c r="Y109" s="82">
        <f t="shared" si="50"/>
        <v>200.66666666666666</v>
      </c>
      <c r="Z109" s="82">
        <f t="shared" si="50"/>
        <v>210.7</v>
      </c>
      <c r="AA109" s="82">
        <f t="shared" si="50"/>
        <v>210.7</v>
      </c>
      <c r="AB109" s="82">
        <f t="shared" si="50"/>
        <v>210.7</v>
      </c>
      <c r="AC109" s="189">
        <f t="shared" ref="G109:BM113" si="51">IF($C109&lt;=AC$2,$D109/12*1000,0)*(1+$C$3)^QUOTIENT(AC$2-$C109,12)</f>
        <v>210.7</v>
      </c>
      <c r="AD109" s="82">
        <f t="shared" si="51"/>
        <v>210.7</v>
      </c>
      <c r="AE109" s="82">
        <f t="shared" si="51"/>
        <v>210.7</v>
      </c>
      <c r="AF109" s="82">
        <f t="shared" si="51"/>
        <v>210.7</v>
      </c>
      <c r="AG109" s="82">
        <f t="shared" si="51"/>
        <v>210.7</v>
      </c>
      <c r="AH109" s="82">
        <f t="shared" si="51"/>
        <v>210.7</v>
      </c>
      <c r="AI109" s="82">
        <f t="shared" si="51"/>
        <v>210.7</v>
      </c>
      <c r="AJ109" s="82">
        <f t="shared" si="51"/>
        <v>210.7</v>
      </c>
      <c r="AK109" s="82">
        <f t="shared" si="51"/>
        <v>210.7</v>
      </c>
      <c r="AL109" s="82">
        <f t="shared" si="51"/>
        <v>221.23499999999999</v>
      </c>
      <c r="AM109" s="82">
        <f t="shared" si="51"/>
        <v>221.23499999999999</v>
      </c>
      <c r="AN109" s="82">
        <f t="shared" si="51"/>
        <v>221.23499999999999</v>
      </c>
      <c r="AO109" s="189">
        <f t="shared" si="51"/>
        <v>221.23499999999999</v>
      </c>
      <c r="AP109" s="82">
        <f t="shared" si="51"/>
        <v>221.23499999999999</v>
      </c>
      <c r="AQ109" s="82">
        <f t="shared" si="51"/>
        <v>221.23499999999999</v>
      </c>
      <c r="AR109" s="82">
        <f t="shared" si="51"/>
        <v>221.23499999999999</v>
      </c>
      <c r="AS109" s="82">
        <f t="shared" si="51"/>
        <v>221.23499999999999</v>
      </c>
      <c r="AT109" s="82">
        <f t="shared" si="51"/>
        <v>221.23499999999999</v>
      </c>
      <c r="AU109" s="82">
        <f t="shared" si="51"/>
        <v>221.23499999999999</v>
      </c>
      <c r="AV109" s="82">
        <f t="shared" si="51"/>
        <v>221.23499999999999</v>
      </c>
      <c r="AW109" s="82">
        <f t="shared" si="51"/>
        <v>221.23499999999999</v>
      </c>
      <c r="AX109" s="82">
        <f t="shared" si="51"/>
        <v>232.29675</v>
      </c>
      <c r="AY109" s="82">
        <f t="shared" si="51"/>
        <v>232.29675</v>
      </c>
      <c r="AZ109" s="82">
        <f t="shared" si="51"/>
        <v>232.29675</v>
      </c>
      <c r="BA109" s="189">
        <f t="shared" si="51"/>
        <v>232.29675</v>
      </c>
      <c r="BB109" s="82">
        <f t="shared" si="51"/>
        <v>232.29675</v>
      </c>
      <c r="BC109" s="82">
        <f t="shared" si="51"/>
        <v>232.29675</v>
      </c>
      <c r="BD109" s="82">
        <f t="shared" si="51"/>
        <v>232.29675</v>
      </c>
      <c r="BE109" s="82">
        <f t="shared" si="51"/>
        <v>232.29675</v>
      </c>
      <c r="BF109" s="82">
        <f t="shared" si="51"/>
        <v>232.29675</v>
      </c>
      <c r="BG109" s="82">
        <f t="shared" si="51"/>
        <v>232.29675</v>
      </c>
      <c r="BH109" s="82">
        <f t="shared" si="51"/>
        <v>232.29675</v>
      </c>
      <c r="BI109" s="82">
        <f t="shared" si="51"/>
        <v>232.29675</v>
      </c>
      <c r="BJ109" s="82">
        <f t="shared" si="51"/>
        <v>243.9115875</v>
      </c>
      <c r="BK109" s="82">
        <f t="shared" si="51"/>
        <v>243.9115875</v>
      </c>
      <c r="BL109" s="82">
        <f t="shared" si="51"/>
        <v>243.9115875</v>
      </c>
      <c r="BM109" s="82">
        <f t="shared" si="51"/>
        <v>243.9115875</v>
      </c>
      <c r="BN109" s="97"/>
      <c r="BO109" s="67">
        <f t="shared" si="42"/>
        <v>802.66666666666663</v>
      </c>
      <c r="BP109" s="68">
        <f t="shared" si="43"/>
        <v>2448.1333333333332</v>
      </c>
      <c r="BQ109" s="68">
        <f t="shared" si="44"/>
        <v>2570.5400000000004</v>
      </c>
      <c r="BR109" s="68">
        <f t="shared" si="45"/>
        <v>2699.0669999999996</v>
      </c>
      <c r="BS109" s="69">
        <f t="shared" si="46"/>
        <v>2834.0203499999998</v>
      </c>
      <c r="BT109" s="11"/>
      <c r="BU109" s="70">
        <f t="shared" si="47"/>
        <v>11354.427349999998</v>
      </c>
      <c r="BW109" s="97"/>
      <c r="BX109" s="95"/>
    </row>
    <row r="110" spans="2:76" s="93" customFormat="1">
      <c r="B110" s="99" t="s">
        <v>189</v>
      </c>
      <c r="C110" s="437">
        <v>9</v>
      </c>
      <c r="D110" s="438">
        <v>2.4079999999999999</v>
      </c>
      <c r="E110" s="94"/>
      <c r="F110" s="82">
        <f t="shared" si="19"/>
        <v>0</v>
      </c>
      <c r="G110" s="82">
        <f t="shared" si="51"/>
        <v>0</v>
      </c>
      <c r="H110" s="82">
        <f t="shared" si="51"/>
        <v>0</v>
      </c>
      <c r="I110" s="82">
        <f t="shared" si="51"/>
        <v>0</v>
      </c>
      <c r="J110" s="82">
        <f t="shared" si="51"/>
        <v>0</v>
      </c>
      <c r="K110" s="82">
        <f t="shared" si="51"/>
        <v>0</v>
      </c>
      <c r="L110" s="82">
        <f t="shared" si="51"/>
        <v>0</v>
      </c>
      <c r="M110" s="82">
        <f t="shared" si="51"/>
        <v>0</v>
      </c>
      <c r="N110" s="82">
        <f t="shared" si="51"/>
        <v>200.66666666666666</v>
      </c>
      <c r="O110" s="82">
        <f t="shared" si="51"/>
        <v>200.66666666666666</v>
      </c>
      <c r="P110" s="82">
        <f t="shared" si="51"/>
        <v>200.66666666666666</v>
      </c>
      <c r="Q110" s="189">
        <f t="shared" si="51"/>
        <v>200.66666666666666</v>
      </c>
      <c r="R110" s="82">
        <f t="shared" si="51"/>
        <v>200.66666666666666</v>
      </c>
      <c r="S110" s="82">
        <f t="shared" si="51"/>
        <v>200.66666666666666</v>
      </c>
      <c r="T110" s="82">
        <f t="shared" si="51"/>
        <v>200.66666666666666</v>
      </c>
      <c r="U110" s="82">
        <f t="shared" si="51"/>
        <v>200.66666666666666</v>
      </c>
      <c r="V110" s="82">
        <f t="shared" si="51"/>
        <v>200.66666666666666</v>
      </c>
      <c r="W110" s="82">
        <f t="shared" si="51"/>
        <v>200.66666666666666</v>
      </c>
      <c r="X110" s="82">
        <f t="shared" si="51"/>
        <v>200.66666666666666</v>
      </c>
      <c r="Y110" s="82">
        <f t="shared" si="51"/>
        <v>200.66666666666666</v>
      </c>
      <c r="Z110" s="82">
        <f t="shared" si="51"/>
        <v>210.7</v>
      </c>
      <c r="AA110" s="82">
        <f t="shared" si="51"/>
        <v>210.7</v>
      </c>
      <c r="AB110" s="82">
        <f t="shared" si="51"/>
        <v>210.7</v>
      </c>
      <c r="AC110" s="189">
        <f t="shared" si="51"/>
        <v>210.7</v>
      </c>
      <c r="AD110" s="82">
        <f t="shared" si="51"/>
        <v>210.7</v>
      </c>
      <c r="AE110" s="82">
        <f t="shared" si="51"/>
        <v>210.7</v>
      </c>
      <c r="AF110" s="82">
        <f t="shared" si="51"/>
        <v>210.7</v>
      </c>
      <c r="AG110" s="82">
        <f t="shared" si="51"/>
        <v>210.7</v>
      </c>
      <c r="AH110" s="82">
        <f t="shared" si="51"/>
        <v>210.7</v>
      </c>
      <c r="AI110" s="82">
        <f t="shared" si="51"/>
        <v>210.7</v>
      </c>
      <c r="AJ110" s="82">
        <f t="shared" si="51"/>
        <v>210.7</v>
      </c>
      <c r="AK110" s="82">
        <f t="shared" si="51"/>
        <v>210.7</v>
      </c>
      <c r="AL110" s="82">
        <f t="shared" si="51"/>
        <v>221.23499999999999</v>
      </c>
      <c r="AM110" s="82">
        <f t="shared" si="51"/>
        <v>221.23499999999999</v>
      </c>
      <c r="AN110" s="82">
        <f t="shared" si="51"/>
        <v>221.23499999999999</v>
      </c>
      <c r="AO110" s="189">
        <f t="shared" si="51"/>
        <v>221.23499999999999</v>
      </c>
      <c r="AP110" s="82">
        <f t="shared" si="51"/>
        <v>221.23499999999999</v>
      </c>
      <c r="AQ110" s="82">
        <f t="shared" si="51"/>
        <v>221.23499999999999</v>
      </c>
      <c r="AR110" s="82">
        <f t="shared" si="51"/>
        <v>221.23499999999999</v>
      </c>
      <c r="AS110" s="82">
        <f t="shared" si="51"/>
        <v>221.23499999999999</v>
      </c>
      <c r="AT110" s="82">
        <f t="shared" si="51"/>
        <v>221.23499999999999</v>
      </c>
      <c r="AU110" s="82">
        <f t="shared" si="51"/>
        <v>221.23499999999999</v>
      </c>
      <c r="AV110" s="82">
        <f t="shared" si="51"/>
        <v>221.23499999999999</v>
      </c>
      <c r="AW110" s="82">
        <f t="shared" si="51"/>
        <v>221.23499999999999</v>
      </c>
      <c r="AX110" s="82">
        <f t="shared" si="51"/>
        <v>232.29675</v>
      </c>
      <c r="AY110" s="82">
        <f t="shared" si="51"/>
        <v>232.29675</v>
      </c>
      <c r="AZ110" s="82">
        <f t="shared" si="51"/>
        <v>232.29675</v>
      </c>
      <c r="BA110" s="189">
        <f t="shared" si="51"/>
        <v>232.29675</v>
      </c>
      <c r="BB110" s="82">
        <f t="shared" si="51"/>
        <v>232.29675</v>
      </c>
      <c r="BC110" s="82">
        <f t="shared" si="51"/>
        <v>232.29675</v>
      </c>
      <c r="BD110" s="82">
        <f t="shared" si="51"/>
        <v>232.29675</v>
      </c>
      <c r="BE110" s="82">
        <f t="shared" si="51"/>
        <v>232.29675</v>
      </c>
      <c r="BF110" s="82">
        <f t="shared" si="51"/>
        <v>232.29675</v>
      </c>
      <c r="BG110" s="82">
        <f t="shared" si="51"/>
        <v>232.29675</v>
      </c>
      <c r="BH110" s="82">
        <f t="shared" si="51"/>
        <v>232.29675</v>
      </c>
      <c r="BI110" s="82">
        <f t="shared" si="51"/>
        <v>232.29675</v>
      </c>
      <c r="BJ110" s="82">
        <f t="shared" si="51"/>
        <v>243.9115875</v>
      </c>
      <c r="BK110" s="82">
        <f t="shared" si="51"/>
        <v>243.9115875</v>
      </c>
      <c r="BL110" s="82">
        <f t="shared" si="51"/>
        <v>243.9115875</v>
      </c>
      <c r="BM110" s="82">
        <f t="shared" si="51"/>
        <v>243.9115875</v>
      </c>
      <c r="BN110" s="97"/>
      <c r="BO110" s="67">
        <f t="shared" si="42"/>
        <v>802.66666666666663</v>
      </c>
      <c r="BP110" s="68">
        <f t="shared" si="43"/>
        <v>2448.1333333333332</v>
      </c>
      <c r="BQ110" s="68">
        <f t="shared" si="44"/>
        <v>2570.5400000000004</v>
      </c>
      <c r="BR110" s="68">
        <f t="shared" si="45"/>
        <v>2699.0669999999996</v>
      </c>
      <c r="BS110" s="69">
        <f t="shared" si="46"/>
        <v>2834.0203499999998</v>
      </c>
      <c r="BT110" s="11"/>
      <c r="BU110" s="70">
        <f t="shared" si="47"/>
        <v>11354.427349999998</v>
      </c>
      <c r="BW110" s="97"/>
      <c r="BX110" s="95"/>
    </row>
    <row r="111" spans="2:76" s="93" customFormat="1">
      <c r="B111" s="99" t="s">
        <v>190</v>
      </c>
      <c r="C111" s="437">
        <v>9</v>
      </c>
      <c r="D111" s="438">
        <v>2.4079999999999999</v>
      </c>
      <c r="E111" s="94"/>
      <c r="F111" s="82">
        <f t="shared" si="19"/>
        <v>0</v>
      </c>
      <c r="G111" s="82">
        <f t="shared" si="51"/>
        <v>0</v>
      </c>
      <c r="H111" s="82">
        <f t="shared" si="51"/>
        <v>0</v>
      </c>
      <c r="I111" s="82">
        <f t="shared" si="51"/>
        <v>0</v>
      </c>
      <c r="J111" s="82">
        <f t="shared" si="51"/>
        <v>0</v>
      </c>
      <c r="K111" s="82">
        <f t="shared" si="51"/>
        <v>0</v>
      </c>
      <c r="L111" s="82">
        <f t="shared" si="51"/>
        <v>0</v>
      </c>
      <c r="M111" s="82">
        <f t="shared" si="51"/>
        <v>0</v>
      </c>
      <c r="N111" s="82">
        <f t="shared" si="51"/>
        <v>200.66666666666666</v>
      </c>
      <c r="O111" s="82">
        <f t="shared" si="51"/>
        <v>200.66666666666666</v>
      </c>
      <c r="P111" s="82">
        <f t="shared" si="51"/>
        <v>200.66666666666666</v>
      </c>
      <c r="Q111" s="189">
        <f t="shared" si="51"/>
        <v>200.66666666666666</v>
      </c>
      <c r="R111" s="82">
        <f t="shared" si="51"/>
        <v>200.66666666666666</v>
      </c>
      <c r="S111" s="82">
        <f t="shared" si="51"/>
        <v>200.66666666666666</v>
      </c>
      <c r="T111" s="82">
        <f t="shared" si="51"/>
        <v>200.66666666666666</v>
      </c>
      <c r="U111" s="82">
        <f t="shared" si="51"/>
        <v>200.66666666666666</v>
      </c>
      <c r="V111" s="82">
        <f t="shared" si="51"/>
        <v>200.66666666666666</v>
      </c>
      <c r="W111" s="82">
        <f t="shared" si="51"/>
        <v>200.66666666666666</v>
      </c>
      <c r="X111" s="82">
        <f t="shared" si="51"/>
        <v>200.66666666666666</v>
      </c>
      <c r="Y111" s="82">
        <f t="shared" si="51"/>
        <v>200.66666666666666</v>
      </c>
      <c r="Z111" s="82">
        <f t="shared" si="51"/>
        <v>210.7</v>
      </c>
      <c r="AA111" s="82">
        <f t="shared" si="51"/>
        <v>210.7</v>
      </c>
      <c r="AB111" s="82">
        <f t="shared" si="51"/>
        <v>210.7</v>
      </c>
      <c r="AC111" s="189">
        <f t="shared" si="51"/>
        <v>210.7</v>
      </c>
      <c r="AD111" s="82">
        <f t="shared" si="51"/>
        <v>210.7</v>
      </c>
      <c r="AE111" s="82">
        <f t="shared" si="51"/>
        <v>210.7</v>
      </c>
      <c r="AF111" s="82">
        <f t="shared" si="51"/>
        <v>210.7</v>
      </c>
      <c r="AG111" s="82">
        <f t="shared" si="51"/>
        <v>210.7</v>
      </c>
      <c r="AH111" s="82">
        <f t="shared" si="51"/>
        <v>210.7</v>
      </c>
      <c r="AI111" s="82">
        <f t="shared" si="51"/>
        <v>210.7</v>
      </c>
      <c r="AJ111" s="82">
        <f t="shared" si="51"/>
        <v>210.7</v>
      </c>
      <c r="AK111" s="82">
        <f t="shared" si="51"/>
        <v>210.7</v>
      </c>
      <c r="AL111" s="82">
        <f t="shared" si="51"/>
        <v>221.23499999999999</v>
      </c>
      <c r="AM111" s="82">
        <f t="shared" si="51"/>
        <v>221.23499999999999</v>
      </c>
      <c r="AN111" s="82">
        <f t="shared" si="51"/>
        <v>221.23499999999999</v>
      </c>
      <c r="AO111" s="189">
        <f t="shared" si="51"/>
        <v>221.23499999999999</v>
      </c>
      <c r="AP111" s="82">
        <f t="shared" si="51"/>
        <v>221.23499999999999</v>
      </c>
      <c r="AQ111" s="82">
        <f t="shared" si="51"/>
        <v>221.23499999999999</v>
      </c>
      <c r="AR111" s="82">
        <f t="shared" si="51"/>
        <v>221.23499999999999</v>
      </c>
      <c r="AS111" s="82">
        <f t="shared" si="51"/>
        <v>221.23499999999999</v>
      </c>
      <c r="AT111" s="82">
        <f t="shared" si="51"/>
        <v>221.23499999999999</v>
      </c>
      <c r="AU111" s="82">
        <f t="shared" si="51"/>
        <v>221.23499999999999</v>
      </c>
      <c r="AV111" s="82">
        <f t="shared" si="51"/>
        <v>221.23499999999999</v>
      </c>
      <c r="AW111" s="82">
        <f t="shared" si="51"/>
        <v>221.23499999999999</v>
      </c>
      <c r="AX111" s="82">
        <f t="shared" si="51"/>
        <v>232.29675</v>
      </c>
      <c r="AY111" s="82">
        <f t="shared" si="51"/>
        <v>232.29675</v>
      </c>
      <c r="AZ111" s="82">
        <f t="shared" si="51"/>
        <v>232.29675</v>
      </c>
      <c r="BA111" s="189">
        <f t="shared" si="51"/>
        <v>232.29675</v>
      </c>
      <c r="BB111" s="82">
        <f t="shared" si="51"/>
        <v>232.29675</v>
      </c>
      <c r="BC111" s="82">
        <f t="shared" si="51"/>
        <v>232.29675</v>
      </c>
      <c r="BD111" s="82">
        <f t="shared" si="51"/>
        <v>232.29675</v>
      </c>
      <c r="BE111" s="82">
        <f t="shared" si="51"/>
        <v>232.29675</v>
      </c>
      <c r="BF111" s="82">
        <f t="shared" si="51"/>
        <v>232.29675</v>
      </c>
      <c r="BG111" s="82">
        <f t="shared" si="51"/>
        <v>232.29675</v>
      </c>
      <c r="BH111" s="82">
        <f t="shared" si="51"/>
        <v>232.29675</v>
      </c>
      <c r="BI111" s="82">
        <f t="shared" si="51"/>
        <v>232.29675</v>
      </c>
      <c r="BJ111" s="82">
        <f t="shared" si="51"/>
        <v>243.9115875</v>
      </c>
      <c r="BK111" s="82">
        <f t="shared" si="51"/>
        <v>243.9115875</v>
      </c>
      <c r="BL111" s="82">
        <f t="shared" si="51"/>
        <v>243.9115875</v>
      </c>
      <c r="BM111" s="82">
        <f t="shared" si="51"/>
        <v>243.9115875</v>
      </c>
      <c r="BN111" s="97"/>
      <c r="BO111" s="67">
        <f t="shared" si="42"/>
        <v>802.66666666666663</v>
      </c>
      <c r="BP111" s="68">
        <f t="shared" si="43"/>
        <v>2448.1333333333332</v>
      </c>
      <c r="BQ111" s="68">
        <f t="shared" si="44"/>
        <v>2570.5400000000004</v>
      </c>
      <c r="BR111" s="68">
        <f t="shared" si="45"/>
        <v>2699.0669999999996</v>
      </c>
      <c r="BS111" s="69">
        <f t="shared" si="46"/>
        <v>2834.0203499999998</v>
      </c>
      <c r="BT111" s="11"/>
      <c r="BU111" s="70">
        <f t="shared" si="47"/>
        <v>11354.427349999998</v>
      </c>
      <c r="BW111" s="97"/>
      <c r="BX111" s="95"/>
    </row>
    <row r="112" spans="2:76" s="93" customFormat="1">
      <c r="B112" s="99" t="s">
        <v>191</v>
      </c>
      <c r="C112" s="437">
        <v>9</v>
      </c>
      <c r="D112" s="438">
        <v>2.4079999999999999</v>
      </c>
      <c r="E112" s="94"/>
      <c r="F112" s="82">
        <f t="shared" si="19"/>
        <v>0</v>
      </c>
      <c r="G112" s="82">
        <f t="shared" si="51"/>
        <v>0</v>
      </c>
      <c r="H112" s="82">
        <f t="shared" si="51"/>
        <v>0</v>
      </c>
      <c r="I112" s="82">
        <f t="shared" si="51"/>
        <v>0</v>
      </c>
      <c r="J112" s="82">
        <f t="shared" si="51"/>
        <v>0</v>
      </c>
      <c r="K112" s="82">
        <f t="shared" si="51"/>
        <v>0</v>
      </c>
      <c r="L112" s="82">
        <f t="shared" si="51"/>
        <v>0</v>
      </c>
      <c r="M112" s="82">
        <f t="shared" si="51"/>
        <v>0</v>
      </c>
      <c r="N112" s="82">
        <f t="shared" si="51"/>
        <v>200.66666666666666</v>
      </c>
      <c r="O112" s="82">
        <f t="shared" si="51"/>
        <v>200.66666666666666</v>
      </c>
      <c r="P112" s="82">
        <f t="shared" si="51"/>
        <v>200.66666666666666</v>
      </c>
      <c r="Q112" s="189">
        <f t="shared" si="51"/>
        <v>200.66666666666666</v>
      </c>
      <c r="R112" s="82">
        <f t="shared" si="51"/>
        <v>200.66666666666666</v>
      </c>
      <c r="S112" s="82">
        <f t="shared" si="51"/>
        <v>200.66666666666666</v>
      </c>
      <c r="T112" s="82">
        <f t="shared" si="51"/>
        <v>200.66666666666666</v>
      </c>
      <c r="U112" s="82">
        <f t="shared" si="51"/>
        <v>200.66666666666666</v>
      </c>
      <c r="V112" s="82">
        <f t="shared" si="51"/>
        <v>200.66666666666666</v>
      </c>
      <c r="W112" s="82">
        <f t="shared" si="51"/>
        <v>200.66666666666666</v>
      </c>
      <c r="X112" s="82">
        <f t="shared" si="51"/>
        <v>200.66666666666666</v>
      </c>
      <c r="Y112" s="82">
        <f t="shared" si="51"/>
        <v>200.66666666666666</v>
      </c>
      <c r="Z112" s="82">
        <f t="shared" si="51"/>
        <v>210.7</v>
      </c>
      <c r="AA112" s="82">
        <f t="shared" si="51"/>
        <v>210.7</v>
      </c>
      <c r="AB112" s="82">
        <f t="shared" si="51"/>
        <v>210.7</v>
      </c>
      <c r="AC112" s="189">
        <f t="shared" si="51"/>
        <v>210.7</v>
      </c>
      <c r="AD112" s="82">
        <f t="shared" si="51"/>
        <v>210.7</v>
      </c>
      <c r="AE112" s="82">
        <f t="shared" si="51"/>
        <v>210.7</v>
      </c>
      <c r="AF112" s="82">
        <f t="shared" si="51"/>
        <v>210.7</v>
      </c>
      <c r="AG112" s="82">
        <f t="shared" si="51"/>
        <v>210.7</v>
      </c>
      <c r="AH112" s="82">
        <f t="shared" si="51"/>
        <v>210.7</v>
      </c>
      <c r="AI112" s="82">
        <f t="shared" si="51"/>
        <v>210.7</v>
      </c>
      <c r="AJ112" s="82">
        <f t="shared" si="51"/>
        <v>210.7</v>
      </c>
      <c r="AK112" s="82">
        <f t="shared" si="51"/>
        <v>210.7</v>
      </c>
      <c r="AL112" s="82">
        <f t="shared" si="51"/>
        <v>221.23499999999999</v>
      </c>
      <c r="AM112" s="82">
        <f t="shared" si="51"/>
        <v>221.23499999999999</v>
      </c>
      <c r="AN112" s="82">
        <f t="shared" si="51"/>
        <v>221.23499999999999</v>
      </c>
      <c r="AO112" s="189">
        <f t="shared" si="51"/>
        <v>221.23499999999999</v>
      </c>
      <c r="AP112" s="82">
        <f t="shared" si="51"/>
        <v>221.23499999999999</v>
      </c>
      <c r="AQ112" s="82">
        <f t="shared" si="51"/>
        <v>221.23499999999999</v>
      </c>
      <c r="AR112" s="82">
        <f t="shared" si="51"/>
        <v>221.23499999999999</v>
      </c>
      <c r="AS112" s="82">
        <f t="shared" si="51"/>
        <v>221.23499999999999</v>
      </c>
      <c r="AT112" s="82">
        <f t="shared" si="51"/>
        <v>221.23499999999999</v>
      </c>
      <c r="AU112" s="82">
        <f t="shared" si="51"/>
        <v>221.23499999999999</v>
      </c>
      <c r="AV112" s="82">
        <f t="shared" si="51"/>
        <v>221.23499999999999</v>
      </c>
      <c r="AW112" s="82">
        <f t="shared" si="51"/>
        <v>221.23499999999999</v>
      </c>
      <c r="AX112" s="82">
        <f t="shared" si="51"/>
        <v>232.29675</v>
      </c>
      <c r="AY112" s="82">
        <f t="shared" si="51"/>
        <v>232.29675</v>
      </c>
      <c r="AZ112" s="82">
        <f t="shared" si="51"/>
        <v>232.29675</v>
      </c>
      <c r="BA112" s="189">
        <f t="shared" si="51"/>
        <v>232.29675</v>
      </c>
      <c r="BB112" s="82">
        <f t="shared" si="51"/>
        <v>232.29675</v>
      </c>
      <c r="BC112" s="82">
        <f t="shared" si="51"/>
        <v>232.29675</v>
      </c>
      <c r="BD112" s="82">
        <f t="shared" si="51"/>
        <v>232.29675</v>
      </c>
      <c r="BE112" s="82">
        <f t="shared" si="51"/>
        <v>232.29675</v>
      </c>
      <c r="BF112" s="82">
        <f t="shared" si="51"/>
        <v>232.29675</v>
      </c>
      <c r="BG112" s="82">
        <f t="shared" si="51"/>
        <v>232.29675</v>
      </c>
      <c r="BH112" s="82">
        <f t="shared" si="51"/>
        <v>232.29675</v>
      </c>
      <c r="BI112" s="82">
        <f t="shared" si="51"/>
        <v>232.29675</v>
      </c>
      <c r="BJ112" s="82">
        <f t="shared" si="51"/>
        <v>243.9115875</v>
      </c>
      <c r="BK112" s="82">
        <f t="shared" si="51"/>
        <v>243.9115875</v>
      </c>
      <c r="BL112" s="82">
        <f t="shared" si="51"/>
        <v>243.9115875</v>
      </c>
      <c r="BM112" s="82">
        <f t="shared" si="51"/>
        <v>243.9115875</v>
      </c>
      <c r="BN112" s="97"/>
      <c r="BO112" s="67">
        <f t="shared" si="42"/>
        <v>802.66666666666663</v>
      </c>
      <c r="BP112" s="68">
        <f t="shared" si="43"/>
        <v>2448.1333333333332</v>
      </c>
      <c r="BQ112" s="68">
        <f t="shared" si="44"/>
        <v>2570.5400000000004</v>
      </c>
      <c r="BR112" s="68">
        <f t="shared" si="45"/>
        <v>2699.0669999999996</v>
      </c>
      <c r="BS112" s="69">
        <f t="shared" si="46"/>
        <v>2834.0203499999998</v>
      </c>
      <c r="BT112" s="11"/>
      <c r="BU112" s="70">
        <f t="shared" si="47"/>
        <v>11354.427349999998</v>
      </c>
      <c r="BW112" s="97"/>
      <c r="BX112" s="95"/>
    </row>
    <row r="113" spans="2:76" s="93" customFormat="1">
      <c r="B113" s="99" t="s">
        <v>192</v>
      </c>
      <c r="C113" s="437">
        <v>9</v>
      </c>
      <c r="D113" s="438">
        <v>2.4079999999999999</v>
      </c>
      <c r="E113" s="94"/>
      <c r="F113" s="82">
        <f t="shared" si="19"/>
        <v>0</v>
      </c>
      <c r="G113" s="82">
        <f t="shared" si="51"/>
        <v>0</v>
      </c>
      <c r="H113" s="82">
        <f t="shared" si="51"/>
        <v>0</v>
      </c>
      <c r="I113" s="82">
        <f t="shared" si="51"/>
        <v>0</v>
      </c>
      <c r="J113" s="82">
        <f t="shared" si="51"/>
        <v>0</v>
      </c>
      <c r="K113" s="82">
        <f t="shared" si="51"/>
        <v>0</v>
      </c>
      <c r="L113" s="82">
        <f t="shared" si="51"/>
        <v>0</v>
      </c>
      <c r="M113" s="82">
        <f t="shared" si="51"/>
        <v>0</v>
      </c>
      <c r="N113" s="82">
        <f t="shared" si="51"/>
        <v>200.66666666666666</v>
      </c>
      <c r="O113" s="82">
        <f t="shared" si="51"/>
        <v>200.66666666666666</v>
      </c>
      <c r="P113" s="82">
        <f t="shared" si="51"/>
        <v>200.66666666666666</v>
      </c>
      <c r="Q113" s="189">
        <f t="shared" si="51"/>
        <v>200.66666666666666</v>
      </c>
      <c r="R113" s="82">
        <f t="shared" si="51"/>
        <v>200.66666666666666</v>
      </c>
      <c r="S113" s="82">
        <f t="shared" si="51"/>
        <v>200.66666666666666</v>
      </c>
      <c r="T113" s="82">
        <f t="shared" si="51"/>
        <v>200.66666666666666</v>
      </c>
      <c r="U113" s="82">
        <f t="shared" si="51"/>
        <v>200.66666666666666</v>
      </c>
      <c r="V113" s="82">
        <f t="shared" si="51"/>
        <v>200.66666666666666</v>
      </c>
      <c r="W113" s="82">
        <f t="shared" si="51"/>
        <v>200.66666666666666</v>
      </c>
      <c r="X113" s="82">
        <f t="shared" si="51"/>
        <v>200.66666666666666</v>
      </c>
      <c r="Y113" s="82">
        <f t="shared" si="51"/>
        <v>200.66666666666666</v>
      </c>
      <c r="Z113" s="82">
        <f t="shared" si="51"/>
        <v>210.7</v>
      </c>
      <c r="AA113" s="82">
        <f t="shared" si="51"/>
        <v>210.7</v>
      </c>
      <c r="AB113" s="82">
        <f t="shared" si="51"/>
        <v>210.7</v>
      </c>
      <c r="AC113" s="189">
        <f t="shared" si="51"/>
        <v>210.7</v>
      </c>
      <c r="AD113" s="82">
        <f t="shared" si="51"/>
        <v>210.7</v>
      </c>
      <c r="AE113" s="82">
        <f t="shared" si="51"/>
        <v>210.7</v>
      </c>
      <c r="AF113" s="82">
        <f t="shared" si="51"/>
        <v>210.7</v>
      </c>
      <c r="AG113" s="82">
        <f t="shared" si="51"/>
        <v>210.7</v>
      </c>
      <c r="AH113" s="82">
        <f t="shared" si="51"/>
        <v>210.7</v>
      </c>
      <c r="AI113" s="82">
        <f t="shared" si="51"/>
        <v>210.7</v>
      </c>
      <c r="AJ113" s="82">
        <f t="shared" si="51"/>
        <v>210.7</v>
      </c>
      <c r="AK113" s="82">
        <f t="shared" si="51"/>
        <v>210.7</v>
      </c>
      <c r="AL113" s="82">
        <f t="shared" si="51"/>
        <v>221.23499999999999</v>
      </c>
      <c r="AM113" s="82">
        <f t="shared" si="51"/>
        <v>221.23499999999999</v>
      </c>
      <c r="AN113" s="82">
        <f t="shared" si="51"/>
        <v>221.23499999999999</v>
      </c>
      <c r="AO113" s="189">
        <f t="shared" si="51"/>
        <v>221.23499999999999</v>
      </c>
      <c r="AP113" s="82">
        <f t="shared" si="51"/>
        <v>221.23499999999999</v>
      </c>
      <c r="AQ113" s="82">
        <f t="shared" si="51"/>
        <v>221.23499999999999</v>
      </c>
      <c r="AR113" s="82">
        <f t="shared" si="51"/>
        <v>221.23499999999999</v>
      </c>
      <c r="AS113" s="82">
        <f t="shared" si="51"/>
        <v>221.23499999999999</v>
      </c>
      <c r="AT113" s="82">
        <f t="shared" si="51"/>
        <v>221.23499999999999</v>
      </c>
      <c r="AU113" s="82">
        <f t="shared" si="51"/>
        <v>221.23499999999999</v>
      </c>
      <c r="AV113" s="82">
        <f t="shared" ref="G113:BM118" si="52">IF($C113&lt;=AV$2,$D113/12*1000,0)*(1+$C$3)^QUOTIENT(AV$2-$C113,12)</f>
        <v>221.23499999999999</v>
      </c>
      <c r="AW113" s="82">
        <f t="shared" si="52"/>
        <v>221.23499999999999</v>
      </c>
      <c r="AX113" s="82">
        <f t="shared" si="52"/>
        <v>232.29675</v>
      </c>
      <c r="AY113" s="82">
        <f t="shared" si="52"/>
        <v>232.29675</v>
      </c>
      <c r="AZ113" s="82">
        <f t="shared" si="52"/>
        <v>232.29675</v>
      </c>
      <c r="BA113" s="189">
        <f t="shared" si="52"/>
        <v>232.29675</v>
      </c>
      <c r="BB113" s="82">
        <f t="shared" si="52"/>
        <v>232.29675</v>
      </c>
      <c r="BC113" s="82">
        <f t="shared" si="52"/>
        <v>232.29675</v>
      </c>
      <c r="BD113" s="82">
        <f t="shared" si="52"/>
        <v>232.29675</v>
      </c>
      <c r="BE113" s="82">
        <f t="shared" si="52"/>
        <v>232.29675</v>
      </c>
      <c r="BF113" s="82">
        <f t="shared" si="52"/>
        <v>232.29675</v>
      </c>
      <c r="BG113" s="82">
        <f t="shared" si="52"/>
        <v>232.29675</v>
      </c>
      <c r="BH113" s="82">
        <f t="shared" si="52"/>
        <v>232.29675</v>
      </c>
      <c r="BI113" s="82">
        <f t="shared" si="52"/>
        <v>232.29675</v>
      </c>
      <c r="BJ113" s="82">
        <f t="shared" si="52"/>
        <v>243.9115875</v>
      </c>
      <c r="BK113" s="82">
        <f t="shared" si="52"/>
        <v>243.9115875</v>
      </c>
      <c r="BL113" s="82">
        <f t="shared" si="52"/>
        <v>243.9115875</v>
      </c>
      <c r="BM113" s="82">
        <f t="shared" si="52"/>
        <v>243.9115875</v>
      </c>
      <c r="BN113" s="97"/>
      <c r="BO113" s="67">
        <f t="shared" si="42"/>
        <v>802.66666666666663</v>
      </c>
      <c r="BP113" s="68">
        <f t="shared" si="43"/>
        <v>2448.1333333333332</v>
      </c>
      <c r="BQ113" s="68">
        <f t="shared" si="44"/>
        <v>2570.5400000000004</v>
      </c>
      <c r="BR113" s="68">
        <f t="shared" si="45"/>
        <v>2699.0669999999996</v>
      </c>
      <c r="BS113" s="69">
        <f t="shared" si="46"/>
        <v>2834.0203499999998</v>
      </c>
      <c r="BT113" s="11"/>
      <c r="BU113" s="70">
        <f t="shared" si="47"/>
        <v>11354.427349999998</v>
      </c>
      <c r="BW113" s="97"/>
      <c r="BX113" s="95"/>
    </row>
    <row r="114" spans="2:76" s="93" customFormat="1">
      <c r="B114" s="99" t="s">
        <v>193</v>
      </c>
      <c r="C114" s="437">
        <v>9</v>
      </c>
      <c r="D114" s="438">
        <v>2.4079999999999999</v>
      </c>
      <c r="E114" s="94"/>
      <c r="F114" s="82">
        <f t="shared" si="19"/>
        <v>0</v>
      </c>
      <c r="G114" s="82">
        <f t="shared" si="52"/>
        <v>0</v>
      </c>
      <c r="H114" s="82">
        <f t="shared" si="52"/>
        <v>0</v>
      </c>
      <c r="I114" s="82">
        <f t="shared" si="52"/>
        <v>0</v>
      </c>
      <c r="J114" s="82">
        <f t="shared" si="52"/>
        <v>0</v>
      </c>
      <c r="K114" s="82">
        <f t="shared" si="52"/>
        <v>0</v>
      </c>
      <c r="L114" s="82">
        <f t="shared" si="52"/>
        <v>0</v>
      </c>
      <c r="M114" s="82">
        <f t="shared" si="52"/>
        <v>0</v>
      </c>
      <c r="N114" s="82">
        <f t="shared" si="52"/>
        <v>200.66666666666666</v>
      </c>
      <c r="O114" s="82">
        <f t="shared" si="52"/>
        <v>200.66666666666666</v>
      </c>
      <c r="P114" s="82">
        <f t="shared" si="52"/>
        <v>200.66666666666666</v>
      </c>
      <c r="Q114" s="189">
        <f t="shared" si="52"/>
        <v>200.66666666666666</v>
      </c>
      <c r="R114" s="82">
        <f t="shared" si="52"/>
        <v>200.66666666666666</v>
      </c>
      <c r="S114" s="82">
        <f t="shared" si="52"/>
        <v>200.66666666666666</v>
      </c>
      <c r="T114" s="82">
        <f t="shared" si="52"/>
        <v>200.66666666666666</v>
      </c>
      <c r="U114" s="82">
        <f t="shared" si="52"/>
        <v>200.66666666666666</v>
      </c>
      <c r="V114" s="82">
        <f t="shared" si="52"/>
        <v>200.66666666666666</v>
      </c>
      <c r="W114" s="82">
        <f t="shared" si="52"/>
        <v>200.66666666666666</v>
      </c>
      <c r="X114" s="82">
        <f t="shared" si="52"/>
        <v>200.66666666666666</v>
      </c>
      <c r="Y114" s="82">
        <f t="shared" si="52"/>
        <v>200.66666666666666</v>
      </c>
      <c r="Z114" s="82">
        <f t="shared" si="52"/>
        <v>210.7</v>
      </c>
      <c r="AA114" s="82">
        <f t="shared" si="52"/>
        <v>210.7</v>
      </c>
      <c r="AB114" s="82">
        <f t="shared" si="52"/>
        <v>210.7</v>
      </c>
      <c r="AC114" s="189">
        <f t="shared" si="52"/>
        <v>210.7</v>
      </c>
      <c r="AD114" s="82">
        <f t="shared" si="52"/>
        <v>210.7</v>
      </c>
      <c r="AE114" s="82">
        <f t="shared" si="52"/>
        <v>210.7</v>
      </c>
      <c r="AF114" s="82">
        <f t="shared" si="52"/>
        <v>210.7</v>
      </c>
      <c r="AG114" s="82">
        <f t="shared" si="52"/>
        <v>210.7</v>
      </c>
      <c r="AH114" s="82">
        <f t="shared" si="52"/>
        <v>210.7</v>
      </c>
      <c r="AI114" s="82">
        <f t="shared" si="52"/>
        <v>210.7</v>
      </c>
      <c r="AJ114" s="82">
        <f t="shared" si="52"/>
        <v>210.7</v>
      </c>
      <c r="AK114" s="82">
        <f t="shared" si="52"/>
        <v>210.7</v>
      </c>
      <c r="AL114" s="82">
        <f t="shared" si="52"/>
        <v>221.23499999999999</v>
      </c>
      <c r="AM114" s="82">
        <f t="shared" si="52"/>
        <v>221.23499999999999</v>
      </c>
      <c r="AN114" s="82">
        <f t="shared" si="52"/>
        <v>221.23499999999999</v>
      </c>
      <c r="AO114" s="189">
        <f t="shared" si="52"/>
        <v>221.23499999999999</v>
      </c>
      <c r="AP114" s="82">
        <f t="shared" si="52"/>
        <v>221.23499999999999</v>
      </c>
      <c r="AQ114" s="82">
        <f t="shared" si="52"/>
        <v>221.23499999999999</v>
      </c>
      <c r="AR114" s="82">
        <f t="shared" si="52"/>
        <v>221.23499999999999</v>
      </c>
      <c r="AS114" s="82">
        <f t="shared" si="52"/>
        <v>221.23499999999999</v>
      </c>
      <c r="AT114" s="82">
        <f t="shared" si="52"/>
        <v>221.23499999999999</v>
      </c>
      <c r="AU114" s="82">
        <f t="shared" si="52"/>
        <v>221.23499999999999</v>
      </c>
      <c r="AV114" s="82">
        <f t="shared" si="52"/>
        <v>221.23499999999999</v>
      </c>
      <c r="AW114" s="82">
        <f t="shared" si="52"/>
        <v>221.23499999999999</v>
      </c>
      <c r="AX114" s="82">
        <f t="shared" si="52"/>
        <v>232.29675</v>
      </c>
      <c r="AY114" s="82">
        <f t="shared" si="52"/>
        <v>232.29675</v>
      </c>
      <c r="AZ114" s="82">
        <f t="shared" si="52"/>
        <v>232.29675</v>
      </c>
      <c r="BA114" s="189">
        <f t="shared" si="52"/>
        <v>232.29675</v>
      </c>
      <c r="BB114" s="82">
        <f t="shared" si="52"/>
        <v>232.29675</v>
      </c>
      <c r="BC114" s="82">
        <f t="shared" si="52"/>
        <v>232.29675</v>
      </c>
      <c r="BD114" s="82">
        <f t="shared" si="52"/>
        <v>232.29675</v>
      </c>
      <c r="BE114" s="82">
        <f t="shared" si="52"/>
        <v>232.29675</v>
      </c>
      <c r="BF114" s="82">
        <f t="shared" si="52"/>
        <v>232.29675</v>
      </c>
      <c r="BG114" s="82">
        <f t="shared" si="52"/>
        <v>232.29675</v>
      </c>
      <c r="BH114" s="82">
        <f t="shared" si="52"/>
        <v>232.29675</v>
      </c>
      <c r="BI114" s="82">
        <f t="shared" si="52"/>
        <v>232.29675</v>
      </c>
      <c r="BJ114" s="82">
        <f t="shared" si="52"/>
        <v>243.9115875</v>
      </c>
      <c r="BK114" s="82">
        <f t="shared" si="52"/>
        <v>243.9115875</v>
      </c>
      <c r="BL114" s="82">
        <f t="shared" si="52"/>
        <v>243.9115875</v>
      </c>
      <c r="BM114" s="82">
        <f t="shared" si="52"/>
        <v>243.9115875</v>
      </c>
      <c r="BN114" s="97"/>
      <c r="BO114" s="67">
        <f t="shared" si="42"/>
        <v>802.66666666666663</v>
      </c>
      <c r="BP114" s="68">
        <f t="shared" si="43"/>
        <v>2448.1333333333332</v>
      </c>
      <c r="BQ114" s="68">
        <f t="shared" si="44"/>
        <v>2570.5400000000004</v>
      </c>
      <c r="BR114" s="68">
        <f t="shared" si="45"/>
        <v>2699.0669999999996</v>
      </c>
      <c r="BS114" s="69">
        <f t="shared" si="46"/>
        <v>2834.0203499999998</v>
      </c>
      <c r="BT114" s="11"/>
      <c r="BU114" s="70">
        <f t="shared" si="47"/>
        <v>11354.427349999998</v>
      </c>
      <c r="BW114" s="97"/>
      <c r="BX114" s="95"/>
    </row>
    <row r="115" spans="2:76" s="93" customFormat="1">
      <c r="B115" s="99" t="s">
        <v>194</v>
      </c>
      <c r="C115" s="437">
        <v>9</v>
      </c>
      <c r="D115" s="438">
        <v>2.4079999999999999</v>
      </c>
      <c r="E115" s="94"/>
      <c r="F115" s="82">
        <f t="shared" si="19"/>
        <v>0</v>
      </c>
      <c r="G115" s="82">
        <f t="shared" si="52"/>
        <v>0</v>
      </c>
      <c r="H115" s="82">
        <f t="shared" si="52"/>
        <v>0</v>
      </c>
      <c r="I115" s="82">
        <f t="shared" si="52"/>
        <v>0</v>
      </c>
      <c r="J115" s="82">
        <f t="shared" si="52"/>
        <v>0</v>
      </c>
      <c r="K115" s="82">
        <f t="shared" si="52"/>
        <v>0</v>
      </c>
      <c r="L115" s="82">
        <f t="shared" si="52"/>
        <v>0</v>
      </c>
      <c r="M115" s="82">
        <f t="shared" si="52"/>
        <v>0</v>
      </c>
      <c r="N115" s="82">
        <f t="shared" si="52"/>
        <v>200.66666666666666</v>
      </c>
      <c r="O115" s="82">
        <f t="shared" si="52"/>
        <v>200.66666666666666</v>
      </c>
      <c r="P115" s="82">
        <f t="shared" si="52"/>
        <v>200.66666666666666</v>
      </c>
      <c r="Q115" s="189">
        <f t="shared" si="52"/>
        <v>200.66666666666666</v>
      </c>
      <c r="R115" s="82">
        <f t="shared" si="52"/>
        <v>200.66666666666666</v>
      </c>
      <c r="S115" s="82">
        <f t="shared" si="52"/>
        <v>200.66666666666666</v>
      </c>
      <c r="T115" s="82">
        <f t="shared" si="52"/>
        <v>200.66666666666666</v>
      </c>
      <c r="U115" s="82">
        <f t="shared" si="52"/>
        <v>200.66666666666666</v>
      </c>
      <c r="V115" s="82">
        <f t="shared" si="52"/>
        <v>200.66666666666666</v>
      </c>
      <c r="W115" s="82">
        <f t="shared" si="52"/>
        <v>200.66666666666666</v>
      </c>
      <c r="X115" s="82">
        <f t="shared" si="52"/>
        <v>200.66666666666666</v>
      </c>
      <c r="Y115" s="82">
        <f t="shared" si="52"/>
        <v>200.66666666666666</v>
      </c>
      <c r="Z115" s="82">
        <f t="shared" si="52"/>
        <v>210.7</v>
      </c>
      <c r="AA115" s="82">
        <f t="shared" si="52"/>
        <v>210.7</v>
      </c>
      <c r="AB115" s="82">
        <f t="shared" si="52"/>
        <v>210.7</v>
      </c>
      <c r="AC115" s="189">
        <f t="shared" si="52"/>
        <v>210.7</v>
      </c>
      <c r="AD115" s="82">
        <f t="shared" si="52"/>
        <v>210.7</v>
      </c>
      <c r="AE115" s="82">
        <f t="shared" si="52"/>
        <v>210.7</v>
      </c>
      <c r="AF115" s="82">
        <f t="shared" si="52"/>
        <v>210.7</v>
      </c>
      <c r="AG115" s="82">
        <f t="shared" si="52"/>
        <v>210.7</v>
      </c>
      <c r="AH115" s="82">
        <f t="shared" si="52"/>
        <v>210.7</v>
      </c>
      <c r="AI115" s="82">
        <f t="shared" si="52"/>
        <v>210.7</v>
      </c>
      <c r="AJ115" s="82">
        <f t="shared" si="52"/>
        <v>210.7</v>
      </c>
      <c r="AK115" s="82">
        <f t="shared" si="52"/>
        <v>210.7</v>
      </c>
      <c r="AL115" s="82">
        <f t="shared" si="52"/>
        <v>221.23499999999999</v>
      </c>
      <c r="AM115" s="82">
        <f t="shared" si="52"/>
        <v>221.23499999999999</v>
      </c>
      <c r="AN115" s="82">
        <f t="shared" si="52"/>
        <v>221.23499999999999</v>
      </c>
      <c r="AO115" s="189">
        <f t="shared" si="52"/>
        <v>221.23499999999999</v>
      </c>
      <c r="AP115" s="82">
        <f t="shared" si="52"/>
        <v>221.23499999999999</v>
      </c>
      <c r="AQ115" s="82">
        <f t="shared" si="52"/>
        <v>221.23499999999999</v>
      </c>
      <c r="AR115" s="82">
        <f t="shared" si="52"/>
        <v>221.23499999999999</v>
      </c>
      <c r="AS115" s="82">
        <f t="shared" si="52"/>
        <v>221.23499999999999</v>
      </c>
      <c r="AT115" s="82">
        <f t="shared" si="52"/>
        <v>221.23499999999999</v>
      </c>
      <c r="AU115" s="82">
        <f t="shared" si="52"/>
        <v>221.23499999999999</v>
      </c>
      <c r="AV115" s="82">
        <f t="shared" si="52"/>
        <v>221.23499999999999</v>
      </c>
      <c r="AW115" s="82">
        <f t="shared" si="52"/>
        <v>221.23499999999999</v>
      </c>
      <c r="AX115" s="82">
        <f t="shared" si="52"/>
        <v>232.29675</v>
      </c>
      <c r="AY115" s="82">
        <f t="shared" si="52"/>
        <v>232.29675</v>
      </c>
      <c r="AZ115" s="82">
        <f t="shared" si="52"/>
        <v>232.29675</v>
      </c>
      <c r="BA115" s="189">
        <f t="shared" si="52"/>
        <v>232.29675</v>
      </c>
      <c r="BB115" s="82">
        <f t="shared" si="52"/>
        <v>232.29675</v>
      </c>
      <c r="BC115" s="82">
        <f t="shared" si="52"/>
        <v>232.29675</v>
      </c>
      <c r="BD115" s="82">
        <f t="shared" si="52"/>
        <v>232.29675</v>
      </c>
      <c r="BE115" s="82">
        <f t="shared" si="52"/>
        <v>232.29675</v>
      </c>
      <c r="BF115" s="82">
        <f t="shared" si="52"/>
        <v>232.29675</v>
      </c>
      <c r="BG115" s="82">
        <f t="shared" si="52"/>
        <v>232.29675</v>
      </c>
      <c r="BH115" s="82">
        <f t="shared" si="52"/>
        <v>232.29675</v>
      </c>
      <c r="BI115" s="82">
        <f t="shared" si="52"/>
        <v>232.29675</v>
      </c>
      <c r="BJ115" s="82">
        <f t="shared" si="52"/>
        <v>243.9115875</v>
      </c>
      <c r="BK115" s="82">
        <f t="shared" si="52"/>
        <v>243.9115875</v>
      </c>
      <c r="BL115" s="82">
        <f t="shared" si="52"/>
        <v>243.9115875</v>
      </c>
      <c r="BM115" s="82">
        <f t="shared" si="52"/>
        <v>243.9115875</v>
      </c>
      <c r="BN115" s="97"/>
      <c r="BO115" s="67">
        <f t="shared" si="42"/>
        <v>802.66666666666663</v>
      </c>
      <c r="BP115" s="68">
        <f t="shared" si="43"/>
        <v>2448.1333333333332</v>
      </c>
      <c r="BQ115" s="68">
        <f t="shared" si="44"/>
        <v>2570.5400000000004</v>
      </c>
      <c r="BR115" s="68">
        <f t="shared" si="45"/>
        <v>2699.0669999999996</v>
      </c>
      <c r="BS115" s="69">
        <f t="shared" si="46"/>
        <v>2834.0203499999998</v>
      </c>
      <c r="BT115" s="11"/>
      <c r="BU115" s="70">
        <f t="shared" si="47"/>
        <v>11354.427349999998</v>
      </c>
      <c r="BW115" s="97"/>
      <c r="BX115" s="95"/>
    </row>
    <row r="116" spans="2:76" s="93" customFormat="1">
      <c r="B116" s="99" t="s">
        <v>195</v>
      </c>
      <c r="C116" s="437">
        <v>9</v>
      </c>
      <c r="D116" s="438">
        <v>2.4079999999999999</v>
      </c>
      <c r="E116" s="94"/>
      <c r="F116" s="82">
        <f t="shared" si="19"/>
        <v>0</v>
      </c>
      <c r="G116" s="82">
        <f t="shared" si="52"/>
        <v>0</v>
      </c>
      <c r="H116" s="82">
        <f t="shared" si="52"/>
        <v>0</v>
      </c>
      <c r="I116" s="82">
        <f t="shared" si="52"/>
        <v>0</v>
      </c>
      <c r="J116" s="82">
        <f t="shared" si="52"/>
        <v>0</v>
      </c>
      <c r="K116" s="82">
        <f t="shared" si="52"/>
        <v>0</v>
      </c>
      <c r="L116" s="82">
        <f t="shared" si="52"/>
        <v>0</v>
      </c>
      <c r="M116" s="82">
        <f t="shared" si="52"/>
        <v>0</v>
      </c>
      <c r="N116" s="82">
        <f t="shared" si="52"/>
        <v>200.66666666666666</v>
      </c>
      <c r="O116" s="82">
        <f t="shared" si="52"/>
        <v>200.66666666666666</v>
      </c>
      <c r="P116" s="82">
        <f t="shared" si="52"/>
        <v>200.66666666666666</v>
      </c>
      <c r="Q116" s="189">
        <f t="shared" si="52"/>
        <v>200.66666666666666</v>
      </c>
      <c r="R116" s="82">
        <f t="shared" si="52"/>
        <v>200.66666666666666</v>
      </c>
      <c r="S116" s="82">
        <f t="shared" si="52"/>
        <v>200.66666666666666</v>
      </c>
      <c r="T116" s="82">
        <f t="shared" si="52"/>
        <v>200.66666666666666</v>
      </c>
      <c r="U116" s="82">
        <f t="shared" si="52"/>
        <v>200.66666666666666</v>
      </c>
      <c r="V116" s="82">
        <f t="shared" si="52"/>
        <v>200.66666666666666</v>
      </c>
      <c r="W116" s="82">
        <f t="shared" si="52"/>
        <v>200.66666666666666</v>
      </c>
      <c r="X116" s="82">
        <f t="shared" si="52"/>
        <v>200.66666666666666</v>
      </c>
      <c r="Y116" s="82">
        <f t="shared" si="52"/>
        <v>200.66666666666666</v>
      </c>
      <c r="Z116" s="82">
        <f t="shared" si="52"/>
        <v>210.7</v>
      </c>
      <c r="AA116" s="82">
        <f t="shared" si="52"/>
        <v>210.7</v>
      </c>
      <c r="AB116" s="82">
        <f t="shared" si="52"/>
        <v>210.7</v>
      </c>
      <c r="AC116" s="189">
        <f t="shared" si="52"/>
        <v>210.7</v>
      </c>
      <c r="AD116" s="82">
        <f t="shared" si="52"/>
        <v>210.7</v>
      </c>
      <c r="AE116" s="82">
        <f t="shared" si="52"/>
        <v>210.7</v>
      </c>
      <c r="AF116" s="82">
        <f t="shared" si="52"/>
        <v>210.7</v>
      </c>
      <c r="AG116" s="82">
        <f t="shared" si="52"/>
        <v>210.7</v>
      </c>
      <c r="AH116" s="82">
        <f t="shared" si="52"/>
        <v>210.7</v>
      </c>
      <c r="AI116" s="82">
        <f t="shared" si="52"/>
        <v>210.7</v>
      </c>
      <c r="AJ116" s="82">
        <f t="shared" si="52"/>
        <v>210.7</v>
      </c>
      <c r="AK116" s="82">
        <f t="shared" si="52"/>
        <v>210.7</v>
      </c>
      <c r="AL116" s="82">
        <f t="shared" si="52"/>
        <v>221.23499999999999</v>
      </c>
      <c r="AM116" s="82">
        <f t="shared" si="52"/>
        <v>221.23499999999999</v>
      </c>
      <c r="AN116" s="82">
        <f t="shared" si="52"/>
        <v>221.23499999999999</v>
      </c>
      <c r="AO116" s="189">
        <f t="shared" si="52"/>
        <v>221.23499999999999</v>
      </c>
      <c r="AP116" s="82">
        <f t="shared" si="52"/>
        <v>221.23499999999999</v>
      </c>
      <c r="AQ116" s="82">
        <f t="shared" si="52"/>
        <v>221.23499999999999</v>
      </c>
      <c r="AR116" s="82">
        <f t="shared" si="52"/>
        <v>221.23499999999999</v>
      </c>
      <c r="AS116" s="82">
        <f t="shared" si="52"/>
        <v>221.23499999999999</v>
      </c>
      <c r="AT116" s="82">
        <f t="shared" si="52"/>
        <v>221.23499999999999</v>
      </c>
      <c r="AU116" s="82">
        <f t="shared" si="52"/>
        <v>221.23499999999999</v>
      </c>
      <c r="AV116" s="82">
        <f t="shared" si="52"/>
        <v>221.23499999999999</v>
      </c>
      <c r="AW116" s="82">
        <f t="shared" si="52"/>
        <v>221.23499999999999</v>
      </c>
      <c r="AX116" s="82">
        <f t="shared" si="52"/>
        <v>232.29675</v>
      </c>
      <c r="AY116" s="82">
        <f t="shared" si="52"/>
        <v>232.29675</v>
      </c>
      <c r="AZ116" s="82">
        <f t="shared" si="52"/>
        <v>232.29675</v>
      </c>
      <c r="BA116" s="189">
        <f t="shared" si="52"/>
        <v>232.29675</v>
      </c>
      <c r="BB116" s="82">
        <f t="shared" si="52"/>
        <v>232.29675</v>
      </c>
      <c r="BC116" s="82">
        <f t="shared" si="52"/>
        <v>232.29675</v>
      </c>
      <c r="BD116" s="82">
        <f t="shared" si="52"/>
        <v>232.29675</v>
      </c>
      <c r="BE116" s="82">
        <f t="shared" si="52"/>
        <v>232.29675</v>
      </c>
      <c r="BF116" s="82">
        <f t="shared" si="52"/>
        <v>232.29675</v>
      </c>
      <c r="BG116" s="82">
        <f t="shared" si="52"/>
        <v>232.29675</v>
      </c>
      <c r="BH116" s="82">
        <f t="shared" si="52"/>
        <v>232.29675</v>
      </c>
      <c r="BI116" s="82">
        <f t="shared" si="52"/>
        <v>232.29675</v>
      </c>
      <c r="BJ116" s="82">
        <f t="shared" si="52"/>
        <v>243.9115875</v>
      </c>
      <c r="BK116" s="82">
        <f t="shared" si="52"/>
        <v>243.9115875</v>
      </c>
      <c r="BL116" s="82">
        <f t="shared" si="52"/>
        <v>243.9115875</v>
      </c>
      <c r="BM116" s="82">
        <f t="shared" si="52"/>
        <v>243.9115875</v>
      </c>
      <c r="BN116" s="97"/>
      <c r="BO116" s="67">
        <f t="shared" si="42"/>
        <v>802.66666666666663</v>
      </c>
      <c r="BP116" s="68">
        <f t="shared" si="43"/>
        <v>2448.1333333333332</v>
      </c>
      <c r="BQ116" s="68">
        <f t="shared" si="44"/>
        <v>2570.5400000000004</v>
      </c>
      <c r="BR116" s="68">
        <f t="shared" si="45"/>
        <v>2699.0669999999996</v>
      </c>
      <c r="BS116" s="69">
        <f t="shared" si="46"/>
        <v>2834.0203499999998</v>
      </c>
      <c r="BT116" s="11"/>
      <c r="BU116" s="70">
        <f t="shared" si="47"/>
        <v>11354.427349999998</v>
      </c>
      <c r="BW116" s="97"/>
      <c r="BX116" s="95"/>
    </row>
    <row r="117" spans="2:76" s="93" customFormat="1">
      <c r="B117" s="99" t="s">
        <v>196</v>
      </c>
      <c r="C117" s="437">
        <v>9</v>
      </c>
      <c r="D117" s="438">
        <v>2.4079999999999999</v>
      </c>
      <c r="E117" s="94"/>
      <c r="F117" s="82">
        <f t="shared" si="19"/>
        <v>0</v>
      </c>
      <c r="G117" s="82">
        <f t="shared" si="52"/>
        <v>0</v>
      </c>
      <c r="H117" s="82">
        <f t="shared" si="52"/>
        <v>0</v>
      </c>
      <c r="I117" s="82">
        <f t="shared" si="52"/>
        <v>0</v>
      </c>
      <c r="J117" s="82">
        <f t="shared" si="52"/>
        <v>0</v>
      </c>
      <c r="K117" s="82">
        <f t="shared" si="52"/>
        <v>0</v>
      </c>
      <c r="L117" s="82">
        <f t="shared" si="52"/>
        <v>0</v>
      </c>
      <c r="M117" s="82">
        <f t="shared" si="52"/>
        <v>0</v>
      </c>
      <c r="N117" s="82">
        <f t="shared" si="52"/>
        <v>200.66666666666666</v>
      </c>
      <c r="O117" s="82">
        <f t="shared" si="52"/>
        <v>200.66666666666666</v>
      </c>
      <c r="P117" s="82">
        <f t="shared" si="52"/>
        <v>200.66666666666666</v>
      </c>
      <c r="Q117" s="189">
        <f t="shared" si="52"/>
        <v>200.66666666666666</v>
      </c>
      <c r="R117" s="82">
        <f t="shared" si="52"/>
        <v>200.66666666666666</v>
      </c>
      <c r="S117" s="82">
        <f t="shared" si="52"/>
        <v>200.66666666666666</v>
      </c>
      <c r="T117" s="82">
        <f t="shared" si="52"/>
        <v>200.66666666666666</v>
      </c>
      <c r="U117" s="82">
        <f t="shared" si="52"/>
        <v>200.66666666666666</v>
      </c>
      <c r="V117" s="82">
        <f t="shared" si="52"/>
        <v>200.66666666666666</v>
      </c>
      <c r="W117" s="82">
        <f t="shared" si="52"/>
        <v>200.66666666666666</v>
      </c>
      <c r="X117" s="82">
        <f t="shared" si="52"/>
        <v>200.66666666666666</v>
      </c>
      <c r="Y117" s="82">
        <f t="shared" si="52"/>
        <v>200.66666666666666</v>
      </c>
      <c r="Z117" s="82">
        <f t="shared" si="52"/>
        <v>210.7</v>
      </c>
      <c r="AA117" s="82">
        <f t="shared" si="52"/>
        <v>210.7</v>
      </c>
      <c r="AB117" s="82">
        <f t="shared" si="52"/>
        <v>210.7</v>
      </c>
      <c r="AC117" s="189">
        <f t="shared" si="52"/>
        <v>210.7</v>
      </c>
      <c r="AD117" s="82">
        <f t="shared" si="52"/>
        <v>210.7</v>
      </c>
      <c r="AE117" s="82">
        <f t="shared" si="52"/>
        <v>210.7</v>
      </c>
      <c r="AF117" s="82">
        <f t="shared" si="52"/>
        <v>210.7</v>
      </c>
      <c r="AG117" s="82">
        <f t="shared" si="52"/>
        <v>210.7</v>
      </c>
      <c r="AH117" s="82">
        <f t="shared" si="52"/>
        <v>210.7</v>
      </c>
      <c r="AI117" s="82">
        <f t="shared" si="52"/>
        <v>210.7</v>
      </c>
      <c r="AJ117" s="82">
        <f t="shared" si="52"/>
        <v>210.7</v>
      </c>
      <c r="AK117" s="82">
        <f t="shared" si="52"/>
        <v>210.7</v>
      </c>
      <c r="AL117" s="82">
        <f t="shared" si="52"/>
        <v>221.23499999999999</v>
      </c>
      <c r="AM117" s="82">
        <f t="shared" si="52"/>
        <v>221.23499999999999</v>
      </c>
      <c r="AN117" s="82">
        <f t="shared" si="52"/>
        <v>221.23499999999999</v>
      </c>
      <c r="AO117" s="189">
        <f t="shared" si="52"/>
        <v>221.23499999999999</v>
      </c>
      <c r="AP117" s="82">
        <f t="shared" si="52"/>
        <v>221.23499999999999</v>
      </c>
      <c r="AQ117" s="82">
        <f t="shared" si="52"/>
        <v>221.23499999999999</v>
      </c>
      <c r="AR117" s="82">
        <f t="shared" si="52"/>
        <v>221.23499999999999</v>
      </c>
      <c r="AS117" s="82">
        <f t="shared" si="52"/>
        <v>221.23499999999999</v>
      </c>
      <c r="AT117" s="82">
        <f t="shared" si="52"/>
        <v>221.23499999999999</v>
      </c>
      <c r="AU117" s="82">
        <f t="shared" si="52"/>
        <v>221.23499999999999</v>
      </c>
      <c r="AV117" s="82">
        <f t="shared" si="52"/>
        <v>221.23499999999999</v>
      </c>
      <c r="AW117" s="82">
        <f t="shared" si="52"/>
        <v>221.23499999999999</v>
      </c>
      <c r="AX117" s="82">
        <f t="shared" si="52"/>
        <v>232.29675</v>
      </c>
      <c r="AY117" s="82">
        <f t="shared" si="52"/>
        <v>232.29675</v>
      </c>
      <c r="AZ117" s="82">
        <f t="shared" si="52"/>
        <v>232.29675</v>
      </c>
      <c r="BA117" s="189">
        <f t="shared" si="52"/>
        <v>232.29675</v>
      </c>
      <c r="BB117" s="82">
        <f t="shared" si="52"/>
        <v>232.29675</v>
      </c>
      <c r="BC117" s="82">
        <f t="shared" si="52"/>
        <v>232.29675</v>
      </c>
      <c r="BD117" s="82">
        <f t="shared" si="52"/>
        <v>232.29675</v>
      </c>
      <c r="BE117" s="82">
        <f t="shared" si="52"/>
        <v>232.29675</v>
      </c>
      <c r="BF117" s="82">
        <f t="shared" si="52"/>
        <v>232.29675</v>
      </c>
      <c r="BG117" s="82">
        <f t="shared" si="52"/>
        <v>232.29675</v>
      </c>
      <c r="BH117" s="82">
        <f t="shared" si="52"/>
        <v>232.29675</v>
      </c>
      <c r="BI117" s="82">
        <f t="shared" si="52"/>
        <v>232.29675</v>
      </c>
      <c r="BJ117" s="82">
        <f t="shared" si="52"/>
        <v>243.9115875</v>
      </c>
      <c r="BK117" s="82">
        <f t="shared" si="52"/>
        <v>243.9115875</v>
      </c>
      <c r="BL117" s="82">
        <f t="shared" si="52"/>
        <v>243.9115875</v>
      </c>
      <c r="BM117" s="82">
        <f t="shared" si="52"/>
        <v>243.9115875</v>
      </c>
      <c r="BN117" s="97"/>
      <c r="BO117" s="67">
        <f t="shared" si="42"/>
        <v>802.66666666666663</v>
      </c>
      <c r="BP117" s="68">
        <f t="shared" si="43"/>
        <v>2448.1333333333332</v>
      </c>
      <c r="BQ117" s="68">
        <f t="shared" si="44"/>
        <v>2570.5400000000004</v>
      </c>
      <c r="BR117" s="68">
        <f t="shared" si="45"/>
        <v>2699.0669999999996</v>
      </c>
      <c r="BS117" s="69">
        <f t="shared" si="46"/>
        <v>2834.0203499999998</v>
      </c>
      <c r="BT117" s="11"/>
      <c r="BU117" s="70">
        <f t="shared" si="47"/>
        <v>11354.427349999998</v>
      </c>
      <c r="BW117" s="97"/>
      <c r="BX117" s="95"/>
    </row>
    <row r="118" spans="2:76" s="93" customFormat="1">
      <c r="B118" s="99" t="s">
        <v>197</v>
      </c>
      <c r="C118" s="437">
        <v>9</v>
      </c>
      <c r="D118" s="438">
        <v>2.4079999999999999</v>
      </c>
      <c r="E118" s="94"/>
      <c r="F118" s="82">
        <f t="shared" si="19"/>
        <v>0</v>
      </c>
      <c r="G118" s="82">
        <f t="shared" si="52"/>
        <v>0</v>
      </c>
      <c r="H118" s="82">
        <f t="shared" ref="G118:BM122" si="53">IF($C118&lt;=H$2,$D118/12*1000,0)*(1+$C$3)^QUOTIENT(H$2-$C118,12)</f>
        <v>0</v>
      </c>
      <c r="I118" s="82">
        <f t="shared" si="53"/>
        <v>0</v>
      </c>
      <c r="J118" s="82">
        <f t="shared" si="53"/>
        <v>0</v>
      </c>
      <c r="K118" s="82">
        <f t="shared" si="53"/>
        <v>0</v>
      </c>
      <c r="L118" s="82">
        <f t="shared" si="53"/>
        <v>0</v>
      </c>
      <c r="M118" s="82">
        <f t="shared" si="53"/>
        <v>0</v>
      </c>
      <c r="N118" s="82">
        <f t="shared" si="53"/>
        <v>200.66666666666666</v>
      </c>
      <c r="O118" s="82">
        <f t="shared" si="53"/>
        <v>200.66666666666666</v>
      </c>
      <c r="P118" s="82">
        <f t="shared" si="53"/>
        <v>200.66666666666666</v>
      </c>
      <c r="Q118" s="189">
        <f t="shared" si="53"/>
        <v>200.66666666666666</v>
      </c>
      <c r="R118" s="82">
        <f t="shared" si="53"/>
        <v>200.66666666666666</v>
      </c>
      <c r="S118" s="82">
        <f t="shared" si="53"/>
        <v>200.66666666666666</v>
      </c>
      <c r="T118" s="82">
        <f t="shared" si="53"/>
        <v>200.66666666666666</v>
      </c>
      <c r="U118" s="82">
        <f t="shared" si="53"/>
        <v>200.66666666666666</v>
      </c>
      <c r="V118" s="82">
        <f t="shared" si="53"/>
        <v>200.66666666666666</v>
      </c>
      <c r="W118" s="82">
        <f t="shared" si="53"/>
        <v>200.66666666666666</v>
      </c>
      <c r="X118" s="82">
        <f t="shared" si="53"/>
        <v>200.66666666666666</v>
      </c>
      <c r="Y118" s="82">
        <f t="shared" si="53"/>
        <v>200.66666666666666</v>
      </c>
      <c r="Z118" s="82">
        <f t="shared" si="53"/>
        <v>210.7</v>
      </c>
      <c r="AA118" s="82">
        <f t="shared" si="53"/>
        <v>210.7</v>
      </c>
      <c r="AB118" s="82">
        <f t="shared" si="53"/>
        <v>210.7</v>
      </c>
      <c r="AC118" s="189">
        <f t="shared" si="53"/>
        <v>210.7</v>
      </c>
      <c r="AD118" s="82">
        <f t="shared" si="53"/>
        <v>210.7</v>
      </c>
      <c r="AE118" s="82">
        <f t="shared" si="53"/>
        <v>210.7</v>
      </c>
      <c r="AF118" s="82">
        <f t="shared" si="53"/>
        <v>210.7</v>
      </c>
      <c r="AG118" s="82">
        <f t="shared" si="53"/>
        <v>210.7</v>
      </c>
      <c r="AH118" s="82">
        <f t="shared" si="53"/>
        <v>210.7</v>
      </c>
      <c r="AI118" s="82">
        <f t="shared" si="53"/>
        <v>210.7</v>
      </c>
      <c r="AJ118" s="82">
        <f t="shared" si="53"/>
        <v>210.7</v>
      </c>
      <c r="AK118" s="82">
        <f t="shared" si="53"/>
        <v>210.7</v>
      </c>
      <c r="AL118" s="82">
        <f t="shared" si="53"/>
        <v>221.23499999999999</v>
      </c>
      <c r="AM118" s="82">
        <f t="shared" si="53"/>
        <v>221.23499999999999</v>
      </c>
      <c r="AN118" s="82">
        <f t="shared" si="53"/>
        <v>221.23499999999999</v>
      </c>
      <c r="AO118" s="189">
        <f t="shared" si="53"/>
        <v>221.23499999999999</v>
      </c>
      <c r="AP118" s="82">
        <f t="shared" si="53"/>
        <v>221.23499999999999</v>
      </c>
      <c r="AQ118" s="82">
        <f t="shared" si="53"/>
        <v>221.23499999999999</v>
      </c>
      <c r="AR118" s="82">
        <f t="shared" si="53"/>
        <v>221.23499999999999</v>
      </c>
      <c r="AS118" s="82">
        <f t="shared" si="53"/>
        <v>221.23499999999999</v>
      </c>
      <c r="AT118" s="82">
        <f t="shared" si="53"/>
        <v>221.23499999999999</v>
      </c>
      <c r="AU118" s="82">
        <f t="shared" si="53"/>
        <v>221.23499999999999</v>
      </c>
      <c r="AV118" s="82">
        <f t="shared" si="53"/>
        <v>221.23499999999999</v>
      </c>
      <c r="AW118" s="82">
        <f t="shared" si="53"/>
        <v>221.23499999999999</v>
      </c>
      <c r="AX118" s="82">
        <f t="shared" si="53"/>
        <v>232.29675</v>
      </c>
      <c r="AY118" s="82">
        <f t="shared" si="53"/>
        <v>232.29675</v>
      </c>
      <c r="AZ118" s="82">
        <f t="shared" si="53"/>
        <v>232.29675</v>
      </c>
      <c r="BA118" s="189">
        <f t="shared" si="53"/>
        <v>232.29675</v>
      </c>
      <c r="BB118" s="82">
        <f t="shared" si="53"/>
        <v>232.29675</v>
      </c>
      <c r="BC118" s="82">
        <f t="shared" si="53"/>
        <v>232.29675</v>
      </c>
      <c r="BD118" s="82">
        <f t="shared" si="53"/>
        <v>232.29675</v>
      </c>
      <c r="BE118" s="82">
        <f t="shared" si="53"/>
        <v>232.29675</v>
      </c>
      <c r="BF118" s="82">
        <f t="shared" si="53"/>
        <v>232.29675</v>
      </c>
      <c r="BG118" s="82">
        <f t="shared" si="53"/>
        <v>232.29675</v>
      </c>
      <c r="BH118" s="82">
        <f t="shared" si="53"/>
        <v>232.29675</v>
      </c>
      <c r="BI118" s="82">
        <f t="shared" si="53"/>
        <v>232.29675</v>
      </c>
      <c r="BJ118" s="82">
        <f t="shared" si="53"/>
        <v>243.9115875</v>
      </c>
      <c r="BK118" s="82">
        <f t="shared" si="53"/>
        <v>243.9115875</v>
      </c>
      <c r="BL118" s="82">
        <f t="shared" si="53"/>
        <v>243.9115875</v>
      </c>
      <c r="BM118" s="82">
        <f t="shared" si="53"/>
        <v>243.9115875</v>
      </c>
      <c r="BN118" s="97"/>
      <c r="BO118" s="67">
        <f t="shared" si="42"/>
        <v>802.66666666666663</v>
      </c>
      <c r="BP118" s="68">
        <f t="shared" si="43"/>
        <v>2448.1333333333332</v>
      </c>
      <c r="BQ118" s="68">
        <f t="shared" si="44"/>
        <v>2570.5400000000004</v>
      </c>
      <c r="BR118" s="68">
        <f t="shared" si="45"/>
        <v>2699.0669999999996</v>
      </c>
      <c r="BS118" s="69">
        <f t="shared" si="46"/>
        <v>2834.0203499999998</v>
      </c>
      <c r="BT118" s="11"/>
      <c r="BU118" s="70">
        <f t="shared" si="47"/>
        <v>11354.427349999998</v>
      </c>
      <c r="BW118" s="97"/>
      <c r="BX118" s="95"/>
    </row>
    <row r="119" spans="2:76" s="93" customFormat="1">
      <c r="B119" s="99" t="s">
        <v>198</v>
      </c>
      <c r="C119" s="437">
        <v>9</v>
      </c>
      <c r="D119" s="438">
        <v>2.4079999999999999</v>
      </c>
      <c r="E119" s="94"/>
      <c r="F119" s="82">
        <f t="shared" si="19"/>
        <v>0</v>
      </c>
      <c r="G119" s="82">
        <f t="shared" si="53"/>
        <v>0</v>
      </c>
      <c r="H119" s="82">
        <f t="shared" si="53"/>
        <v>0</v>
      </c>
      <c r="I119" s="82">
        <f t="shared" si="53"/>
        <v>0</v>
      </c>
      <c r="J119" s="82">
        <f t="shared" si="53"/>
        <v>0</v>
      </c>
      <c r="K119" s="82">
        <f t="shared" si="53"/>
        <v>0</v>
      </c>
      <c r="L119" s="82">
        <f t="shared" si="53"/>
        <v>0</v>
      </c>
      <c r="M119" s="82">
        <f t="shared" si="53"/>
        <v>0</v>
      </c>
      <c r="N119" s="82">
        <f t="shared" si="53"/>
        <v>200.66666666666666</v>
      </c>
      <c r="O119" s="82">
        <f t="shared" si="53"/>
        <v>200.66666666666666</v>
      </c>
      <c r="P119" s="82">
        <f t="shared" si="53"/>
        <v>200.66666666666666</v>
      </c>
      <c r="Q119" s="189">
        <f t="shared" si="53"/>
        <v>200.66666666666666</v>
      </c>
      <c r="R119" s="82">
        <f t="shared" si="53"/>
        <v>200.66666666666666</v>
      </c>
      <c r="S119" s="82">
        <f t="shared" si="53"/>
        <v>200.66666666666666</v>
      </c>
      <c r="T119" s="82">
        <f t="shared" si="53"/>
        <v>200.66666666666666</v>
      </c>
      <c r="U119" s="82">
        <f t="shared" si="53"/>
        <v>200.66666666666666</v>
      </c>
      <c r="V119" s="82">
        <f t="shared" si="53"/>
        <v>200.66666666666666</v>
      </c>
      <c r="W119" s="82">
        <f t="shared" si="53"/>
        <v>200.66666666666666</v>
      </c>
      <c r="X119" s="82">
        <f t="shared" si="53"/>
        <v>200.66666666666666</v>
      </c>
      <c r="Y119" s="82">
        <f t="shared" si="53"/>
        <v>200.66666666666666</v>
      </c>
      <c r="Z119" s="82">
        <f t="shared" si="53"/>
        <v>210.7</v>
      </c>
      <c r="AA119" s="82">
        <f t="shared" si="53"/>
        <v>210.7</v>
      </c>
      <c r="AB119" s="82">
        <f t="shared" si="53"/>
        <v>210.7</v>
      </c>
      <c r="AC119" s="189">
        <f t="shared" si="53"/>
        <v>210.7</v>
      </c>
      <c r="AD119" s="82">
        <f t="shared" si="53"/>
        <v>210.7</v>
      </c>
      <c r="AE119" s="82">
        <f t="shared" si="53"/>
        <v>210.7</v>
      </c>
      <c r="AF119" s="82">
        <f t="shared" si="53"/>
        <v>210.7</v>
      </c>
      <c r="AG119" s="82">
        <f t="shared" si="53"/>
        <v>210.7</v>
      </c>
      <c r="AH119" s="82">
        <f t="shared" si="53"/>
        <v>210.7</v>
      </c>
      <c r="AI119" s="82">
        <f t="shared" si="53"/>
        <v>210.7</v>
      </c>
      <c r="AJ119" s="82">
        <f t="shared" si="53"/>
        <v>210.7</v>
      </c>
      <c r="AK119" s="82">
        <f t="shared" si="53"/>
        <v>210.7</v>
      </c>
      <c r="AL119" s="82">
        <f t="shared" si="53"/>
        <v>221.23499999999999</v>
      </c>
      <c r="AM119" s="82">
        <f t="shared" si="53"/>
        <v>221.23499999999999</v>
      </c>
      <c r="AN119" s="82">
        <f t="shared" si="53"/>
        <v>221.23499999999999</v>
      </c>
      <c r="AO119" s="189">
        <f t="shared" si="53"/>
        <v>221.23499999999999</v>
      </c>
      <c r="AP119" s="82">
        <f t="shared" si="53"/>
        <v>221.23499999999999</v>
      </c>
      <c r="AQ119" s="82">
        <f t="shared" si="53"/>
        <v>221.23499999999999</v>
      </c>
      <c r="AR119" s="82">
        <f t="shared" si="53"/>
        <v>221.23499999999999</v>
      </c>
      <c r="AS119" s="82">
        <f t="shared" si="53"/>
        <v>221.23499999999999</v>
      </c>
      <c r="AT119" s="82">
        <f t="shared" si="53"/>
        <v>221.23499999999999</v>
      </c>
      <c r="AU119" s="82">
        <f t="shared" si="53"/>
        <v>221.23499999999999</v>
      </c>
      <c r="AV119" s="82">
        <f t="shared" si="53"/>
        <v>221.23499999999999</v>
      </c>
      <c r="AW119" s="82">
        <f t="shared" si="53"/>
        <v>221.23499999999999</v>
      </c>
      <c r="AX119" s="82">
        <f t="shared" si="53"/>
        <v>232.29675</v>
      </c>
      <c r="AY119" s="82">
        <f t="shared" si="53"/>
        <v>232.29675</v>
      </c>
      <c r="AZ119" s="82">
        <f t="shared" si="53"/>
        <v>232.29675</v>
      </c>
      <c r="BA119" s="189">
        <f t="shared" si="53"/>
        <v>232.29675</v>
      </c>
      <c r="BB119" s="82">
        <f t="shared" si="53"/>
        <v>232.29675</v>
      </c>
      <c r="BC119" s="82">
        <f t="shared" si="53"/>
        <v>232.29675</v>
      </c>
      <c r="BD119" s="82">
        <f t="shared" si="53"/>
        <v>232.29675</v>
      </c>
      <c r="BE119" s="82">
        <f t="shared" si="53"/>
        <v>232.29675</v>
      </c>
      <c r="BF119" s="82">
        <f t="shared" si="53"/>
        <v>232.29675</v>
      </c>
      <c r="BG119" s="82">
        <f t="shared" si="53"/>
        <v>232.29675</v>
      </c>
      <c r="BH119" s="82">
        <f t="shared" si="53"/>
        <v>232.29675</v>
      </c>
      <c r="BI119" s="82">
        <f t="shared" si="53"/>
        <v>232.29675</v>
      </c>
      <c r="BJ119" s="82">
        <f t="shared" si="53"/>
        <v>243.9115875</v>
      </c>
      <c r="BK119" s="82">
        <f t="shared" si="53"/>
        <v>243.9115875</v>
      </c>
      <c r="BL119" s="82">
        <f t="shared" si="53"/>
        <v>243.9115875</v>
      </c>
      <c r="BM119" s="82">
        <f t="shared" si="53"/>
        <v>243.9115875</v>
      </c>
      <c r="BN119" s="97"/>
      <c r="BO119" s="67">
        <f t="shared" si="42"/>
        <v>802.66666666666663</v>
      </c>
      <c r="BP119" s="68">
        <f t="shared" si="43"/>
        <v>2448.1333333333332</v>
      </c>
      <c r="BQ119" s="68">
        <f t="shared" si="44"/>
        <v>2570.5400000000004</v>
      </c>
      <c r="BR119" s="68">
        <f t="shared" si="45"/>
        <v>2699.0669999999996</v>
      </c>
      <c r="BS119" s="69">
        <f t="shared" si="46"/>
        <v>2834.0203499999998</v>
      </c>
      <c r="BT119" s="11"/>
      <c r="BU119" s="70">
        <f t="shared" si="47"/>
        <v>11354.427349999998</v>
      </c>
      <c r="BW119" s="97"/>
      <c r="BX119" s="95"/>
    </row>
    <row r="120" spans="2:76" s="93" customFormat="1">
      <c r="B120" s="99" t="s">
        <v>199</v>
      </c>
      <c r="C120" s="437">
        <v>9</v>
      </c>
      <c r="D120" s="438">
        <v>2.4079999999999999</v>
      </c>
      <c r="E120" s="94"/>
      <c r="F120" s="82">
        <f t="shared" si="19"/>
        <v>0</v>
      </c>
      <c r="G120" s="82">
        <f t="shared" si="53"/>
        <v>0</v>
      </c>
      <c r="H120" s="82">
        <f t="shared" si="53"/>
        <v>0</v>
      </c>
      <c r="I120" s="82">
        <f t="shared" si="53"/>
        <v>0</v>
      </c>
      <c r="J120" s="82">
        <f t="shared" si="53"/>
        <v>0</v>
      </c>
      <c r="K120" s="82">
        <f t="shared" si="53"/>
        <v>0</v>
      </c>
      <c r="L120" s="82">
        <f t="shared" si="53"/>
        <v>0</v>
      </c>
      <c r="M120" s="82">
        <f t="shared" si="53"/>
        <v>0</v>
      </c>
      <c r="N120" s="82">
        <f t="shared" si="53"/>
        <v>200.66666666666666</v>
      </c>
      <c r="O120" s="82">
        <f t="shared" si="53"/>
        <v>200.66666666666666</v>
      </c>
      <c r="P120" s="82">
        <f t="shared" si="53"/>
        <v>200.66666666666666</v>
      </c>
      <c r="Q120" s="189">
        <f t="shared" si="53"/>
        <v>200.66666666666666</v>
      </c>
      <c r="R120" s="82">
        <f t="shared" si="53"/>
        <v>200.66666666666666</v>
      </c>
      <c r="S120" s="82">
        <f t="shared" si="53"/>
        <v>200.66666666666666</v>
      </c>
      <c r="T120" s="82">
        <f t="shared" si="53"/>
        <v>200.66666666666666</v>
      </c>
      <c r="U120" s="82">
        <f t="shared" si="53"/>
        <v>200.66666666666666</v>
      </c>
      <c r="V120" s="82">
        <f t="shared" si="53"/>
        <v>200.66666666666666</v>
      </c>
      <c r="W120" s="82">
        <f t="shared" si="53"/>
        <v>200.66666666666666</v>
      </c>
      <c r="X120" s="82">
        <f t="shared" si="53"/>
        <v>200.66666666666666</v>
      </c>
      <c r="Y120" s="82">
        <f t="shared" si="53"/>
        <v>200.66666666666666</v>
      </c>
      <c r="Z120" s="82">
        <f t="shared" si="53"/>
        <v>210.7</v>
      </c>
      <c r="AA120" s="82">
        <f t="shared" si="53"/>
        <v>210.7</v>
      </c>
      <c r="AB120" s="82">
        <f t="shared" si="53"/>
        <v>210.7</v>
      </c>
      <c r="AC120" s="189">
        <f t="shared" si="53"/>
        <v>210.7</v>
      </c>
      <c r="AD120" s="82">
        <f t="shared" si="53"/>
        <v>210.7</v>
      </c>
      <c r="AE120" s="82">
        <f t="shared" si="53"/>
        <v>210.7</v>
      </c>
      <c r="AF120" s="82">
        <f t="shared" si="53"/>
        <v>210.7</v>
      </c>
      <c r="AG120" s="82">
        <f t="shared" si="53"/>
        <v>210.7</v>
      </c>
      <c r="AH120" s="82">
        <f t="shared" si="53"/>
        <v>210.7</v>
      </c>
      <c r="AI120" s="82">
        <f t="shared" si="53"/>
        <v>210.7</v>
      </c>
      <c r="AJ120" s="82">
        <f t="shared" si="53"/>
        <v>210.7</v>
      </c>
      <c r="AK120" s="82">
        <f t="shared" si="53"/>
        <v>210.7</v>
      </c>
      <c r="AL120" s="82">
        <f t="shared" si="53"/>
        <v>221.23499999999999</v>
      </c>
      <c r="AM120" s="82">
        <f t="shared" si="53"/>
        <v>221.23499999999999</v>
      </c>
      <c r="AN120" s="82">
        <f t="shared" si="53"/>
        <v>221.23499999999999</v>
      </c>
      <c r="AO120" s="189">
        <f t="shared" si="53"/>
        <v>221.23499999999999</v>
      </c>
      <c r="AP120" s="82">
        <f t="shared" si="53"/>
        <v>221.23499999999999</v>
      </c>
      <c r="AQ120" s="82">
        <f t="shared" si="53"/>
        <v>221.23499999999999</v>
      </c>
      <c r="AR120" s="82">
        <f t="shared" si="53"/>
        <v>221.23499999999999</v>
      </c>
      <c r="AS120" s="82">
        <f t="shared" si="53"/>
        <v>221.23499999999999</v>
      </c>
      <c r="AT120" s="82">
        <f t="shared" si="53"/>
        <v>221.23499999999999</v>
      </c>
      <c r="AU120" s="82">
        <f t="shared" si="53"/>
        <v>221.23499999999999</v>
      </c>
      <c r="AV120" s="82">
        <f t="shared" si="53"/>
        <v>221.23499999999999</v>
      </c>
      <c r="AW120" s="82">
        <f t="shared" si="53"/>
        <v>221.23499999999999</v>
      </c>
      <c r="AX120" s="82">
        <f t="shared" si="53"/>
        <v>232.29675</v>
      </c>
      <c r="AY120" s="82">
        <f t="shared" si="53"/>
        <v>232.29675</v>
      </c>
      <c r="AZ120" s="82">
        <f t="shared" si="53"/>
        <v>232.29675</v>
      </c>
      <c r="BA120" s="189">
        <f t="shared" si="53"/>
        <v>232.29675</v>
      </c>
      <c r="BB120" s="82">
        <f t="shared" si="53"/>
        <v>232.29675</v>
      </c>
      <c r="BC120" s="82">
        <f t="shared" si="53"/>
        <v>232.29675</v>
      </c>
      <c r="BD120" s="82">
        <f t="shared" si="53"/>
        <v>232.29675</v>
      </c>
      <c r="BE120" s="82">
        <f t="shared" si="53"/>
        <v>232.29675</v>
      </c>
      <c r="BF120" s="82">
        <f t="shared" si="53"/>
        <v>232.29675</v>
      </c>
      <c r="BG120" s="82">
        <f t="shared" si="53"/>
        <v>232.29675</v>
      </c>
      <c r="BH120" s="82">
        <f t="shared" si="53"/>
        <v>232.29675</v>
      </c>
      <c r="BI120" s="82">
        <f t="shared" si="53"/>
        <v>232.29675</v>
      </c>
      <c r="BJ120" s="82">
        <f t="shared" si="53"/>
        <v>243.9115875</v>
      </c>
      <c r="BK120" s="82">
        <f t="shared" si="53"/>
        <v>243.9115875</v>
      </c>
      <c r="BL120" s="82">
        <f t="shared" si="53"/>
        <v>243.9115875</v>
      </c>
      <c r="BM120" s="82">
        <f t="shared" si="53"/>
        <v>243.9115875</v>
      </c>
      <c r="BN120" s="97"/>
      <c r="BO120" s="67">
        <f t="shared" si="42"/>
        <v>802.66666666666663</v>
      </c>
      <c r="BP120" s="68">
        <f t="shared" si="43"/>
        <v>2448.1333333333332</v>
      </c>
      <c r="BQ120" s="68">
        <f t="shared" si="44"/>
        <v>2570.5400000000004</v>
      </c>
      <c r="BR120" s="68">
        <f t="shared" si="45"/>
        <v>2699.0669999999996</v>
      </c>
      <c r="BS120" s="69">
        <f t="shared" si="46"/>
        <v>2834.0203499999998</v>
      </c>
      <c r="BT120" s="11"/>
      <c r="BU120" s="70">
        <f t="shared" si="47"/>
        <v>11354.427349999998</v>
      </c>
      <c r="BW120" s="97"/>
      <c r="BX120" s="95"/>
    </row>
    <row r="121" spans="2:76" s="93" customFormat="1">
      <c r="B121" s="99" t="s">
        <v>200</v>
      </c>
      <c r="C121" s="437">
        <v>9</v>
      </c>
      <c r="D121" s="438">
        <v>2.4079999999999999</v>
      </c>
      <c r="E121" s="94"/>
      <c r="F121" s="82">
        <f t="shared" si="19"/>
        <v>0</v>
      </c>
      <c r="G121" s="82">
        <f t="shared" si="53"/>
        <v>0</v>
      </c>
      <c r="H121" s="82">
        <f t="shared" si="53"/>
        <v>0</v>
      </c>
      <c r="I121" s="82">
        <f t="shared" si="53"/>
        <v>0</v>
      </c>
      <c r="J121" s="82">
        <f t="shared" si="53"/>
        <v>0</v>
      </c>
      <c r="K121" s="82">
        <f t="shared" si="53"/>
        <v>0</v>
      </c>
      <c r="L121" s="82">
        <f t="shared" si="53"/>
        <v>0</v>
      </c>
      <c r="M121" s="82">
        <f t="shared" si="53"/>
        <v>0</v>
      </c>
      <c r="N121" s="82">
        <f t="shared" si="53"/>
        <v>200.66666666666666</v>
      </c>
      <c r="O121" s="82">
        <f t="shared" si="53"/>
        <v>200.66666666666666</v>
      </c>
      <c r="P121" s="82">
        <f t="shared" si="53"/>
        <v>200.66666666666666</v>
      </c>
      <c r="Q121" s="189">
        <f t="shared" si="53"/>
        <v>200.66666666666666</v>
      </c>
      <c r="R121" s="82">
        <f t="shared" si="53"/>
        <v>200.66666666666666</v>
      </c>
      <c r="S121" s="82">
        <f t="shared" si="53"/>
        <v>200.66666666666666</v>
      </c>
      <c r="T121" s="82">
        <f t="shared" si="53"/>
        <v>200.66666666666666</v>
      </c>
      <c r="U121" s="82">
        <f t="shared" si="53"/>
        <v>200.66666666666666</v>
      </c>
      <c r="V121" s="82">
        <f t="shared" si="53"/>
        <v>200.66666666666666</v>
      </c>
      <c r="W121" s="82">
        <f t="shared" si="53"/>
        <v>200.66666666666666</v>
      </c>
      <c r="X121" s="82">
        <f t="shared" si="53"/>
        <v>200.66666666666666</v>
      </c>
      <c r="Y121" s="82">
        <f t="shared" si="53"/>
        <v>200.66666666666666</v>
      </c>
      <c r="Z121" s="82">
        <f t="shared" si="53"/>
        <v>210.7</v>
      </c>
      <c r="AA121" s="82">
        <f t="shared" si="53"/>
        <v>210.7</v>
      </c>
      <c r="AB121" s="82">
        <f t="shared" si="53"/>
        <v>210.7</v>
      </c>
      <c r="AC121" s="189">
        <f t="shared" si="53"/>
        <v>210.7</v>
      </c>
      <c r="AD121" s="82">
        <f t="shared" si="53"/>
        <v>210.7</v>
      </c>
      <c r="AE121" s="82">
        <f t="shared" si="53"/>
        <v>210.7</v>
      </c>
      <c r="AF121" s="82">
        <f t="shared" si="53"/>
        <v>210.7</v>
      </c>
      <c r="AG121" s="82">
        <f t="shared" si="53"/>
        <v>210.7</v>
      </c>
      <c r="AH121" s="82">
        <f t="shared" si="53"/>
        <v>210.7</v>
      </c>
      <c r="AI121" s="82">
        <f t="shared" si="53"/>
        <v>210.7</v>
      </c>
      <c r="AJ121" s="82">
        <f t="shared" si="53"/>
        <v>210.7</v>
      </c>
      <c r="AK121" s="82">
        <f t="shared" si="53"/>
        <v>210.7</v>
      </c>
      <c r="AL121" s="82">
        <f t="shared" si="53"/>
        <v>221.23499999999999</v>
      </c>
      <c r="AM121" s="82">
        <f t="shared" si="53"/>
        <v>221.23499999999999</v>
      </c>
      <c r="AN121" s="82">
        <f t="shared" si="53"/>
        <v>221.23499999999999</v>
      </c>
      <c r="AO121" s="189">
        <f t="shared" si="53"/>
        <v>221.23499999999999</v>
      </c>
      <c r="AP121" s="82">
        <f t="shared" si="53"/>
        <v>221.23499999999999</v>
      </c>
      <c r="AQ121" s="82">
        <f t="shared" si="53"/>
        <v>221.23499999999999</v>
      </c>
      <c r="AR121" s="82">
        <f t="shared" si="53"/>
        <v>221.23499999999999</v>
      </c>
      <c r="AS121" s="82">
        <f t="shared" si="53"/>
        <v>221.23499999999999</v>
      </c>
      <c r="AT121" s="82">
        <f t="shared" si="53"/>
        <v>221.23499999999999</v>
      </c>
      <c r="AU121" s="82">
        <f t="shared" si="53"/>
        <v>221.23499999999999</v>
      </c>
      <c r="AV121" s="82">
        <f t="shared" si="53"/>
        <v>221.23499999999999</v>
      </c>
      <c r="AW121" s="82">
        <f t="shared" si="53"/>
        <v>221.23499999999999</v>
      </c>
      <c r="AX121" s="82">
        <f t="shared" si="53"/>
        <v>232.29675</v>
      </c>
      <c r="AY121" s="82">
        <f t="shared" si="53"/>
        <v>232.29675</v>
      </c>
      <c r="AZ121" s="82">
        <f t="shared" si="53"/>
        <v>232.29675</v>
      </c>
      <c r="BA121" s="189">
        <f t="shared" si="53"/>
        <v>232.29675</v>
      </c>
      <c r="BB121" s="82">
        <f t="shared" si="53"/>
        <v>232.29675</v>
      </c>
      <c r="BC121" s="82">
        <f t="shared" si="53"/>
        <v>232.29675</v>
      </c>
      <c r="BD121" s="82">
        <f t="shared" si="53"/>
        <v>232.29675</v>
      </c>
      <c r="BE121" s="82">
        <f t="shared" si="53"/>
        <v>232.29675</v>
      </c>
      <c r="BF121" s="82">
        <f t="shared" si="53"/>
        <v>232.29675</v>
      </c>
      <c r="BG121" s="82">
        <f t="shared" si="53"/>
        <v>232.29675</v>
      </c>
      <c r="BH121" s="82">
        <f t="shared" si="53"/>
        <v>232.29675</v>
      </c>
      <c r="BI121" s="82">
        <f t="shared" si="53"/>
        <v>232.29675</v>
      </c>
      <c r="BJ121" s="82">
        <f t="shared" si="53"/>
        <v>243.9115875</v>
      </c>
      <c r="BK121" s="82">
        <f t="shared" si="53"/>
        <v>243.9115875</v>
      </c>
      <c r="BL121" s="82">
        <f t="shared" si="53"/>
        <v>243.9115875</v>
      </c>
      <c r="BM121" s="82">
        <f t="shared" si="53"/>
        <v>243.9115875</v>
      </c>
      <c r="BN121" s="97"/>
      <c r="BO121" s="67">
        <f t="shared" si="42"/>
        <v>802.66666666666663</v>
      </c>
      <c r="BP121" s="68">
        <f t="shared" si="43"/>
        <v>2448.1333333333332</v>
      </c>
      <c r="BQ121" s="68">
        <f t="shared" si="44"/>
        <v>2570.5400000000004</v>
      </c>
      <c r="BR121" s="68">
        <f t="shared" si="45"/>
        <v>2699.0669999999996</v>
      </c>
      <c r="BS121" s="69">
        <f t="shared" si="46"/>
        <v>2834.0203499999998</v>
      </c>
      <c r="BT121" s="11"/>
      <c r="BU121" s="70">
        <f t="shared" si="47"/>
        <v>11354.427349999998</v>
      </c>
      <c r="BW121" s="97"/>
      <c r="BX121" s="95"/>
    </row>
    <row r="122" spans="2:76" s="93" customFormat="1">
      <c r="B122" s="99" t="s">
        <v>201</v>
      </c>
      <c r="C122" s="437">
        <v>9</v>
      </c>
      <c r="D122" s="438">
        <v>2.4079999999999999</v>
      </c>
      <c r="E122" s="94"/>
      <c r="F122" s="82">
        <f t="shared" si="19"/>
        <v>0</v>
      </c>
      <c r="G122" s="82">
        <f t="shared" si="53"/>
        <v>0</v>
      </c>
      <c r="H122" s="82">
        <f t="shared" si="53"/>
        <v>0</v>
      </c>
      <c r="I122" s="82">
        <f t="shared" si="53"/>
        <v>0</v>
      </c>
      <c r="J122" s="82">
        <f t="shared" si="53"/>
        <v>0</v>
      </c>
      <c r="K122" s="82">
        <f t="shared" si="53"/>
        <v>0</v>
      </c>
      <c r="L122" s="82">
        <f t="shared" si="53"/>
        <v>0</v>
      </c>
      <c r="M122" s="82">
        <f t="shared" si="53"/>
        <v>0</v>
      </c>
      <c r="N122" s="82">
        <f t="shared" si="53"/>
        <v>200.66666666666666</v>
      </c>
      <c r="O122" s="82">
        <f t="shared" si="53"/>
        <v>200.66666666666666</v>
      </c>
      <c r="P122" s="82">
        <f t="shared" si="53"/>
        <v>200.66666666666666</v>
      </c>
      <c r="Q122" s="189">
        <f t="shared" si="53"/>
        <v>200.66666666666666</v>
      </c>
      <c r="R122" s="82">
        <f t="shared" si="53"/>
        <v>200.66666666666666</v>
      </c>
      <c r="S122" s="82">
        <f t="shared" si="53"/>
        <v>200.66666666666666</v>
      </c>
      <c r="T122" s="82">
        <f t="shared" si="53"/>
        <v>200.66666666666666</v>
      </c>
      <c r="U122" s="82">
        <f t="shared" si="53"/>
        <v>200.66666666666666</v>
      </c>
      <c r="V122" s="82">
        <f t="shared" si="53"/>
        <v>200.66666666666666</v>
      </c>
      <c r="W122" s="82">
        <f t="shared" si="53"/>
        <v>200.66666666666666</v>
      </c>
      <c r="X122" s="82">
        <f t="shared" si="53"/>
        <v>200.66666666666666</v>
      </c>
      <c r="Y122" s="82">
        <f t="shared" si="53"/>
        <v>200.66666666666666</v>
      </c>
      <c r="Z122" s="82">
        <f t="shared" si="53"/>
        <v>210.7</v>
      </c>
      <c r="AA122" s="82">
        <f t="shared" ref="G122:BM126" si="54">IF($C122&lt;=AA$2,$D122/12*1000,0)*(1+$C$3)^QUOTIENT(AA$2-$C122,12)</f>
        <v>210.7</v>
      </c>
      <c r="AB122" s="82">
        <f t="shared" si="54"/>
        <v>210.7</v>
      </c>
      <c r="AC122" s="189">
        <f t="shared" si="54"/>
        <v>210.7</v>
      </c>
      <c r="AD122" s="82">
        <f t="shared" si="54"/>
        <v>210.7</v>
      </c>
      <c r="AE122" s="82">
        <f t="shared" si="54"/>
        <v>210.7</v>
      </c>
      <c r="AF122" s="82">
        <f t="shared" si="54"/>
        <v>210.7</v>
      </c>
      <c r="AG122" s="82">
        <f t="shared" si="54"/>
        <v>210.7</v>
      </c>
      <c r="AH122" s="82">
        <f t="shared" si="54"/>
        <v>210.7</v>
      </c>
      <c r="AI122" s="82">
        <f t="shared" si="54"/>
        <v>210.7</v>
      </c>
      <c r="AJ122" s="82">
        <f t="shared" si="54"/>
        <v>210.7</v>
      </c>
      <c r="AK122" s="82">
        <f t="shared" si="54"/>
        <v>210.7</v>
      </c>
      <c r="AL122" s="82">
        <f t="shared" si="54"/>
        <v>221.23499999999999</v>
      </c>
      <c r="AM122" s="82">
        <f t="shared" si="54"/>
        <v>221.23499999999999</v>
      </c>
      <c r="AN122" s="82">
        <f t="shared" si="54"/>
        <v>221.23499999999999</v>
      </c>
      <c r="AO122" s="189">
        <f t="shared" si="54"/>
        <v>221.23499999999999</v>
      </c>
      <c r="AP122" s="82">
        <f t="shared" si="54"/>
        <v>221.23499999999999</v>
      </c>
      <c r="AQ122" s="82">
        <f t="shared" si="54"/>
        <v>221.23499999999999</v>
      </c>
      <c r="AR122" s="82">
        <f t="shared" si="54"/>
        <v>221.23499999999999</v>
      </c>
      <c r="AS122" s="82">
        <f t="shared" si="54"/>
        <v>221.23499999999999</v>
      </c>
      <c r="AT122" s="82">
        <f t="shared" si="54"/>
        <v>221.23499999999999</v>
      </c>
      <c r="AU122" s="82">
        <f t="shared" si="54"/>
        <v>221.23499999999999</v>
      </c>
      <c r="AV122" s="82">
        <f t="shared" si="54"/>
        <v>221.23499999999999</v>
      </c>
      <c r="AW122" s="82">
        <f t="shared" si="54"/>
        <v>221.23499999999999</v>
      </c>
      <c r="AX122" s="82">
        <f t="shared" si="54"/>
        <v>232.29675</v>
      </c>
      <c r="AY122" s="82">
        <f t="shared" si="54"/>
        <v>232.29675</v>
      </c>
      <c r="AZ122" s="82">
        <f t="shared" si="54"/>
        <v>232.29675</v>
      </c>
      <c r="BA122" s="189">
        <f t="shared" si="54"/>
        <v>232.29675</v>
      </c>
      <c r="BB122" s="82">
        <f t="shared" si="54"/>
        <v>232.29675</v>
      </c>
      <c r="BC122" s="82">
        <f t="shared" si="54"/>
        <v>232.29675</v>
      </c>
      <c r="BD122" s="82">
        <f t="shared" si="54"/>
        <v>232.29675</v>
      </c>
      <c r="BE122" s="82">
        <f t="shared" si="54"/>
        <v>232.29675</v>
      </c>
      <c r="BF122" s="82">
        <f t="shared" si="54"/>
        <v>232.29675</v>
      </c>
      <c r="BG122" s="82">
        <f t="shared" si="54"/>
        <v>232.29675</v>
      </c>
      <c r="BH122" s="82">
        <f t="shared" si="54"/>
        <v>232.29675</v>
      </c>
      <c r="BI122" s="82">
        <f t="shared" si="54"/>
        <v>232.29675</v>
      </c>
      <c r="BJ122" s="82">
        <f t="shared" si="54"/>
        <v>243.9115875</v>
      </c>
      <c r="BK122" s="82">
        <f t="shared" si="54"/>
        <v>243.9115875</v>
      </c>
      <c r="BL122" s="82">
        <f t="shared" si="54"/>
        <v>243.9115875</v>
      </c>
      <c r="BM122" s="82">
        <f t="shared" si="54"/>
        <v>243.9115875</v>
      </c>
      <c r="BN122" s="97"/>
      <c r="BO122" s="67">
        <f t="shared" si="42"/>
        <v>802.66666666666663</v>
      </c>
      <c r="BP122" s="68">
        <f t="shared" si="43"/>
        <v>2448.1333333333332</v>
      </c>
      <c r="BQ122" s="68">
        <f t="shared" si="44"/>
        <v>2570.5400000000004</v>
      </c>
      <c r="BR122" s="68">
        <f t="shared" si="45"/>
        <v>2699.0669999999996</v>
      </c>
      <c r="BS122" s="69">
        <f t="shared" si="46"/>
        <v>2834.0203499999998</v>
      </c>
      <c r="BT122" s="11"/>
      <c r="BU122" s="70">
        <f t="shared" si="47"/>
        <v>11354.427349999998</v>
      </c>
      <c r="BW122" s="97"/>
      <c r="BX122" s="95"/>
    </row>
    <row r="123" spans="2:76" s="93" customFormat="1">
      <c r="B123" s="99" t="s">
        <v>202</v>
      </c>
      <c r="C123" s="437">
        <v>9</v>
      </c>
      <c r="D123" s="438">
        <v>2.4079999999999999</v>
      </c>
      <c r="E123" s="94"/>
      <c r="F123" s="82">
        <f t="shared" si="19"/>
        <v>0</v>
      </c>
      <c r="G123" s="82">
        <f t="shared" si="54"/>
        <v>0</v>
      </c>
      <c r="H123" s="82">
        <f t="shared" si="54"/>
        <v>0</v>
      </c>
      <c r="I123" s="82">
        <f t="shared" si="54"/>
        <v>0</v>
      </c>
      <c r="J123" s="82">
        <f t="shared" si="54"/>
        <v>0</v>
      </c>
      <c r="K123" s="82">
        <f t="shared" si="54"/>
        <v>0</v>
      </c>
      <c r="L123" s="82">
        <f t="shared" si="54"/>
        <v>0</v>
      </c>
      <c r="M123" s="82">
        <f t="shared" si="54"/>
        <v>0</v>
      </c>
      <c r="N123" s="82">
        <f t="shared" si="54"/>
        <v>200.66666666666666</v>
      </c>
      <c r="O123" s="82">
        <f t="shared" si="54"/>
        <v>200.66666666666666</v>
      </c>
      <c r="P123" s="82">
        <f t="shared" si="54"/>
        <v>200.66666666666666</v>
      </c>
      <c r="Q123" s="189">
        <f t="shared" si="54"/>
        <v>200.66666666666666</v>
      </c>
      <c r="R123" s="82">
        <f t="shared" si="54"/>
        <v>200.66666666666666</v>
      </c>
      <c r="S123" s="82">
        <f t="shared" si="54"/>
        <v>200.66666666666666</v>
      </c>
      <c r="T123" s="82">
        <f t="shared" si="54"/>
        <v>200.66666666666666</v>
      </c>
      <c r="U123" s="82">
        <f t="shared" si="54"/>
        <v>200.66666666666666</v>
      </c>
      <c r="V123" s="82">
        <f t="shared" si="54"/>
        <v>200.66666666666666</v>
      </c>
      <c r="W123" s="82">
        <f t="shared" si="54"/>
        <v>200.66666666666666</v>
      </c>
      <c r="X123" s="82">
        <f t="shared" si="54"/>
        <v>200.66666666666666</v>
      </c>
      <c r="Y123" s="82">
        <f t="shared" si="54"/>
        <v>200.66666666666666</v>
      </c>
      <c r="Z123" s="82">
        <f t="shared" si="54"/>
        <v>210.7</v>
      </c>
      <c r="AA123" s="82">
        <f t="shared" si="54"/>
        <v>210.7</v>
      </c>
      <c r="AB123" s="82">
        <f t="shared" si="54"/>
        <v>210.7</v>
      </c>
      <c r="AC123" s="189">
        <f t="shared" si="54"/>
        <v>210.7</v>
      </c>
      <c r="AD123" s="82">
        <f t="shared" si="54"/>
        <v>210.7</v>
      </c>
      <c r="AE123" s="82">
        <f t="shared" si="54"/>
        <v>210.7</v>
      </c>
      <c r="AF123" s="82">
        <f t="shared" si="54"/>
        <v>210.7</v>
      </c>
      <c r="AG123" s="82">
        <f t="shared" si="54"/>
        <v>210.7</v>
      </c>
      <c r="AH123" s="82">
        <f t="shared" si="54"/>
        <v>210.7</v>
      </c>
      <c r="AI123" s="82">
        <f t="shared" si="54"/>
        <v>210.7</v>
      </c>
      <c r="AJ123" s="82">
        <f t="shared" si="54"/>
        <v>210.7</v>
      </c>
      <c r="AK123" s="82">
        <f t="shared" si="54"/>
        <v>210.7</v>
      </c>
      <c r="AL123" s="82">
        <f t="shared" si="54"/>
        <v>221.23499999999999</v>
      </c>
      <c r="AM123" s="82">
        <f t="shared" si="54"/>
        <v>221.23499999999999</v>
      </c>
      <c r="AN123" s="82">
        <f t="shared" si="54"/>
        <v>221.23499999999999</v>
      </c>
      <c r="AO123" s="189">
        <f t="shared" si="54"/>
        <v>221.23499999999999</v>
      </c>
      <c r="AP123" s="82">
        <f t="shared" si="54"/>
        <v>221.23499999999999</v>
      </c>
      <c r="AQ123" s="82">
        <f t="shared" si="54"/>
        <v>221.23499999999999</v>
      </c>
      <c r="AR123" s="82">
        <f t="shared" si="54"/>
        <v>221.23499999999999</v>
      </c>
      <c r="AS123" s="82">
        <f t="shared" si="54"/>
        <v>221.23499999999999</v>
      </c>
      <c r="AT123" s="82">
        <f t="shared" si="54"/>
        <v>221.23499999999999</v>
      </c>
      <c r="AU123" s="82">
        <f t="shared" si="54"/>
        <v>221.23499999999999</v>
      </c>
      <c r="AV123" s="82">
        <f t="shared" si="54"/>
        <v>221.23499999999999</v>
      </c>
      <c r="AW123" s="82">
        <f t="shared" si="54"/>
        <v>221.23499999999999</v>
      </c>
      <c r="AX123" s="82">
        <f t="shared" si="54"/>
        <v>232.29675</v>
      </c>
      <c r="AY123" s="82">
        <f t="shared" si="54"/>
        <v>232.29675</v>
      </c>
      <c r="AZ123" s="82">
        <f t="shared" si="54"/>
        <v>232.29675</v>
      </c>
      <c r="BA123" s="189">
        <f t="shared" si="54"/>
        <v>232.29675</v>
      </c>
      <c r="BB123" s="82">
        <f t="shared" si="54"/>
        <v>232.29675</v>
      </c>
      <c r="BC123" s="82">
        <f t="shared" si="54"/>
        <v>232.29675</v>
      </c>
      <c r="BD123" s="82">
        <f t="shared" si="54"/>
        <v>232.29675</v>
      </c>
      <c r="BE123" s="82">
        <f t="shared" si="54"/>
        <v>232.29675</v>
      </c>
      <c r="BF123" s="82">
        <f t="shared" si="54"/>
        <v>232.29675</v>
      </c>
      <c r="BG123" s="82">
        <f t="shared" si="54"/>
        <v>232.29675</v>
      </c>
      <c r="BH123" s="82">
        <f t="shared" si="54"/>
        <v>232.29675</v>
      </c>
      <c r="BI123" s="82">
        <f t="shared" si="54"/>
        <v>232.29675</v>
      </c>
      <c r="BJ123" s="82">
        <f t="shared" si="54"/>
        <v>243.9115875</v>
      </c>
      <c r="BK123" s="82">
        <f t="shared" si="54"/>
        <v>243.9115875</v>
      </c>
      <c r="BL123" s="82">
        <f t="shared" si="54"/>
        <v>243.9115875</v>
      </c>
      <c r="BM123" s="82">
        <f t="shared" si="54"/>
        <v>243.9115875</v>
      </c>
      <c r="BN123" s="97"/>
      <c r="BO123" s="67">
        <f t="shared" si="42"/>
        <v>802.66666666666663</v>
      </c>
      <c r="BP123" s="68">
        <f t="shared" si="43"/>
        <v>2448.1333333333332</v>
      </c>
      <c r="BQ123" s="68">
        <f t="shared" si="44"/>
        <v>2570.5400000000004</v>
      </c>
      <c r="BR123" s="68">
        <f t="shared" si="45"/>
        <v>2699.0669999999996</v>
      </c>
      <c r="BS123" s="69">
        <f t="shared" si="46"/>
        <v>2834.0203499999998</v>
      </c>
      <c r="BT123" s="11"/>
      <c r="BU123" s="70">
        <f t="shared" si="47"/>
        <v>11354.427349999998</v>
      </c>
      <c r="BW123" s="97"/>
      <c r="BX123" s="95"/>
    </row>
    <row r="124" spans="2:76" s="93" customFormat="1">
      <c r="B124" s="99" t="s">
        <v>203</v>
      </c>
      <c r="C124" s="437">
        <v>9</v>
      </c>
      <c r="D124" s="438">
        <v>2.4079999999999999</v>
      </c>
      <c r="E124" s="94"/>
      <c r="F124" s="82">
        <f t="shared" si="19"/>
        <v>0</v>
      </c>
      <c r="G124" s="82">
        <f t="shared" si="54"/>
        <v>0</v>
      </c>
      <c r="H124" s="82">
        <f t="shared" si="54"/>
        <v>0</v>
      </c>
      <c r="I124" s="82">
        <f t="shared" si="54"/>
        <v>0</v>
      </c>
      <c r="J124" s="82">
        <f t="shared" si="54"/>
        <v>0</v>
      </c>
      <c r="K124" s="82">
        <f t="shared" si="54"/>
        <v>0</v>
      </c>
      <c r="L124" s="82">
        <f t="shared" si="54"/>
        <v>0</v>
      </c>
      <c r="M124" s="82">
        <f t="shared" si="54"/>
        <v>0</v>
      </c>
      <c r="N124" s="82">
        <f t="shared" si="54"/>
        <v>200.66666666666666</v>
      </c>
      <c r="O124" s="82">
        <f t="shared" si="54"/>
        <v>200.66666666666666</v>
      </c>
      <c r="P124" s="82">
        <f t="shared" si="54"/>
        <v>200.66666666666666</v>
      </c>
      <c r="Q124" s="189">
        <f t="shared" si="54"/>
        <v>200.66666666666666</v>
      </c>
      <c r="R124" s="82">
        <f t="shared" si="54"/>
        <v>200.66666666666666</v>
      </c>
      <c r="S124" s="82">
        <f t="shared" si="54"/>
        <v>200.66666666666666</v>
      </c>
      <c r="T124" s="82">
        <f t="shared" si="54"/>
        <v>200.66666666666666</v>
      </c>
      <c r="U124" s="82">
        <f t="shared" si="54"/>
        <v>200.66666666666666</v>
      </c>
      <c r="V124" s="82">
        <f t="shared" si="54"/>
        <v>200.66666666666666</v>
      </c>
      <c r="W124" s="82">
        <f t="shared" si="54"/>
        <v>200.66666666666666</v>
      </c>
      <c r="X124" s="82">
        <f t="shared" si="54"/>
        <v>200.66666666666666</v>
      </c>
      <c r="Y124" s="82">
        <f t="shared" si="54"/>
        <v>200.66666666666666</v>
      </c>
      <c r="Z124" s="82">
        <f t="shared" si="54"/>
        <v>210.7</v>
      </c>
      <c r="AA124" s="82">
        <f t="shared" si="54"/>
        <v>210.7</v>
      </c>
      <c r="AB124" s="82">
        <f t="shared" si="54"/>
        <v>210.7</v>
      </c>
      <c r="AC124" s="189">
        <f t="shared" si="54"/>
        <v>210.7</v>
      </c>
      <c r="AD124" s="82">
        <f t="shared" si="54"/>
        <v>210.7</v>
      </c>
      <c r="AE124" s="82">
        <f t="shared" si="54"/>
        <v>210.7</v>
      </c>
      <c r="AF124" s="82">
        <f t="shared" si="54"/>
        <v>210.7</v>
      </c>
      <c r="AG124" s="82">
        <f t="shared" si="54"/>
        <v>210.7</v>
      </c>
      <c r="AH124" s="82">
        <f t="shared" si="54"/>
        <v>210.7</v>
      </c>
      <c r="AI124" s="82">
        <f t="shared" si="54"/>
        <v>210.7</v>
      </c>
      <c r="AJ124" s="82">
        <f t="shared" si="54"/>
        <v>210.7</v>
      </c>
      <c r="AK124" s="82">
        <f t="shared" si="54"/>
        <v>210.7</v>
      </c>
      <c r="AL124" s="82">
        <f t="shared" si="54"/>
        <v>221.23499999999999</v>
      </c>
      <c r="AM124" s="82">
        <f t="shared" si="54"/>
        <v>221.23499999999999</v>
      </c>
      <c r="AN124" s="82">
        <f t="shared" si="54"/>
        <v>221.23499999999999</v>
      </c>
      <c r="AO124" s="189">
        <f t="shared" si="54"/>
        <v>221.23499999999999</v>
      </c>
      <c r="AP124" s="82">
        <f t="shared" si="54"/>
        <v>221.23499999999999</v>
      </c>
      <c r="AQ124" s="82">
        <f t="shared" si="54"/>
        <v>221.23499999999999</v>
      </c>
      <c r="AR124" s="82">
        <f t="shared" si="54"/>
        <v>221.23499999999999</v>
      </c>
      <c r="AS124" s="82">
        <f t="shared" si="54"/>
        <v>221.23499999999999</v>
      </c>
      <c r="AT124" s="82">
        <f t="shared" si="54"/>
        <v>221.23499999999999</v>
      </c>
      <c r="AU124" s="82">
        <f t="shared" si="54"/>
        <v>221.23499999999999</v>
      </c>
      <c r="AV124" s="82">
        <f t="shared" si="54"/>
        <v>221.23499999999999</v>
      </c>
      <c r="AW124" s="82">
        <f t="shared" si="54"/>
        <v>221.23499999999999</v>
      </c>
      <c r="AX124" s="82">
        <f t="shared" si="54"/>
        <v>232.29675</v>
      </c>
      <c r="AY124" s="82">
        <f t="shared" si="54"/>
        <v>232.29675</v>
      </c>
      <c r="AZ124" s="82">
        <f t="shared" si="54"/>
        <v>232.29675</v>
      </c>
      <c r="BA124" s="189">
        <f t="shared" si="54"/>
        <v>232.29675</v>
      </c>
      <c r="BB124" s="82">
        <f t="shared" si="54"/>
        <v>232.29675</v>
      </c>
      <c r="BC124" s="82">
        <f t="shared" si="54"/>
        <v>232.29675</v>
      </c>
      <c r="BD124" s="82">
        <f t="shared" si="54"/>
        <v>232.29675</v>
      </c>
      <c r="BE124" s="82">
        <f t="shared" si="54"/>
        <v>232.29675</v>
      </c>
      <c r="BF124" s="82">
        <f t="shared" si="54"/>
        <v>232.29675</v>
      </c>
      <c r="BG124" s="82">
        <f t="shared" si="54"/>
        <v>232.29675</v>
      </c>
      <c r="BH124" s="82">
        <f t="shared" si="54"/>
        <v>232.29675</v>
      </c>
      <c r="BI124" s="82">
        <f t="shared" si="54"/>
        <v>232.29675</v>
      </c>
      <c r="BJ124" s="82">
        <f t="shared" si="54"/>
        <v>243.9115875</v>
      </c>
      <c r="BK124" s="82">
        <f t="shared" si="54"/>
        <v>243.9115875</v>
      </c>
      <c r="BL124" s="82">
        <f t="shared" si="54"/>
        <v>243.9115875</v>
      </c>
      <c r="BM124" s="82">
        <f t="shared" si="54"/>
        <v>243.9115875</v>
      </c>
      <c r="BN124" s="97"/>
      <c r="BO124" s="67">
        <f t="shared" si="42"/>
        <v>802.66666666666663</v>
      </c>
      <c r="BP124" s="68">
        <f t="shared" si="43"/>
        <v>2448.1333333333332</v>
      </c>
      <c r="BQ124" s="68">
        <f t="shared" si="44"/>
        <v>2570.5400000000004</v>
      </c>
      <c r="BR124" s="68">
        <f t="shared" si="45"/>
        <v>2699.0669999999996</v>
      </c>
      <c r="BS124" s="69">
        <f t="shared" si="46"/>
        <v>2834.0203499999998</v>
      </c>
      <c r="BT124" s="11"/>
      <c r="BU124" s="70">
        <f t="shared" si="47"/>
        <v>11354.427349999998</v>
      </c>
      <c r="BW124" s="97"/>
      <c r="BX124" s="95"/>
    </row>
    <row r="125" spans="2:76" s="93" customFormat="1">
      <c r="B125" s="99" t="s">
        <v>204</v>
      </c>
      <c r="C125" s="437">
        <v>9</v>
      </c>
      <c r="D125" s="438">
        <v>2.4079999999999999</v>
      </c>
      <c r="E125" s="94"/>
      <c r="F125" s="82">
        <f t="shared" si="19"/>
        <v>0</v>
      </c>
      <c r="G125" s="82">
        <f t="shared" si="54"/>
        <v>0</v>
      </c>
      <c r="H125" s="82">
        <f t="shared" si="54"/>
        <v>0</v>
      </c>
      <c r="I125" s="82">
        <f t="shared" si="54"/>
        <v>0</v>
      </c>
      <c r="J125" s="82">
        <f t="shared" si="54"/>
        <v>0</v>
      </c>
      <c r="K125" s="82">
        <f t="shared" si="54"/>
        <v>0</v>
      </c>
      <c r="L125" s="82">
        <f t="shared" si="54"/>
        <v>0</v>
      </c>
      <c r="M125" s="82">
        <f t="shared" si="54"/>
        <v>0</v>
      </c>
      <c r="N125" s="82">
        <f t="shared" si="54"/>
        <v>200.66666666666666</v>
      </c>
      <c r="O125" s="82">
        <f t="shared" si="54"/>
        <v>200.66666666666666</v>
      </c>
      <c r="P125" s="82">
        <f t="shared" si="54"/>
        <v>200.66666666666666</v>
      </c>
      <c r="Q125" s="189">
        <f t="shared" si="54"/>
        <v>200.66666666666666</v>
      </c>
      <c r="R125" s="82">
        <f t="shared" si="54"/>
        <v>200.66666666666666</v>
      </c>
      <c r="S125" s="82">
        <f t="shared" si="54"/>
        <v>200.66666666666666</v>
      </c>
      <c r="T125" s="82">
        <f t="shared" si="54"/>
        <v>200.66666666666666</v>
      </c>
      <c r="U125" s="82">
        <f t="shared" si="54"/>
        <v>200.66666666666666</v>
      </c>
      <c r="V125" s="82">
        <f t="shared" si="54"/>
        <v>200.66666666666666</v>
      </c>
      <c r="W125" s="82">
        <f t="shared" si="54"/>
        <v>200.66666666666666</v>
      </c>
      <c r="X125" s="82">
        <f t="shared" si="54"/>
        <v>200.66666666666666</v>
      </c>
      <c r="Y125" s="82">
        <f t="shared" si="54"/>
        <v>200.66666666666666</v>
      </c>
      <c r="Z125" s="82">
        <f t="shared" si="54"/>
        <v>210.7</v>
      </c>
      <c r="AA125" s="82">
        <f t="shared" si="54"/>
        <v>210.7</v>
      </c>
      <c r="AB125" s="82">
        <f t="shared" si="54"/>
        <v>210.7</v>
      </c>
      <c r="AC125" s="189">
        <f t="shared" si="54"/>
        <v>210.7</v>
      </c>
      <c r="AD125" s="82">
        <f t="shared" si="54"/>
        <v>210.7</v>
      </c>
      <c r="AE125" s="82">
        <f t="shared" si="54"/>
        <v>210.7</v>
      </c>
      <c r="AF125" s="82">
        <f t="shared" si="54"/>
        <v>210.7</v>
      </c>
      <c r="AG125" s="82">
        <f t="shared" si="54"/>
        <v>210.7</v>
      </c>
      <c r="AH125" s="82">
        <f t="shared" si="54"/>
        <v>210.7</v>
      </c>
      <c r="AI125" s="82">
        <f t="shared" si="54"/>
        <v>210.7</v>
      </c>
      <c r="AJ125" s="82">
        <f t="shared" si="54"/>
        <v>210.7</v>
      </c>
      <c r="AK125" s="82">
        <f t="shared" si="54"/>
        <v>210.7</v>
      </c>
      <c r="AL125" s="82">
        <f t="shared" si="54"/>
        <v>221.23499999999999</v>
      </c>
      <c r="AM125" s="82">
        <f t="shared" si="54"/>
        <v>221.23499999999999</v>
      </c>
      <c r="AN125" s="82">
        <f t="shared" si="54"/>
        <v>221.23499999999999</v>
      </c>
      <c r="AO125" s="189">
        <f t="shared" si="54"/>
        <v>221.23499999999999</v>
      </c>
      <c r="AP125" s="82">
        <f t="shared" si="54"/>
        <v>221.23499999999999</v>
      </c>
      <c r="AQ125" s="82">
        <f t="shared" si="54"/>
        <v>221.23499999999999</v>
      </c>
      <c r="AR125" s="82">
        <f t="shared" si="54"/>
        <v>221.23499999999999</v>
      </c>
      <c r="AS125" s="82">
        <f t="shared" si="54"/>
        <v>221.23499999999999</v>
      </c>
      <c r="AT125" s="82">
        <f t="shared" si="54"/>
        <v>221.23499999999999</v>
      </c>
      <c r="AU125" s="82">
        <f t="shared" si="54"/>
        <v>221.23499999999999</v>
      </c>
      <c r="AV125" s="82">
        <f t="shared" si="54"/>
        <v>221.23499999999999</v>
      </c>
      <c r="AW125" s="82">
        <f t="shared" si="54"/>
        <v>221.23499999999999</v>
      </c>
      <c r="AX125" s="82">
        <f t="shared" si="54"/>
        <v>232.29675</v>
      </c>
      <c r="AY125" s="82">
        <f t="shared" si="54"/>
        <v>232.29675</v>
      </c>
      <c r="AZ125" s="82">
        <f t="shared" si="54"/>
        <v>232.29675</v>
      </c>
      <c r="BA125" s="189">
        <f t="shared" si="54"/>
        <v>232.29675</v>
      </c>
      <c r="BB125" s="82">
        <f t="shared" si="54"/>
        <v>232.29675</v>
      </c>
      <c r="BC125" s="82">
        <f t="shared" si="54"/>
        <v>232.29675</v>
      </c>
      <c r="BD125" s="82">
        <f t="shared" si="54"/>
        <v>232.29675</v>
      </c>
      <c r="BE125" s="82">
        <f t="shared" si="54"/>
        <v>232.29675</v>
      </c>
      <c r="BF125" s="82">
        <f t="shared" si="54"/>
        <v>232.29675</v>
      </c>
      <c r="BG125" s="82">
        <f t="shared" si="54"/>
        <v>232.29675</v>
      </c>
      <c r="BH125" s="82">
        <f t="shared" si="54"/>
        <v>232.29675</v>
      </c>
      <c r="BI125" s="82">
        <f t="shared" si="54"/>
        <v>232.29675</v>
      </c>
      <c r="BJ125" s="82">
        <f t="shared" si="54"/>
        <v>243.9115875</v>
      </c>
      <c r="BK125" s="82">
        <f t="shared" si="54"/>
        <v>243.9115875</v>
      </c>
      <c r="BL125" s="82">
        <f t="shared" si="54"/>
        <v>243.9115875</v>
      </c>
      <c r="BM125" s="82">
        <f t="shared" si="54"/>
        <v>243.9115875</v>
      </c>
      <c r="BN125" s="97"/>
      <c r="BO125" s="67">
        <f t="shared" si="42"/>
        <v>802.66666666666663</v>
      </c>
      <c r="BP125" s="68">
        <f t="shared" si="43"/>
        <v>2448.1333333333332</v>
      </c>
      <c r="BQ125" s="68">
        <f t="shared" si="44"/>
        <v>2570.5400000000004</v>
      </c>
      <c r="BR125" s="68">
        <f t="shared" si="45"/>
        <v>2699.0669999999996</v>
      </c>
      <c r="BS125" s="69">
        <f t="shared" si="46"/>
        <v>2834.0203499999998</v>
      </c>
      <c r="BT125" s="11"/>
      <c r="BU125" s="70">
        <f t="shared" si="47"/>
        <v>11354.427349999998</v>
      </c>
      <c r="BW125" s="97"/>
      <c r="BX125" s="95"/>
    </row>
    <row r="126" spans="2:76" s="93" customFormat="1">
      <c r="B126" s="99" t="s">
        <v>205</v>
      </c>
      <c r="C126" s="437">
        <v>9</v>
      </c>
      <c r="D126" s="438">
        <v>2.4079999999999999</v>
      </c>
      <c r="E126" s="94"/>
      <c r="F126" s="82">
        <f t="shared" si="19"/>
        <v>0</v>
      </c>
      <c r="G126" s="82">
        <f t="shared" si="54"/>
        <v>0</v>
      </c>
      <c r="H126" s="82">
        <f t="shared" si="54"/>
        <v>0</v>
      </c>
      <c r="I126" s="82">
        <f t="shared" si="54"/>
        <v>0</v>
      </c>
      <c r="J126" s="82">
        <f t="shared" si="54"/>
        <v>0</v>
      </c>
      <c r="K126" s="82">
        <f t="shared" si="54"/>
        <v>0</v>
      </c>
      <c r="L126" s="82">
        <f t="shared" si="54"/>
        <v>0</v>
      </c>
      <c r="M126" s="82">
        <f t="shared" si="54"/>
        <v>0</v>
      </c>
      <c r="N126" s="82">
        <f t="shared" si="54"/>
        <v>200.66666666666666</v>
      </c>
      <c r="O126" s="82">
        <f t="shared" si="54"/>
        <v>200.66666666666666</v>
      </c>
      <c r="P126" s="82">
        <f t="shared" si="54"/>
        <v>200.66666666666666</v>
      </c>
      <c r="Q126" s="189">
        <f t="shared" si="54"/>
        <v>200.66666666666666</v>
      </c>
      <c r="R126" s="82">
        <f t="shared" si="54"/>
        <v>200.66666666666666</v>
      </c>
      <c r="S126" s="82">
        <f t="shared" si="54"/>
        <v>200.66666666666666</v>
      </c>
      <c r="T126" s="82">
        <f t="shared" si="54"/>
        <v>200.66666666666666</v>
      </c>
      <c r="U126" s="82">
        <f t="shared" si="54"/>
        <v>200.66666666666666</v>
      </c>
      <c r="V126" s="82">
        <f t="shared" si="54"/>
        <v>200.66666666666666</v>
      </c>
      <c r="W126" s="82">
        <f t="shared" si="54"/>
        <v>200.66666666666666</v>
      </c>
      <c r="X126" s="82">
        <f t="shared" si="54"/>
        <v>200.66666666666666</v>
      </c>
      <c r="Y126" s="82">
        <f t="shared" si="54"/>
        <v>200.66666666666666</v>
      </c>
      <c r="Z126" s="82">
        <f t="shared" si="54"/>
        <v>210.7</v>
      </c>
      <c r="AA126" s="82">
        <f t="shared" si="54"/>
        <v>210.7</v>
      </c>
      <c r="AB126" s="82">
        <f t="shared" si="54"/>
        <v>210.7</v>
      </c>
      <c r="AC126" s="189">
        <f t="shared" si="54"/>
        <v>210.7</v>
      </c>
      <c r="AD126" s="82">
        <f t="shared" si="54"/>
        <v>210.7</v>
      </c>
      <c r="AE126" s="82">
        <f t="shared" si="54"/>
        <v>210.7</v>
      </c>
      <c r="AF126" s="82">
        <f t="shared" si="54"/>
        <v>210.7</v>
      </c>
      <c r="AG126" s="82">
        <f t="shared" si="54"/>
        <v>210.7</v>
      </c>
      <c r="AH126" s="82">
        <f t="shared" si="54"/>
        <v>210.7</v>
      </c>
      <c r="AI126" s="82">
        <f t="shared" si="54"/>
        <v>210.7</v>
      </c>
      <c r="AJ126" s="82">
        <f t="shared" si="54"/>
        <v>210.7</v>
      </c>
      <c r="AK126" s="82">
        <f t="shared" si="54"/>
        <v>210.7</v>
      </c>
      <c r="AL126" s="82">
        <f t="shared" si="54"/>
        <v>221.23499999999999</v>
      </c>
      <c r="AM126" s="82">
        <f t="shared" si="54"/>
        <v>221.23499999999999</v>
      </c>
      <c r="AN126" s="82">
        <f t="shared" si="54"/>
        <v>221.23499999999999</v>
      </c>
      <c r="AO126" s="189">
        <f t="shared" si="54"/>
        <v>221.23499999999999</v>
      </c>
      <c r="AP126" s="82">
        <f t="shared" si="54"/>
        <v>221.23499999999999</v>
      </c>
      <c r="AQ126" s="82">
        <f t="shared" si="54"/>
        <v>221.23499999999999</v>
      </c>
      <c r="AR126" s="82">
        <f t="shared" si="54"/>
        <v>221.23499999999999</v>
      </c>
      <c r="AS126" s="82">
        <f t="shared" si="54"/>
        <v>221.23499999999999</v>
      </c>
      <c r="AT126" s="82">
        <f t="shared" ref="G126:BM130" si="55">IF($C126&lt;=AT$2,$D126/12*1000,0)*(1+$C$3)^QUOTIENT(AT$2-$C126,12)</f>
        <v>221.23499999999999</v>
      </c>
      <c r="AU126" s="82">
        <f t="shared" si="55"/>
        <v>221.23499999999999</v>
      </c>
      <c r="AV126" s="82">
        <f t="shared" si="55"/>
        <v>221.23499999999999</v>
      </c>
      <c r="AW126" s="82">
        <f t="shared" si="55"/>
        <v>221.23499999999999</v>
      </c>
      <c r="AX126" s="82">
        <f t="shared" si="55"/>
        <v>232.29675</v>
      </c>
      <c r="AY126" s="82">
        <f t="shared" si="55"/>
        <v>232.29675</v>
      </c>
      <c r="AZ126" s="82">
        <f t="shared" si="55"/>
        <v>232.29675</v>
      </c>
      <c r="BA126" s="189">
        <f t="shared" si="55"/>
        <v>232.29675</v>
      </c>
      <c r="BB126" s="82">
        <f t="shared" si="55"/>
        <v>232.29675</v>
      </c>
      <c r="BC126" s="82">
        <f t="shared" si="55"/>
        <v>232.29675</v>
      </c>
      <c r="BD126" s="82">
        <f t="shared" si="55"/>
        <v>232.29675</v>
      </c>
      <c r="BE126" s="82">
        <f t="shared" si="55"/>
        <v>232.29675</v>
      </c>
      <c r="BF126" s="82">
        <f t="shared" si="55"/>
        <v>232.29675</v>
      </c>
      <c r="BG126" s="82">
        <f t="shared" si="55"/>
        <v>232.29675</v>
      </c>
      <c r="BH126" s="82">
        <f t="shared" si="55"/>
        <v>232.29675</v>
      </c>
      <c r="BI126" s="82">
        <f t="shared" si="55"/>
        <v>232.29675</v>
      </c>
      <c r="BJ126" s="82">
        <f t="shared" si="55"/>
        <v>243.9115875</v>
      </c>
      <c r="BK126" s="82">
        <f t="shared" si="55"/>
        <v>243.9115875</v>
      </c>
      <c r="BL126" s="82">
        <f t="shared" si="55"/>
        <v>243.9115875</v>
      </c>
      <c r="BM126" s="82">
        <f t="shared" si="55"/>
        <v>243.9115875</v>
      </c>
      <c r="BN126" s="97"/>
      <c r="BO126" s="67">
        <f t="shared" si="42"/>
        <v>802.66666666666663</v>
      </c>
      <c r="BP126" s="68">
        <f t="shared" si="43"/>
        <v>2448.1333333333332</v>
      </c>
      <c r="BQ126" s="68">
        <f t="shared" si="44"/>
        <v>2570.5400000000004</v>
      </c>
      <c r="BR126" s="68">
        <f t="shared" si="45"/>
        <v>2699.0669999999996</v>
      </c>
      <c r="BS126" s="69">
        <f t="shared" si="46"/>
        <v>2834.0203499999998</v>
      </c>
      <c r="BT126" s="11"/>
      <c r="BU126" s="70">
        <f t="shared" si="47"/>
        <v>11354.427349999998</v>
      </c>
      <c r="BW126" s="97"/>
      <c r="BX126" s="95"/>
    </row>
    <row r="127" spans="2:76" s="93" customFormat="1">
      <c r="B127" s="99" t="s">
        <v>206</v>
      </c>
      <c r="C127" s="437">
        <v>9</v>
      </c>
      <c r="D127" s="438">
        <v>2.4079999999999999</v>
      </c>
      <c r="E127" s="94"/>
      <c r="F127" s="82">
        <f t="shared" si="19"/>
        <v>0</v>
      </c>
      <c r="G127" s="82">
        <f t="shared" si="55"/>
        <v>0</v>
      </c>
      <c r="H127" s="82">
        <f t="shared" si="55"/>
        <v>0</v>
      </c>
      <c r="I127" s="82">
        <f t="shared" si="55"/>
        <v>0</v>
      </c>
      <c r="J127" s="82">
        <f t="shared" si="55"/>
        <v>0</v>
      </c>
      <c r="K127" s="82">
        <f t="shared" si="55"/>
        <v>0</v>
      </c>
      <c r="L127" s="82">
        <f t="shared" si="55"/>
        <v>0</v>
      </c>
      <c r="M127" s="82">
        <f t="shared" si="55"/>
        <v>0</v>
      </c>
      <c r="N127" s="82">
        <f t="shared" si="55"/>
        <v>200.66666666666666</v>
      </c>
      <c r="O127" s="82">
        <f t="shared" si="55"/>
        <v>200.66666666666666</v>
      </c>
      <c r="P127" s="82">
        <f t="shared" si="55"/>
        <v>200.66666666666666</v>
      </c>
      <c r="Q127" s="189">
        <f t="shared" si="55"/>
        <v>200.66666666666666</v>
      </c>
      <c r="R127" s="82">
        <f t="shared" si="55"/>
        <v>200.66666666666666</v>
      </c>
      <c r="S127" s="82">
        <f t="shared" si="55"/>
        <v>200.66666666666666</v>
      </c>
      <c r="T127" s="82">
        <f t="shared" si="55"/>
        <v>200.66666666666666</v>
      </c>
      <c r="U127" s="82">
        <f t="shared" si="55"/>
        <v>200.66666666666666</v>
      </c>
      <c r="V127" s="82">
        <f t="shared" si="55"/>
        <v>200.66666666666666</v>
      </c>
      <c r="W127" s="82">
        <f t="shared" si="55"/>
        <v>200.66666666666666</v>
      </c>
      <c r="X127" s="82">
        <f t="shared" si="55"/>
        <v>200.66666666666666</v>
      </c>
      <c r="Y127" s="82">
        <f t="shared" si="55"/>
        <v>200.66666666666666</v>
      </c>
      <c r="Z127" s="82">
        <f t="shared" si="55"/>
        <v>210.7</v>
      </c>
      <c r="AA127" s="82">
        <f t="shared" si="55"/>
        <v>210.7</v>
      </c>
      <c r="AB127" s="82">
        <f t="shared" si="55"/>
        <v>210.7</v>
      </c>
      <c r="AC127" s="189">
        <f t="shared" si="55"/>
        <v>210.7</v>
      </c>
      <c r="AD127" s="82">
        <f t="shared" si="55"/>
        <v>210.7</v>
      </c>
      <c r="AE127" s="82">
        <f t="shared" si="55"/>
        <v>210.7</v>
      </c>
      <c r="AF127" s="82">
        <f t="shared" si="55"/>
        <v>210.7</v>
      </c>
      <c r="AG127" s="82">
        <f t="shared" si="55"/>
        <v>210.7</v>
      </c>
      <c r="AH127" s="82">
        <f t="shared" si="55"/>
        <v>210.7</v>
      </c>
      <c r="AI127" s="82">
        <f t="shared" si="55"/>
        <v>210.7</v>
      </c>
      <c r="AJ127" s="82">
        <f t="shared" si="55"/>
        <v>210.7</v>
      </c>
      <c r="AK127" s="82">
        <f t="shared" si="55"/>
        <v>210.7</v>
      </c>
      <c r="AL127" s="82">
        <f t="shared" si="55"/>
        <v>221.23499999999999</v>
      </c>
      <c r="AM127" s="82">
        <f t="shared" si="55"/>
        <v>221.23499999999999</v>
      </c>
      <c r="AN127" s="82">
        <f t="shared" si="55"/>
        <v>221.23499999999999</v>
      </c>
      <c r="AO127" s="189">
        <f t="shared" si="55"/>
        <v>221.23499999999999</v>
      </c>
      <c r="AP127" s="82">
        <f t="shared" si="55"/>
        <v>221.23499999999999</v>
      </c>
      <c r="AQ127" s="82">
        <f t="shared" si="55"/>
        <v>221.23499999999999</v>
      </c>
      <c r="AR127" s="82">
        <f t="shared" si="55"/>
        <v>221.23499999999999</v>
      </c>
      <c r="AS127" s="82">
        <f t="shared" si="55"/>
        <v>221.23499999999999</v>
      </c>
      <c r="AT127" s="82">
        <f t="shared" si="55"/>
        <v>221.23499999999999</v>
      </c>
      <c r="AU127" s="82">
        <f t="shared" si="55"/>
        <v>221.23499999999999</v>
      </c>
      <c r="AV127" s="82">
        <f t="shared" si="55"/>
        <v>221.23499999999999</v>
      </c>
      <c r="AW127" s="82">
        <f t="shared" si="55"/>
        <v>221.23499999999999</v>
      </c>
      <c r="AX127" s="82">
        <f t="shared" si="55"/>
        <v>232.29675</v>
      </c>
      <c r="AY127" s="82">
        <f t="shared" si="55"/>
        <v>232.29675</v>
      </c>
      <c r="AZ127" s="82">
        <f t="shared" si="55"/>
        <v>232.29675</v>
      </c>
      <c r="BA127" s="189">
        <f t="shared" si="55"/>
        <v>232.29675</v>
      </c>
      <c r="BB127" s="82">
        <f t="shared" si="55"/>
        <v>232.29675</v>
      </c>
      <c r="BC127" s="82">
        <f t="shared" si="55"/>
        <v>232.29675</v>
      </c>
      <c r="BD127" s="82">
        <f t="shared" si="55"/>
        <v>232.29675</v>
      </c>
      <c r="BE127" s="82">
        <f t="shared" si="55"/>
        <v>232.29675</v>
      </c>
      <c r="BF127" s="82">
        <f t="shared" si="55"/>
        <v>232.29675</v>
      </c>
      <c r="BG127" s="82">
        <f t="shared" si="55"/>
        <v>232.29675</v>
      </c>
      <c r="BH127" s="82">
        <f t="shared" si="55"/>
        <v>232.29675</v>
      </c>
      <c r="BI127" s="82">
        <f t="shared" si="55"/>
        <v>232.29675</v>
      </c>
      <c r="BJ127" s="82">
        <f t="shared" si="55"/>
        <v>243.9115875</v>
      </c>
      <c r="BK127" s="82">
        <f t="shared" si="55"/>
        <v>243.9115875</v>
      </c>
      <c r="BL127" s="82">
        <f t="shared" si="55"/>
        <v>243.9115875</v>
      </c>
      <c r="BM127" s="82">
        <f t="shared" si="55"/>
        <v>243.9115875</v>
      </c>
      <c r="BN127" s="97"/>
      <c r="BO127" s="67">
        <f t="shared" si="42"/>
        <v>802.66666666666663</v>
      </c>
      <c r="BP127" s="68">
        <f t="shared" si="43"/>
        <v>2448.1333333333332</v>
      </c>
      <c r="BQ127" s="68">
        <f t="shared" si="44"/>
        <v>2570.5400000000004</v>
      </c>
      <c r="BR127" s="68">
        <f t="shared" si="45"/>
        <v>2699.0669999999996</v>
      </c>
      <c r="BS127" s="69">
        <f t="shared" si="46"/>
        <v>2834.0203499999998</v>
      </c>
      <c r="BT127" s="11"/>
      <c r="BU127" s="70">
        <f t="shared" si="47"/>
        <v>11354.427349999998</v>
      </c>
      <c r="BW127" s="97"/>
      <c r="BX127" s="95"/>
    </row>
    <row r="128" spans="2:76" s="93" customFormat="1">
      <c r="B128" s="99" t="s">
        <v>207</v>
      </c>
      <c r="C128" s="437">
        <v>9</v>
      </c>
      <c r="D128" s="438">
        <v>2.4079999999999999</v>
      </c>
      <c r="E128" s="94"/>
      <c r="F128" s="82">
        <f t="shared" si="19"/>
        <v>0</v>
      </c>
      <c r="G128" s="82">
        <f t="shared" si="55"/>
        <v>0</v>
      </c>
      <c r="H128" s="82">
        <f t="shared" si="55"/>
        <v>0</v>
      </c>
      <c r="I128" s="82">
        <f t="shared" si="55"/>
        <v>0</v>
      </c>
      <c r="J128" s="82">
        <f t="shared" si="55"/>
        <v>0</v>
      </c>
      <c r="K128" s="82">
        <f t="shared" si="55"/>
        <v>0</v>
      </c>
      <c r="L128" s="82">
        <f t="shared" si="55"/>
        <v>0</v>
      </c>
      <c r="M128" s="82">
        <f t="shared" si="55"/>
        <v>0</v>
      </c>
      <c r="N128" s="82">
        <f t="shared" si="55"/>
        <v>200.66666666666666</v>
      </c>
      <c r="O128" s="82">
        <f t="shared" si="55"/>
        <v>200.66666666666666</v>
      </c>
      <c r="P128" s="82">
        <f t="shared" si="55"/>
        <v>200.66666666666666</v>
      </c>
      <c r="Q128" s="189">
        <f t="shared" si="55"/>
        <v>200.66666666666666</v>
      </c>
      <c r="R128" s="82">
        <f t="shared" si="55"/>
        <v>200.66666666666666</v>
      </c>
      <c r="S128" s="82">
        <f t="shared" si="55"/>
        <v>200.66666666666666</v>
      </c>
      <c r="T128" s="82">
        <f t="shared" si="55"/>
        <v>200.66666666666666</v>
      </c>
      <c r="U128" s="82">
        <f t="shared" si="55"/>
        <v>200.66666666666666</v>
      </c>
      <c r="V128" s="82">
        <f t="shared" si="55"/>
        <v>200.66666666666666</v>
      </c>
      <c r="W128" s="82">
        <f t="shared" si="55"/>
        <v>200.66666666666666</v>
      </c>
      <c r="X128" s="82">
        <f t="shared" si="55"/>
        <v>200.66666666666666</v>
      </c>
      <c r="Y128" s="82">
        <f t="shared" si="55"/>
        <v>200.66666666666666</v>
      </c>
      <c r="Z128" s="82">
        <f t="shared" si="55"/>
        <v>210.7</v>
      </c>
      <c r="AA128" s="82">
        <f t="shared" si="55"/>
        <v>210.7</v>
      </c>
      <c r="AB128" s="82">
        <f t="shared" si="55"/>
        <v>210.7</v>
      </c>
      <c r="AC128" s="189">
        <f t="shared" si="55"/>
        <v>210.7</v>
      </c>
      <c r="AD128" s="82">
        <f t="shared" si="55"/>
        <v>210.7</v>
      </c>
      <c r="AE128" s="82">
        <f t="shared" si="55"/>
        <v>210.7</v>
      </c>
      <c r="AF128" s="82">
        <f t="shared" si="55"/>
        <v>210.7</v>
      </c>
      <c r="AG128" s="82">
        <f t="shared" si="55"/>
        <v>210.7</v>
      </c>
      <c r="AH128" s="82">
        <f t="shared" si="55"/>
        <v>210.7</v>
      </c>
      <c r="AI128" s="82">
        <f t="shared" si="55"/>
        <v>210.7</v>
      </c>
      <c r="AJ128" s="82">
        <f t="shared" si="55"/>
        <v>210.7</v>
      </c>
      <c r="AK128" s="82">
        <f t="shared" si="55"/>
        <v>210.7</v>
      </c>
      <c r="AL128" s="82">
        <f t="shared" si="55"/>
        <v>221.23499999999999</v>
      </c>
      <c r="AM128" s="82">
        <f t="shared" si="55"/>
        <v>221.23499999999999</v>
      </c>
      <c r="AN128" s="82">
        <f t="shared" si="55"/>
        <v>221.23499999999999</v>
      </c>
      <c r="AO128" s="189">
        <f t="shared" si="55"/>
        <v>221.23499999999999</v>
      </c>
      <c r="AP128" s="82">
        <f t="shared" si="55"/>
        <v>221.23499999999999</v>
      </c>
      <c r="AQ128" s="82">
        <f t="shared" si="55"/>
        <v>221.23499999999999</v>
      </c>
      <c r="AR128" s="82">
        <f t="shared" si="55"/>
        <v>221.23499999999999</v>
      </c>
      <c r="AS128" s="82">
        <f t="shared" si="55"/>
        <v>221.23499999999999</v>
      </c>
      <c r="AT128" s="82">
        <f t="shared" si="55"/>
        <v>221.23499999999999</v>
      </c>
      <c r="AU128" s="82">
        <f t="shared" si="55"/>
        <v>221.23499999999999</v>
      </c>
      <c r="AV128" s="82">
        <f t="shared" si="55"/>
        <v>221.23499999999999</v>
      </c>
      <c r="AW128" s="82">
        <f t="shared" si="55"/>
        <v>221.23499999999999</v>
      </c>
      <c r="AX128" s="82">
        <f t="shared" si="55"/>
        <v>232.29675</v>
      </c>
      <c r="AY128" s="82">
        <f t="shared" si="55"/>
        <v>232.29675</v>
      </c>
      <c r="AZ128" s="82">
        <f t="shared" si="55"/>
        <v>232.29675</v>
      </c>
      <c r="BA128" s="189">
        <f t="shared" si="55"/>
        <v>232.29675</v>
      </c>
      <c r="BB128" s="82">
        <f t="shared" si="55"/>
        <v>232.29675</v>
      </c>
      <c r="BC128" s="82">
        <f t="shared" si="55"/>
        <v>232.29675</v>
      </c>
      <c r="BD128" s="82">
        <f t="shared" si="55"/>
        <v>232.29675</v>
      </c>
      <c r="BE128" s="82">
        <f t="shared" si="55"/>
        <v>232.29675</v>
      </c>
      <c r="BF128" s="82">
        <f t="shared" si="55"/>
        <v>232.29675</v>
      </c>
      <c r="BG128" s="82">
        <f t="shared" si="55"/>
        <v>232.29675</v>
      </c>
      <c r="BH128" s="82">
        <f t="shared" si="55"/>
        <v>232.29675</v>
      </c>
      <c r="BI128" s="82">
        <f t="shared" si="55"/>
        <v>232.29675</v>
      </c>
      <c r="BJ128" s="82">
        <f t="shared" si="55"/>
        <v>243.9115875</v>
      </c>
      <c r="BK128" s="82">
        <f t="shared" si="55"/>
        <v>243.9115875</v>
      </c>
      <c r="BL128" s="82">
        <f t="shared" si="55"/>
        <v>243.9115875</v>
      </c>
      <c r="BM128" s="82">
        <f t="shared" si="55"/>
        <v>243.9115875</v>
      </c>
      <c r="BN128" s="97"/>
      <c r="BO128" s="67">
        <f t="shared" si="42"/>
        <v>802.66666666666663</v>
      </c>
      <c r="BP128" s="68">
        <f t="shared" si="43"/>
        <v>2448.1333333333332</v>
      </c>
      <c r="BQ128" s="68">
        <f t="shared" si="44"/>
        <v>2570.5400000000004</v>
      </c>
      <c r="BR128" s="68">
        <f t="shared" si="45"/>
        <v>2699.0669999999996</v>
      </c>
      <c r="BS128" s="69">
        <f t="shared" si="46"/>
        <v>2834.0203499999998</v>
      </c>
      <c r="BT128" s="11"/>
      <c r="BU128" s="70">
        <f t="shared" si="47"/>
        <v>11354.427349999998</v>
      </c>
      <c r="BW128" s="97"/>
      <c r="BX128" s="95"/>
    </row>
    <row r="129" spans="2:76" s="93" customFormat="1">
      <c r="B129" s="99" t="s">
        <v>208</v>
      </c>
      <c r="C129" s="437">
        <v>9</v>
      </c>
      <c r="D129" s="438">
        <v>2.4079999999999999</v>
      </c>
      <c r="E129" s="94"/>
      <c r="F129" s="82">
        <f t="shared" si="19"/>
        <v>0</v>
      </c>
      <c r="G129" s="82">
        <f t="shared" si="55"/>
        <v>0</v>
      </c>
      <c r="H129" s="82">
        <f t="shared" si="55"/>
        <v>0</v>
      </c>
      <c r="I129" s="82">
        <f t="shared" si="55"/>
        <v>0</v>
      </c>
      <c r="J129" s="82">
        <f t="shared" si="55"/>
        <v>0</v>
      </c>
      <c r="K129" s="82">
        <f t="shared" si="55"/>
        <v>0</v>
      </c>
      <c r="L129" s="82">
        <f t="shared" si="55"/>
        <v>0</v>
      </c>
      <c r="M129" s="82">
        <f t="shared" si="55"/>
        <v>0</v>
      </c>
      <c r="N129" s="82">
        <f t="shared" si="55"/>
        <v>200.66666666666666</v>
      </c>
      <c r="O129" s="82">
        <f t="shared" si="55"/>
        <v>200.66666666666666</v>
      </c>
      <c r="P129" s="82">
        <f t="shared" si="55"/>
        <v>200.66666666666666</v>
      </c>
      <c r="Q129" s="189">
        <f t="shared" si="55"/>
        <v>200.66666666666666</v>
      </c>
      <c r="R129" s="82">
        <f t="shared" si="55"/>
        <v>200.66666666666666</v>
      </c>
      <c r="S129" s="82">
        <f t="shared" si="55"/>
        <v>200.66666666666666</v>
      </c>
      <c r="T129" s="82">
        <f t="shared" si="55"/>
        <v>200.66666666666666</v>
      </c>
      <c r="U129" s="82">
        <f t="shared" si="55"/>
        <v>200.66666666666666</v>
      </c>
      <c r="V129" s="82">
        <f t="shared" si="55"/>
        <v>200.66666666666666</v>
      </c>
      <c r="W129" s="82">
        <f t="shared" si="55"/>
        <v>200.66666666666666</v>
      </c>
      <c r="X129" s="82">
        <f t="shared" si="55"/>
        <v>200.66666666666666</v>
      </c>
      <c r="Y129" s="82">
        <f t="shared" si="55"/>
        <v>200.66666666666666</v>
      </c>
      <c r="Z129" s="82">
        <f t="shared" si="55"/>
        <v>210.7</v>
      </c>
      <c r="AA129" s="82">
        <f t="shared" si="55"/>
        <v>210.7</v>
      </c>
      <c r="AB129" s="82">
        <f t="shared" si="55"/>
        <v>210.7</v>
      </c>
      <c r="AC129" s="189">
        <f t="shared" si="55"/>
        <v>210.7</v>
      </c>
      <c r="AD129" s="82">
        <f t="shared" si="55"/>
        <v>210.7</v>
      </c>
      <c r="AE129" s="82">
        <f t="shared" si="55"/>
        <v>210.7</v>
      </c>
      <c r="AF129" s="82">
        <f t="shared" si="55"/>
        <v>210.7</v>
      </c>
      <c r="AG129" s="82">
        <f t="shared" si="55"/>
        <v>210.7</v>
      </c>
      <c r="AH129" s="82">
        <f t="shared" si="55"/>
        <v>210.7</v>
      </c>
      <c r="AI129" s="82">
        <f t="shared" si="55"/>
        <v>210.7</v>
      </c>
      <c r="AJ129" s="82">
        <f t="shared" si="55"/>
        <v>210.7</v>
      </c>
      <c r="AK129" s="82">
        <f t="shared" si="55"/>
        <v>210.7</v>
      </c>
      <c r="AL129" s="82">
        <f t="shared" si="55"/>
        <v>221.23499999999999</v>
      </c>
      <c r="AM129" s="82">
        <f t="shared" si="55"/>
        <v>221.23499999999999</v>
      </c>
      <c r="AN129" s="82">
        <f t="shared" si="55"/>
        <v>221.23499999999999</v>
      </c>
      <c r="AO129" s="189">
        <f t="shared" si="55"/>
        <v>221.23499999999999</v>
      </c>
      <c r="AP129" s="82">
        <f t="shared" si="55"/>
        <v>221.23499999999999</v>
      </c>
      <c r="AQ129" s="82">
        <f t="shared" si="55"/>
        <v>221.23499999999999</v>
      </c>
      <c r="AR129" s="82">
        <f t="shared" si="55"/>
        <v>221.23499999999999</v>
      </c>
      <c r="AS129" s="82">
        <f t="shared" si="55"/>
        <v>221.23499999999999</v>
      </c>
      <c r="AT129" s="82">
        <f t="shared" si="55"/>
        <v>221.23499999999999</v>
      </c>
      <c r="AU129" s="82">
        <f t="shared" si="55"/>
        <v>221.23499999999999</v>
      </c>
      <c r="AV129" s="82">
        <f t="shared" si="55"/>
        <v>221.23499999999999</v>
      </c>
      <c r="AW129" s="82">
        <f t="shared" si="55"/>
        <v>221.23499999999999</v>
      </c>
      <c r="AX129" s="82">
        <f t="shared" si="55"/>
        <v>232.29675</v>
      </c>
      <c r="AY129" s="82">
        <f t="shared" si="55"/>
        <v>232.29675</v>
      </c>
      <c r="AZ129" s="82">
        <f t="shared" si="55"/>
        <v>232.29675</v>
      </c>
      <c r="BA129" s="189">
        <f t="shared" si="55"/>
        <v>232.29675</v>
      </c>
      <c r="BB129" s="82">
        <f t="shared" si="55"/>
        <v>232.29675</v>
      </c>
      <c r="BC129" s="82">
        <f t="shared" si="55"/>
        <v>232.29675</v>
      </c>
      <c r="BD129" s="82">
        <f t="shared" si="55"/>
        <v>232.29675</v>
      </c>
      <c r="BE129" s="82">
        <f t="shared" si="55"/>
        <v>232.29675</v>
      </c>
      <c r="BF129" s="82">
        <f t="shared" si="55"/>
        <v>232.29675</v>
      </c>
      <c r="BG129" s="82">
        <f t="shared" si="55"/>
        <v>232.29675</v>
      </c>
      <c r="BH129" s="82">
        <f t="shared" si="55"/>
        <v>232.29675</v>
      </c>
      <c r="BI129" s="82">
        <f t="shared" si="55"/>
        <v>232.29675</v>
      </c>
      <c r="BJ129" s="82">
        <f t="shared" si="55"/>
        <v>243.9115875</v>
      </c>
      <c r="BK129" s="82">
        <f t="shared" si="55"/>
        <v>243.9115875</v>
      </c>
      <c r="BL129" s="82">
        <f t="shared" si="55"/>
        <v>243.9115875</v>
      </c>
      <c r="BM129" s="82">
        <f t="shared" si="55"/>
        <v>243.9115875</v>
      </c>
      <c r="BN129" s="97"/>
      <c r="BO129" s="67">
        <f t="shared" si="42"/>
        <v>802.66666666666663</v>
      </c>
      <c r="BP129" s="68">
        <f t="shared" si="43"/>
        <v>2448.1333333333332</v>
      </c>
      <c r="BQ129" s="68">
        <f t="shared" si="44"/>
        <v>2570.5400000000004</v>
      </c>
      <c r="BR129" s="68">
        <f t="shared" si="45"/>
        <v>2699.0669999999996</v>
      </c>
      <c r="BS129" s="69">
        <f t="shared" si="46"/>
        <v>2834.0203499999998</v>
      </c>
      <c r="BT129" s="11"/>
      <c r="BU129" s="70">
        <f t="shared" si="47"/>
        <v>11354.427349999998</v>
      </c>
      <c r="BW129" s="97"/>
      <c r="BX129" s="95"/>
    </row>
    <row r="130" spans="2:76" s="93" customFormat="1">
      <c r="B130" s="99" t="s">
        <v>209</v>
      </c>
      <c r="C130" s="437">
        <v>9</v>
      </c>
      <c r="D130" s="438">
        <v>2.4079999999999999</v>
      </c>
      <c r="E130" s="94"/>
      <c r="F130" s="82">
        <f t="shared" si="19"/>
        <v>0</v>
      </c>
      <c r="G130" s="82">
        <f t="shared" si="55"/>
        <v>0</v>
      </c>
      <c r="H130" s="82">
        <f t="shared" si="55"/>
        <v>0</v>
      </c>
      <c r="I130" s="82">
        <f t="shared" si="55"/>
        <v>0</v>
      </c>
      <c r="J130" s="82">
        <f t="shared" si="55"/>
        <v>0</v>
      </c>
      <c r="K130" s="82">
        <f t="shared" si="55"/>
        <v>0</v>
      </c>
      <c r="L130" s="82">
        <f t="shared" si="55"/>
        <v>0</v>
      </c>
      <c r="M130" s="82">
        <f t="shared" si="55"/>
        <v>0</v>
      </c>
      <c r="N130" s="82">
        <f t="shared" si="55"/>
        <v>200.66666666666666</v>
      </c>
      <c r="O130" s="82">
        <f t="shared" si="55"/>
        <v>200.66666666666666</v>
      </c>
      <c r="P130" s="82">
        <f t="shared" si="55"/>
        <v>200.66666666666666</v>
      </c>
      <c r="Q130" s="189">
        <f t="shared" si="55"/>
        <v>200.66666666666666</v>
      </c>
      <c r="R130" s="82">
        <f t="shared" si="55"/>
        <v>200.66666666666666</v>
      </c>
      <c r="S130" s="82">
        <f t="shared" si="55"/>
        <v>200.66666666666666</v>
      </c>
      <c r="T130" s="82">
        <f t="shared" si="55"/>
        <v>200.66666666666666</v>
      </c>
      <c r="U130" s="82">
        <f t="shared" si="55"/>
        <v>200.66666666666666</v>
      </c>
      <c r="V130" s="82">
        <f t="shared" si="55"/>
        <v>200.66666666666666</v>
      </c>
      <c r="W130" s="82">
        <f t="shared" si="55"/>
        <v>200.66666666666666</v>
      </c>
      <c r="X130" s="82">
        <f t="shared" si="55"/>
        <v>200.66666666666666</v>
      </c>
      <c r="Y130" s="82">
        <f t="shared" si="55"/>
        <v>200.66666666666666</v>
      </c>
      <c r="Z130" s="82">
        <f t="shared" si="55"/>
        <v>210.7</v>
      </c>
      <c r="AA130" s="82">
        <f t="shared" si="55"/>
        <v>210.7</v>
      </c>
      <c r="AB130" s="82">
        <f t="shared" si="55"/>
        <v>210.7</v>
      </c>
      <c r="AC130" s="189">
        <f t="shared" si="55"/>
        <v>210.7</v>
      </c>
      <c r="AD130" s="82">
        <f t="shared" si="55"/>
        <v>210.7</v>
      </c>
      <c r="AE130" s="82">
        <f t="shared" si="55"/>
        <v>210.7</v>
      </c>
      <c r="AF130" s="82">
        <f t="shared" si="55"/>
        <v>210.7</v>
      </c>
      <c r="AG130" s="82">
        <f t="shared" si="55"/>
        <v>210.7</v>
      </c>
      <c r="AH130" s="82">
        <f t="shared" si="55"/>
        <v>210.7</v>
      </c>
      <c r="AI130" s="82">
        <f t="shared" si="55"/>
        <v>210.7</v>
      </c>
      <c r="AJ130" s="82">
        <f t="shared" si="55"/>
        <v>210.7</v>
      </c>
      <c r="AK130" s="82">
        <f t="shared" si="55"/>
        <v>210.7</v>
      </c>
      <c r="AL130" s="82">
        <f t="shared" si="55"/>
        <v>221.23499999999999</v>
      </c>
      <c r="AM130" s="82">
        <f t="shared" si="55"/>
        <v>221.23499999999999</v>
      </c>
      <c r="AN130" s="82">
        <f t="shared" si="55"/>
        <v>221.23499999999999</v>
      </c>
      <c r="AO130" s="189">
        <f t="shared" si="55"/>
        <v>221.23499999999999</v>
      </c>
      <c r="AP130" s="82">
        <f t="shared" si="55"/>
        <v>221.23499999999999</v>
      </c>
      <c r="AQ130" s="82">
        <f t="shared" si="55"/>
        <v>221.23499999999999</v>
      </c>
      <c r="AR130" s="82">
        <f t="shared" si="55"/>
        <v>221.23499999999999</v>
      </c>
      <c r="AS130" s="82">
        <f t="shared" si="55"/>
        <v>221.23499999999999</v>
      </c>
      <c r="AT130" s="82">
        <f t="shared" si="55"/>
        <v>221.23499999999999</v>
      </c>
      <c r="AU130" s="82">
        <f t="shared" si="55"/>
        <v>221.23499999999999</v>
      </c>
      <c r="AV130" s="82">
        <f t="shared" si="55"/>
        <v>221.23499999999999</v>
      </c>
      <c r="AW130" s="82">
        <f t="shared" si="55"/>
        <v>221.23499999999999</v>
      </c>
      <c r="AX130" s="82">
        <f t="shared" si="55"/>
        <v>232.29675</v>
      </c>
      <c r="AY130" s="82">
        <f t="shared" si="55"/>
        <v>232.29675</v>
      </c>
      <c r="AZ130" s="82">
        <f t="shared" si="55"/>
        <v>232.29675</v>
      </c>
      <c r="BA130" s="189">
        <f t="shared" si="55"/>
        <v>232.29675</v>
      </c>
      <c r="BB130" s="82">
        <f t="shared" si="55"/>
        <v>232.29675</v>
      </c>
      <c r="BC130" s="82">
        <f t="shared" si="55"/>
        <v>232.29675</v>
      </c>
      <c r="BD130" s="82">
        <f t="shared" si="55"/>
        <v>232.29675</v>
      </c>
      <c r="BE130" s="82">
        <f t="shared" si="55"/>
        <v>232.29675</v>
      </c>
      <c r="BF130" s="82">
        <f t="shared" si="55"/>
        <v>232.29675</v>
      </c>
      <c r="BG130" s="82">
        <f t="shared" si="55"/>
        <v>232.29675</v>
      </c>
      <c r="BH130" s="82">
        <f t="shared" si="55"/>
        <v>232.29675</v>
      </c>
      <c r="BI130" s="82">
        <f t="shared" si="55"/>
        <v>232.29675</v>
      </c>
      <c r="BJ130" s="82">
        <f t="shared" si="55"/>
        <v>243.9115875</v>
      </c>
      <c r="BK130" s="82">
        <f t="shared" si="55"/>
        <v>243.9115875</v>
      </c>
      <c r="BL130" s="82">
        <f t="shared" si="55"/>
        <v>243.9115875</v>
      </c>
      <c r="BM130" s="82">
        <f t="shared" ref="G130:BM135" si="56">IF($C130&lt;=BM$2,$D130/12*1000,0)*(1+$C$3)^QUOTIENT(BM$2-$C130,12)</f>
        <v>243.9115875</v>
      </c>
      <c r="BN130" s="97"/>
      <c r="BO130" s="67">
        <f t="shared" si="42"/>
        <v>802.66666666666663</v>
      </c>
      <c r="BP130" s="68">
        <f t="shared" si="43"/>
        <v>2448.1333333333332</v>
      </c>
      <c r="BQ130" s="68">
        <f t="shared" si="44"/>
        <v>2570.5400000000004</v>
      </c>
      <c r="BR130" s="68">
        <f t="shared" si="45"/>
        <v>2699.0669999999996</v>
      </c>
      <c r="BS130" s="69">
        <f t="shared" si="46"/>
        <v>2834.0203499999998</v>
      </c>
      <c r="BT130" s="11"/>
      <c r="BU130" s="70">
        <f t="shared" si="47"/>
        <v>11354.427349999998</v>
      </c>
      <c r="BW130" s="97"/>
      <c r="BX130" s="95"/>
    </row>
    <row r="131" spans="2:76" s="93" customFormat="1">
      <c r="B131" s="99" t="s">
        <v>210</v>
      </c>
      <c r="C131" s="437">
        <v>9</v>
      </c>
      <c r="D131" s="438">
        <v>2.4079999999999999</v>
      </c>
      <c r="E131" s="94"/>
      <c r="F131" s="82">
        <f t="shared" si="19"/>
        <v>0</v>
      </c>
      <c r="G131" s="82">
        <f t="shared" si="56"/>
        <v>0</v>
      </c>
      <c r="H131" s="82">
        <f t="shared" si="56"/>
        <v>0</v>
      </c>
      <c r="I131" s="82">
        <f t="shared" si="56"/>
        <v>0</v>
      </c>
      <c r="J131" s="82">
        <f t="shared" si="56"/>
        <v>0</v>
      </c>
      <c r="K131" s="82">
        <f t="shared" si="56"/>
        <v>0</v>
      </c>
      <c r="L131" s="82">
        <f t="shared" si="56"/>
        <v>0</v>
      </c>
      <c r="M131" s="82">
        <f t="shared" si="56"/>
        <v>0</v>
      </c>
      <c r="N131" s="82">
        <f t="shared" si="56"/>
        <v>200.66666666666666</v>
      </c>
      <c r="O131" s="82">
        <f t="shared" si="56"/>
        <v>200.66666666666666</v>
      </c>
      <c r="P131" s="82">
        <f t="shared" si="56"/>
        <v>200.66666666666666</v>
      </c>
      <c r="Q131" s="189">
        <f t="shared" si="56"/>
        <v>200.66666666666666</v>
      </c>
      <c r="R131" s="82">
        <f t="shared" si="56"/>
        <v>200.66666666666666</v>
      </c>
      <c r="S131" s="82">
        <f t="shared" si="56"/>
        <v>200.66666666666666</v>
      </c>
      <c r="T131" s="82">
        <f t="shared" si="56"/>
        <v>200.66666666666666</v>
      </c>
      <c r="U131" s="82">
        <f t="shared" si="56"/>
        <v>200.66666666666666</v>
      </c>
      <c r="V131" s="82">
        <f t="shared" si="56"/>
        <v>200.66666666666666</v>
      </c>
      <c r="W131" s="82">
        <f t="shared" si="56"/>
        <v>200.66666666666666</v>
      </c>
      <c r="X131" s="82">
        <f t="shared" si="56"/>
        <v>200.66666666666666</v>
      </c>
      <c r="Y131" s="82">
        <f t="shared" si="56"/>
        <v>200.66666666666666</v>
      </c>
      <c r="Z131" s="82">
        <f t="shared" si="56"/>
        <v>210.7</v>
      </c>
      <c r="AA131" s="82">
        <f t="shared" si="56"/>
        <v>210.7</v>
      </c>
      <c r="AB131" s="82">
        <f t="shared" si="56"/>
        <v>210.7</v>
      </c>
      <c r="AC131" s="189">
        <f t="shared" si="56"/>
        <v>210.7</v>
      </c>
      <c r="AD131" s="82">
        <f t="shared" si="56"/>
        <v>210.7</v>
      </c>
      <c r="AE131" s="82">
        <f t="shared" si="56"/>
        <v>210.7</v>
      </c>
      <c r="AF131" s="82">
        <f t="shared" si="56"/>
        <v>210.7</v>
      </c>
      <c r="AG131" s="82">
        <f t="shared" si="56"/>
        <v>210.7</v>
      </c>
      <c r="AH131" s="82">
        <f t="shared" si="56"/>
        <v>210.7</v>
      </c>
      <c r="AI131" s="82">
        <f t="shared" si="56"/>
        <v>210.7</v>
      </c>
      <c r="AJ131" s="82">
        <f t="shared" si="56"/>
        <v>210.7</v>
      </c>
      <c r="AK131" s="82">
        <f t="shared" si="56"/>
        <v>210.7</v>
      </c>
      <c r="AL131" s="82">
        <f t="shared" si="56"/>
        <v>221.23499999999999</v>
      </c>
      <c r="AM131" s="82">
        <f t="shared" si="56"/>
        <v>221.23499999999999</v>
      </c>
      <c r="AN131" s="82">
        <f t="shared" si="56"/>
        <v>221.23499999999999</v>
      </c>
      <c r="AO131" s="189">
        <f t="shared" si="56"/>
        <v>221.23499999999999</v>
      </c>
      <c r="AP131" s="82">
        <f t="shared" si="56"/>
        <v>221.23499999999999</v>
      </c>
      <c r="AQ131" s="82">
        <f t="shared" si="56"/>
        <v>221.23499999999999</v>
      </c>
      <c r="AR131" s="82">
        <f t="shared" si="56"/>
        <v>221.23499999999999</v>
      </c>
      <c r="AS131" s="82">
        <f t="shared" si="56"/>
        <v>221.23499999999999</v>
      </c>
      <c r="AT131" s="82">
        <f t="shared" si="56"/>
        <v>221.23499999999999</v>
      </c>
      <c r="AU131" s="82">
        <f t="shared" si="56"/>
        <v>221.23499999999999</v>
      </c>
      <c r="AV131" s="82">
        <f t="shared" si="56"/>
        <v>221.23499999999999</v>
      </c>
      <c r="AW131" s="82">
        <f t="shared" si="56"/>
        <v>221.23499999999999</v>
      </c>
      <c r="AX131" s="82">
        <f t="shared" si="56"/>
        <v>232.29675</v>
      </c>
      <c r="AY131" s="82">
        <f t="shared" si="56"/>
        <v>232.29675</v>
      </c>
      <c r="AZ131" s="82">
        <f t="shared" si="56"/>
        <v>232.29675</v>
      </c>
      <c r="BA131" s="189">
        <f t="shared" si="56"/>
        <v>232.29675</v>
      </c>
      <c r="BB131" s="82">
        <f t="shared" si="56"/>
        <v>232.29675</v>
      </c>
      <c r="BC131" s="82">
        <f t="shared" si="56"/>
        <v>232.29675</v>
      </c>
      <c r="BD131" s="82">
        <f t="shared" si="56"/>
        <v>232.29675</v>
      </c>
      <c r="BE131" s="82">
        <f t="shared" si="56"/>
        <v>232.29675</v>
      </c>
      <c r="BF131" s="82">
        <f t="shared" si="56"/>
        <v>232.29675</v>
      </c>
      <c r="BG131" s="82">
        <f t="shared" si="56"/>
        <v>232.29675</v>
      </c>
      <c r="BH131" s="82">
        <f t="shared" si="56"/>
        <v>232.29675</v>
      </c>
      <c r="BI131" s="82">
        <f t="shared" si="56"/>
        <v>232.29675</v>
      </c>
      <c r="BJ131" s="82">
        <f t="shared" si="56"/>
        <v>243.9115875</v>
      </c>
      <c r="BK131" s="82">
        <f t="shared" si="56"/>
        <v>243.9115875</v>
      </c>
      <c r="BL131" s="82">
        <f t="shared" si="56"/>
        <v>243.9115875</v>
      </c>
      <c r="BM131" s="82">
        <f t="shared" si="56"/>
        <v>243.9115875</v>
      </c>
      <c r="BN131" s="97"/>
      <c r="BO131" s="67">
        <f t="shared" si="42"/>
        <v>802.66666666666663</v>
      </c>
      <c r="BP131" s="68">
        <f t="shared" si="43"/>
        <v>2448.1333333333332</v>
      </c>
      <c r="BQ131" s="68">
        <f t="shared" si="44"/>
        <v>2570.5400000000004</v>
      </c>
      <c r="BR131" s="68">
        <f t="shared" si="45"/>
        <v>2699.0669999999996</v>
      </c>
      <c r="BS131" s="69">
        <f t="shared" si="46"/>
        <v>2834.0203499999998</v>
      </c>
      <c r="BT131" s="11"/>
      <c r="BU131" s="70">
        <f t="shared" si="47"/>
        <v>11354.427349999998</v>
      </c>
      <c r="BW131" s="97"/>
      <c r="BX131" s="95"/>
    </row>
    <row r="132" spans="2:76" s="93" customFormat="1">
      <c r="B132" s="99" t="s">
        <v>211</v>
      </c>
      <c r="C132" s="437">
        <v>9</v>
      </c>
      <c r="D132" s="438">
        <v>2.4079999999999999</v>
      </c>
      <c r="E132" s="94"/>
      <c r="F132" s="82">
        <f t="shared" si="19"/>
        <v>0</v>
      </c>
      <c r="G132" s="82">
        <f t="shared" si="56"/>
        <v>0</v>
      </c>
      <c r="H132" s="82">
        <f t="shared" si="56"/>
        <v>0</v>
      </c>
      <c r="I132" s="82">
        <f t="shared" si="56"/>
        <v>0</v>
      </c>
      <c r="J132" s="82">
        <f t="shared" si="56"/>
        <v>0</v>
      </c>
      <c r="K132" s="82">
        <f t="shared" si="56"/>
        <v>0</v>
      </c>
      <c r="L132" s="82">
        <f t="shared" si="56"/>
        <v>0</v>
      </c>
      <c r="M132" s="82">
        <f t="shared" si="56"/>
        <v>0</v>
      </c>
      <c r="N132" s="82">
        <f t="shared" si="56"/>
        <v>200.66666666666666</v>
      </c>
      <c r="O132" s="82">
        <f t="shared" si="56"/>
        <v>200.66666666666666</v>
      </c>
      <c r="P132" s="82">
        <f t="shared" si="56"/>
        <v>200.66666666666666</v>
      </c>
      <c r="Q132" s="189">
        <f t="shared" si="56"/>
        <v>200.66666666666666</v>
      </c>
      <c r="R132" s="82">
        <f t="shared" si="56"/>
        <v>200.66666666666666</v>
      </c>
      <c r="S132" s="82">
        <f t="shared" si="56"/>
        <v>200.66666666666666</v>
      </c>
      <c r="T132" s="82">
        <f t="shared" si="56"/>
        <v>200.66666666666666</v>
      </c>
      <c r="U132" s="82">
        <f t="shared" si="56"/>
        <v>200.66666666666666</v>
      </c>
      <c r="V132" s="82">
        <f t="shared" si="56"/>
        <v>200.66666666666666</v>
      </c>
      <c r="W132" s="82">
        <f t="shared" si="56"/>
        <v>200.66666666666666</v>
      </c>
      <c r="X132" s="82">
        <f t="shared" si="56"/>
        <v>200.66666666666666</v>
      </c>
      <c r="Y132" s="82">
        <f t="shared" si="56"/>
        <v>200.66666666666666</v>
      </c>
      <c r="Z132" s="82">
        <f t="shared" si="56"/>
        <v>210.7</v>
      </c>
      <c r="AA132" s="82">
        <f t="shared" si="56"/>
        <v>210.7</v>
      </c>
      <c r="AB132" s="82">
        <f t="shared" si="56"/>
        <v>210.7</v>
      </c>
      <c r="AC132" s="189">
        <f t="shared" si="56"/>
        <v>210.7</v>
      </c>
      <c r="AD132" s="82">
        <f t="shared" si="56"/>
        <v>210.7</v>
      </c>
      <c r="AE132" s="82">
        <f t="shared" si="56"/>
        <v>210.7</v>
      </c>
      <c r="AF132" s="82">
        <f t="shared" si="56"/>
        <v>210.7</v>
      </c>
      <c r="AG132" s="82">
        <f t="shared" si="56"/>
        <v>210.7</v>
      </c>
      <c r="AH132" s="82">
        <f t="shared" si="56"/>
        <v>210.7</v>
      </c>
      <c r="AI132" s="82">
        <f t="shared" si="56"/>
        <v>210.7</v>
      </c>
      <c r="AJ132" s="82">
        <f t="shared" si="56"/>
        <v>210.7</v>
      </c>
      <c r="AK132" s="82">
        <f t="shared" si="56"/>
        <v>210.7</v>
      </c>
      <c r="AL132" s="82">
        <f t="shared" si="56"/>
        <v>221.23499999999999</v>
      </c>
      <c r="AM132" s="82">
        <f t="shared" si="56"/>
        <v>221.23499999999999</v>
      </c>
      <c r="AN132" s="82">
        <f t="shared" si="56"/>
        <v>221.23499999999999</v>
      </c>
      <c r="AO132" s="189">
        <f t="shared" si="56"/>
        <v>221.23499999999999</v>
      </c>
      <c r="AP132" s="82">
        <f t="shared" si="56"/>
        <v>221.23499999999999</v>
      </c>
      <c r="AQ132" s="82">
        <f t="shared" si="56"/>
        <v>221.23499999999999</v>
      </c>
      <c r="AR132" s="82">
        <f t="shared" si="56"/>
        <v>221.23499999999999</v>
      </c>
      <c r="AS132" s="82">
        <f t="shared" si="56"/>
        <v>221.23499999999999</v>
      </c>
      <c r="AT132" s="82">
        <f t="shared" si="56"/>
        <v>221.23499999999999</v>
      </c>
      <c r="AU132" s="82">
        <f t="shared" si="56"/>
        <v>221.23499999999999</v>
      </c>
      <c r="AV132" s="82">
        <f t="shared" si="56"/>
        <v>221.23499999999999</v>
      </c>
      <c r="AW132" s="82">
        <f t="shared" si="56"/>
        <v>221.23499999999999</v>
      </c>
      <c r="AX132" s="82">
        <f t="shared" si="56"/>
        <v>232.29675</v>
      </c>
      <c r="AY132" s="82">
        <f t="shared" si="56"/>
        <v>232.29675</v>
      </c>
      <c r="AZ132" s="82">
        <f t="shared" si="56"/>
        <v>232.29675</v>
      </c>
      <c r="BA132" s="189">
        <f t="shared" si="56"/>
        <v>232.29675</v>
      </c>
      <c r="BB132" s="82">
        <f t="shared" si="56"/>
        <v>232.29675</v>
      </c>
      <c r="BC132" s="82">
        <f t="shared" si="56"/>
        <v>232.29675</v>
      </c>
      <c r="BD132" s="82">
        <f t="shared" si="56"/>
        <v>232.29675</v>
      </c>
      <c r="BE132" s="82">
        <f t="shared" si="56"/>
        <v>232.29675</v>
      </c>
      <c r="BF132" s="82">
        <f t="shared" si="56"/>
        <v>232.29675</v>
      </c>
      <c r="BG132" s="82">
        <f t="shared" si="56"/>
        <v>232.29675</v>
      </c>
      <c r="BH132" s="82">
        <f t="shared" si="56"/>
        <v>232.29675</v>
      </c>
      <c r="BI132" s="82">
        <f t="shared" si="56"/>
        <v>232.29675</v>
      </c>
      <c r="BJ132" s="82">
        <f t="shared" si="56"/>
        <v>243.9115875</v>
      </c>
      <c r="BK132" s="82">
        <f t="shared" si="56"/>
        <v>243.9115875</v>
      </c>
      <c r="BL132" s="82">
        <f t="shared" si="56"/>
        <v>243.9115875</v>
      </c>
      <c r="BM132" s="82">
        <f t="shared" si="56"/>
        <v>243.9115875</v>
      </c>
      <c r="BN132" s="97"/>
      <c r="BO132" s="67">
        <f t="shared" si="42"/>
        <v>802.66666666666663</v>
      </c>
      <c r="BP132" s="68">
        <f t="shared" si="43"/>
        <v>2448.1333333333332</v>
      </c>
      <c r="BQ132" s="68">
        <f t="shared" si="44"/>
        <v>2570.5400000000004</v>
      </c>
      <c r="BR132" s="68">
        <f t="shared" si="45"/>
        <v>2699.0669999999996</v>
      </c>
      <c r="BS132" s="69">
        <f t="shared" si="46"/>
        <v>2834.0203499999998</v>
      </c>
      <c r="BT132" s="11"/>
      <c r="BU132" s="70">
        <f t="shared" si="47"/>
        <v>11354.427349999998</v>
      </c>
      <c r="BW132" s="97"/>
      <c r="BX132" s="95"/>
    </row>
    <row r="133" spans="2:76" s="93" customFormat="1">
      <c r="B133" s="99" t="s">
        <v>212</v>
      </c>
      <c r="C133" s="437">
        <v>9</v>
      </c>
      <c r="D133" s="438">
        <v>2.4079999999999999</v>
      </c>
      <c r="E133" s="94"/>
      <c r="F133" s="82">
        <f t="shared" si="19"/>
        <v>0</v>
      </c>
      <c r="G133" s="82">
        <f t="shared" si="56"/>
        <v>0</v>
      </c>
      <c r="H133" s="82">
        <f t="shared" si="56"/>
        <v>0</v>
      </c>
      <c r="I133" s="82">
        <f t="shared" si="56"/>
        <v>0</v>
      </c>
      <c r="J133" s="82">
        <f t="shared" si="56"/>
        <v>0</v>
      </c>
      <c r="K133" s="82">
        <f t="shared" si="56"/>
        <v>0</v>
      </c>
      <c r="L133" s="82">
        <f t="shared" si="56"/>
        <v>0</v>
      </c>
      <c r="M133" s="82">
        <f t="shared" si="56"/>
        <v>0</v>
      </c>
      <c r="N133" s="82">
        <f t="shared" si="56"/>
        <v>200.66666666666666</v>
      </c>
      <c r="O133" s="82">
        <f t="shared" si="56"/>
        <v>200.66666666666666</v>
      </c>
      <c r="P133" s="82">
        <f t="shared" si="56"/>
        <v>200.66666666666666</v>
      </c>
      <c r="Q133" s="189">
        <f t="shared" si="56"/>
        <v>200.66666666666666</v>
      </c>
      <c r="R133" s="82">
        <f t="shared" si="56"/>
        <v>200.66666666666666</v>
      </c>
      <c r="S133" s="82">
        <f t="shared" si="56"/>
        <v>200.66666666666666</v>
      </c>
      <c r="T133" s="82">
        <f t="shared" si="56"/>
        <v>200.66666666666666</v>
      </c>
      <c r="U133" s="82">
        <f t="shared" si="56"/>
        <v>200.66666666666666</v>
      </c>
      <c r="V133" s="82">
        <f t="shared" si="56"/>
        <v>200.66666666666666</v>
      </c>
      <c r="W133" s="82">
        <f t="shared" si="56"/>
        <v>200.66666666666666</v>
      </c>
      <c r="X133" s="82">
        <f t="shared" si="56"/>
        <v>200.66666666666666</v>
      </c>
      <c r="Y133" s="82">
        <f t="shared" si="56"/>
        <v>200.66666666666666</v>
      </c>
      <c r="Z133" s="82">
        <f t="shared" si="56"/>
        <v>210.7</v>
      </c>
      <c r="AA133" s="82">
        <f t="shared" si="56"/>
        <v>210.7</v>
      </c>
      <c r="AB133" s="82">
        <f t="shared" si="56"/>
        <v>210.7</v>
      </c>
      <c r="AC133" s="189">
        <f t="shared" si="56"/>
        <v>210.7</v>
      </c>
      <c r="AD133" s="82">
        <f t="shared" si="56"/>
        <v>210.7</v>
      </c>
      <c r="AE133" s="82">
        <f t="shared" si="56"/>
        <v>210.7</v>
      </c>
      <c r="AF133" s="82">
        <f t="shared" si="56"/>
        <v>210.7</v>
      </c>
      <c r="AG133" s="82">
        <f t="shared" si="56"/>
        <v>210.7</v>
      </c>
      <c r="AH133" s="82">
        <f t="shared" si="56"/>
        <v>210.7</v>
      </c>
      <c r="AI133" s="82">
        <f t="shared" si="56"/>
        <v>210.7</v>
      </c>
      <c r="AJ133" s="82">
        <f t="shared" si="56"/>
        <v>210.7</v>
      </c>
      <c r="AK133" s="82">
        <f t="shared" si="56"/>
        <v>210.7</v>
      </c>
      <c r="AL133" s="82">
        <f t="shared" si="56"/>
        <v>221.23499999999999</v>
      </c>
      <c r="AM133" s="82">
        <f t="shared" si="56"/>
        <v>221.23499999999999</v>
      </c>
      <c r="AN133" s="82">
        <f t="shared" si="56"/>
        <v>221.23499999999999</v>
      </c>
      <c r="AO133" s="189">
        <f t="shared" si="56"/>
        <v>221.23499999999999</v>
      </c>
      <c r="AP133" s="82">
        <f t="shared" si="56"/>
        <v>221.23499999999999</v>
      </c>
      <c r="AQ133" s="82">
        <f t="shared" si="56"/>
        <v>221.23499999999999</v>
      </c>
      <c r="AR133" s="82">
        <f t="shared" si="56"/>
        <v>221.23499999999999</v>
      </c>
      <c r="AS133" s="82">
        <f t="shared" si="56"/>
        <v>221.23499999999999</v>
      </c>
      <c r="AT133" s="82">
        <f t="shared" si="56"/>
        <v>221.23499999999999</v>
      </c>
      <c r="AU133" s="82">
        <f t="shared" si="56"/>
        <v>221.23499999999999</v>
      </c>
      <c r="AV133" s="82">
        <f t="shared" si="56"/>
        <v>221.23499999999999</v>
      </c>
      <c r="AW133" s="82">
        <f t="shared" si="56"/>
        <v>221.23499999999999</v>
      </c>
      <c r="AX133" s="82">
        <f t="shared" si="56"/>
        <v>232.29675</v>
      </c>
      <c r="AY133" s="82">
        <f t="shared" si="56"/>
        <v>232.29675</v>
      </c>
      <c r="AZ133" s="82">
        <f t="shared" si="56"/>
        <v>232.29675</v>
      </c>
      <c r="BA133" s="189">
        <f t="shared" si="56"/>
        <v>232.29675</v>
      </c>
      <c r="BB133" s="82">
        <f t="shared" si="56"/>
        <v>232.29675</v>
      </c>
      <c r="BC133" s="82">
        <f t="shared" si="56"/>
        <v>232.29675</v>
      </c>
      <c r="BD133" s="82">
        <f t="shared" si="56"/>
        <v>232.29675</v>
      </c>
      <c r="BE133" s="82">
        <f t="shared" si="56"/>
        <v>232.29675</v>
      </c>
      <c r="BF133" s="82">
        <f t="shared" si="56"/>
        <v>232.29675</v>
      </c>
      <c r="BG133" s="82">
        <f t="shared" si="56"/>
        <v>232.29675</v>
      </c>
      <c r="BH133" s="82">
        <f t="shared" si="56"/>
        <v>232.29675</v>
      </c>
      <c r="BI133" s="82">
        <f t="shared" si="56"/>
        <v>232.29675</v>
      </c>
      <c r="BJ133" s="82">
        <f t="shared" si="56"/>
        <v>243.9115875</v>
      </c>
      <c r="BK133" s="82">
        <f t="shared" si="56"/>
        <v>243.9115875</v>
      </c>
      <c r="BL133" s="82">
        <f t="shared" si="56"/>
        <v>243.9115875</v>
      </c>
      <c r="BM133" s="82">
        <f t="shared" si="56"/>
        <v>243.9115875</v>
      </c>
      <c r="BN133" s="97"/>
      <c r="BO133" s="67">
        <f t="shared" si="42"/>
        <v>802.66666666666663</v>
      </c>
      <c r="BP133" s="68">
        <f t="shared" si="43"/>
        <v>2448.1333333333332</v>
      </c>
      <c r="BQ133" s="68">
        <f t="shared" si="44"/>
        <v>2570.5400000000004</v>
      </c>
      <c r="BR133" s="68">
        <f t="shared" si="45"/>
        <v>2699.0669999999996</v>
      </c>
      <c r="BS133" s="69">
        <f t="shared" si="46"/>
        <v>2834.0203499999998</v>
      </c>
      <c r="BT133" s="11"/>
      <c r="BU133" s="70">
        <f t="shared" si="47"/>
        <v>11354.427349999998</v>
      </c>
      <c r="BW133" s="97"/>
      <c r="BX133" s="95"/>
    </row>
    <row r="134" spans="2:76" s="93" customFormat="1">
      <c r="B134" s="99" t="s">
        <v>213</v>
      </c>
      <c r="C134" s="437">
        <v>9</v>
      </c>
      <c r="D134" s="438">
        <v>2.4079999999999999</v>
      </c>
      <c r="E134" s="94"/>
      <c r="F134" s="82">
        <f t="shared" si="19"/>
        <v>0</v>
      </c>
      <c r="G134" s="82">
        <f t="shared" si="56"/>
        <v>0</v>
      </c>
      <c r="H134" s="82">
        <f t="shared" si="56"/>
        <v>0</v>
      </c>
      <c r="I134" s="82">
        <f t="shared" si="56"/>
        <v>0</v>
      </c>
      <c r="J134" s="82">
        <f t="shared" si="56"/>
        <v>0</v>
      </c>
      <c r="K134" s="82">
        <f t="shared" si="56"/>
        <v>0</v>
      </c>
      <c r="L134" s="82">
        <f t="shared" si="56"/>
        <v>0</v>
      </c>
      <c r="M134" s="82">
        <f t="shared" si="56"/>
        <v>0</v>
      </c>
      <c r="N134" s="82">
        <f t="shared" si="56"/>
        <v>200.66666666666666</v>
      </c>
      <c r="O134" s="82">
        <f t="shared" si="56"/>
        <v>200.66666666666666</v>
      </c>
      <c r="P134" s="82">
        <f t="shared" si="56"/>
        <v>200.66666666666666</v>
      </c>
      <c r="Q134" s="189">
        <f t="shared" si="56"/>
        <v>200.66666666666666</v>
      </c>
      <c r="R134" s="82">
        <f t="shared" si="56"/>
        <v>200.66666666666666</v>
      </c>
      <c r="S134" s="82">
        <f t="shared" si="56"/>
        <v>200.66666666666666</v>
      </c>
      <c r="T134" s="82">
        <f t="shared" si="56"/>
        <v>200.66666666666666</v>
      </c>
      <c r="U134" s="82">
        <f t="shared" si="56"/>
        <v>200.66666666666666</v>
      </c>
      <c r="V134" s="82">
        <f t="shared" si="56"/>
        <v>200.66666666666666</v>
      </c>
      <c r="W134" s="82">
        <f t="shared" si="56"/>
        <v>200.66666666666666</v>
      </c>
      <c r="X134" s="82">
        <f t="shared" si="56"/>
        <v>200.66666666666666</v>
      </c>
      <c r="Y134" s="82">
        <f t="shared" si="56"/>
        <v>200.66666666666666</v>
      </c>
      <c r="Z134" s="82">
        <f t="shared" si="56"/>
        <v>210.7</v>
      </c>
      <c r="AA134" s="82">
        <f t="shared" si="56"/>
        <v>210.7</v>
      </c>
      <c r="AB134" s="82">
        <f t="shared" si="56"/>
        <v>210.7</v>
      </c>
      <c r="AC134" s="189">
        <f t="shared" si="56"/>
        <v>210.7</v>
      </c>
      <c r="AD134" s="82">
        <f t="shared" si="56"/>
        <v>210.7</v>
      </c>
      <c r="AE134" s="82">
        <f t="shared" si="56"/>
        <v>210.7</v>
      </c>
      <c r="AF134" s="82">
        <f t="shared" si="56"/>
        <v>210.7</v>
      </c>
      <c r="AG134" s="82">
        <f t="shared" si="56"/>
        <v>210.7</v>
      </c>
      <c r="AH134" s="82">
        <f t="shared" si="56"/>
        <v>210.7</v>
      </c>
      <c r="AI134" s="82">
        <f t="shared" si="56"/>
        <v>210.7</v>
      </c>
      <c r="AJ134" s="82">
        <f t="shared" si="56"/>
        <v>210.7</v>
      </c>
      <c r="AK134" s="82">
        <f t="shared" si="56"/>
        <v>210.7</v>
      </c>
      <c r="AL134" s="82">
        <f t="shared" si="56"/>
        <v>221.23499999999999</v>
      </c>
      <c r="AM134" s="82">
        <f t="shared" si="56"/>
        <v>221.23499999999999</v>
      </c>
      <c r="AN134" s="82">
        <f t="shared" si="56"/>
        <v>221.23499999999999</v>
      </c>
      <c r="AO134" s="189">
        <f t="shared" si="56"/>
        <v>221.23499999999999</v>
      </c>
      <c r="AP134" s="82">
        <f t="shared" si="56"/>
        <v>221.23499999999999</v>
      </c>
      <c r="AQ134" s="82">
        <f t="shared" si="56"/>
        <v>221.23499999999999</v>
      </c>
      <c r="AR134" s="82">
        <f t="shared" si="56"/>
        <v>221.23499999999999</v>
      </c>
      <c r="AS134" s="82">
        <f t="shared" si="56"/>
        <v>221.23499999999999</v>
      </c>
      <c r="AT134" s="82">
        <f t="shared" si="56"/>
        <v>221.23499999999999</v>
      </c>
      <c r="AU134" s="82">
        <f t="shared" si="56"/>
        <v>221.23499999999999</v>
      </c>
      <c r="AV134" s="82">
        <f t="shared" si="56"/>
        <v>221.23499999999999</v>
      </c>
      <c r="AW134" s="82">
        <f t="shared" si="56"/>
        <v>221.23499999999999</v>
      </c>
      <c r="AX134" s="82">
        <f t="shared" si="56"/>
        <v>232.29675</v>
      </c>
      <c r="AY134" s="82">
        <f t="shared" si="56"/>
        <v>232.29675</v>
      </c>
      <c r="AZ134" s="82">
        <f t="shared" si="56"/>
        <v>232.29675</v>
      </c>
      <c r="BA134" s="189">
        <f t="shared" si="56"/>
        <v>232.29675</v>
      </c>
      <c r="BB134" s="82">
        <f t="shared" si="56"/>
        <v>232.29675</v>
      </c>
      <c r="BC134" s="82">
        <f t="shared" si="56"/>
        <v>232.29675</v>
      </c>
      <c r="BD134" s="82">
        <f t="shared" si="56"/>
        <v>232.29675</v>
      </c>
      <c r="BE134" s="82">
        <f t="shared" si="56"/>
        <v>232.29675</v>
      </c>
      <c r="BF134" s="82">
        <f t="shared" si="56"/>
        <v>232.29675</v>
      </c>
      <c r="BG134" s="82">
        <f t="shared" si="56"/>
        <v>232.29675</v>
      </c>
      <c r="BH134" s="82">
        <f t="shared" si="56"/>
        <v>232.29675</v>
      </c>
      <c r="BI134" s="82">
        <f t="shared" si="56"/>
        <v>232.29675</v>
      </c>
      <c r="BJ134" s="82">
        <f t="shared" si="56"/>
        <v>243.9115875</v>
      </c>
      <c r="BK134" s="82">
        <f t="shared" si="56"/>
        <v>243.9115875</v>
      </c>
      <c r="BL134" s="82">
        <f t="shared" si="56"/>
        <v>243.9115875</v>
      </c>
      <c r="BM134" s="82">
        <f t="shared" si="56"/>
        <v>243.9115875</v>
      </c>
      <c r="BN134" s="97"/>
      <c r="BO134" s="67">
        <f t="shared" si="42"/>
        <v>802.66666666666663</v>
      </c>
      <c r="BP134" s="68">
        <f t="shared" si="43"/>
        <v>2448.1333333333332</v>
      </c>
      <c r="BQ134" s="68">
        <f t="shared" si="44"/>
        <v>2570.5400000000004</v>
      </c>
      <c r="BR134" s="68">
        <f t="shared" si="45"/>
        <v>2699.0669999999996</v>
      </c>
      <c r="BS134" s="69">
        <f t="shared" si="46"/>
        <v>2834.0203499999998</v>
      </c>
      <c r="BT134" s="11"/>
      <c r="BU134" s="70">
        <f t="shared" si="47"/>
        <v>11354.427349999998</v>
      </c>
      <c r="BW134" s="97"/>
      <c r="BX134" s="95"/>
    </row>
    <row r="135" spans="2:76" s="93" customFormat="1">
      <c r="B135" s="99" t="s">
        <v>214</v>
      </c>
      <c r="C135" s="437">
        <v>9</v>
      </c>
      <c r="D135" s="438">
        <v>2.4079999999999999</v>
      </c>
      <c r="E135" s="94"/>
      <c r="F135" s="82">
        <f t="shared" si="19"/>
        <v>0</v>
      </c>
      <c r="G135" s="82">
        <f t="shared" si="56"/>
        <v>0</v>
      </c>
      <c r="H135" s="82">
        <f t="shared" si="56"/>
        <v>0</v>
      </c>
      <c r="I135" s="82">
        <f t="shared" si="56"/>
        <v>0</v>
      </c>
      <c r="J135" s="82">
        <f t="shared" si="56"/>
        <v>0</v>
      </c>
      <c r="K135" s="82">
        <f t="shared" si="56"/>
        <v>0</v>
      </c>
      <c r="L135" s="82">
        <f t="shared" si="56"/>
        <v>0</v>
      </c>
      <c r="M135" s="82">
        <f t="shared" si="56"/>
        <v>0</v>
      </c>
      <c r="N135" s="82">
        <f t="shared" si="56"/>
        <v>200.66666666666666</v>
      </c>
      <c r="O135" s="82">
        <f t="shared" si="56"/>
        <v>200.66666666666666</v>
      </c>
      <c r="P135" s="82">
        <f t="shared" si="56"/>
        <v>200.66666666666666</v>
      </c>
      <c r="Q135" s="189">
        <f t="shared" si="56"/>
        <v>200.66666666666666</v>
      </c>
      <c r="R135" s="82">
        <f t="shared" si="56"/>
        <v>200.66666666666666</v>
      </c>
      <c r="S135" s="82">
        <f t="shared" si="56"/>
        <v>200.66666666666666</v>
      </c>
      <c r="T135" s="82">
        <f t="shared" si="56"/>
        <v>200.66666666666666</v>
      </c>
      <c r="U135" s="82">
        <f t="shared" si="56"/>
        <v>200.66666666666666</v>
      </c>
      <c r="V135" s="82">
        <f t="shared" si="56"/>
        <v>200.66666666666666</v>
      </c>
      <c r="W135" s="82">
        <f t="shared" si="56"/>
        <v>200.66666666666666</v>
      </c>
      <c r="X135" s="82">
        <f t="shared" si="56"/>
        <v>200.66666666666666</v>
      </c>
      <c r="Y135" s="82">
        <f t="shared" ref="G135:BM139" si="57">IF($C135&lt;=Y$2,$D135/12*1000,0)*(1+$C$3)^QUOTIENT(Y$2-$C135,12)</f>
        <v>200.66666666666666</v>
      </c>
      <c r="Z135" s="82">
        <f t="shared" si="57"/>
        <v>210.7</v>
      </c>
      <c r="AA135" s="82">
        <f t="shared" si="57"/>
        <v>210.7</v>
      </c>
      <c r="AB135" s="82">
        <f t="shared" si="57"/>
        <v>210.7</v>
      </c>
      <c r="AC135" s="189">
        <f t="shared" si="57"/>
        <v>210.7</v>
      </c>
      <c r="AD135" s="82">
        <f t="shared" si="57"/>
        <v>210.7</v>
      </c>
      <c r="AE135" s="82">
        <f t="shared" si="57"/>
        <v>210.7</v>
      </c>
      <c r="AF135" s="82">
        <f t="shared" si="57"/>
        <v>210.7</v>
      </c>
      <c r="AG135" s="82">
        <f t="shared" si="57"/>
        <v>210.7</v>
      </c>
      <c r="AH135" s="82">
        <f t="shared" si="57"/>
        <v>210.7</v>
      </c>
      <c r="AI135" s="82">
        <f t="shared" si="57"/>
        <v>210.7</v>
      </c>
      <c r="AJ135" s="82">
        <f t="shared" si="57"/>
        <v>210.7</v>
      </c>
      <c r="AK135" s="82">
        <f t="shared" si="57"/>
        <v>210.7</v>
      </c>
      <c r="AL135" s="82">
        <f t="shared" si="57"/>
        <v>221.23499999999999</v>
      </c>
      <c r="AM135" s="82">
        <f t="shared" si="57"/>
        <v>221.23499999999999</v>
      </c>
      <c r="AN135" s="82">
        <f t="shared" si="57"/>
        <v>221.23499999999999</v>
      </c>
      <c r="AO135" s="189">
        <f t="shared" si="57"/>
        <v>221.23499999999999</v>
      </c>
      <c r="AP135" s="82">
        <f t="shared" si="57"/>
        <v>221.23499999999999</v>
      </c>
      <c r="AQ135" s="82">
        <f t="shared" si="57"/>
        <v>221.23499999999999</v>
      </c>
      <c r="AR135" s="82">
        <f t="shared" si="57"/>
        <v>221.23499999999999</v>
      </c>
      <c r="AS135" s="82">
        <f t="shared" si="57"/>
        <v>221.23499999999999</v>
      </c>
      <c r="AT135" s="82">
        <f t="shared" si="57"/>
        <v>221.23499999999999</v>
      </c>
      <c r="AU135" s="82">
        <f t="shared" si="57"/>
        <v>221.23499999999999</v>
      </c>
      <c r="AV135" s="82">
        <f t="shared" si="57"/>
        <v>221.23499999999999</v>
      </c>
      <c r="AW135" s="82">
        <f t="shared" si="57"/>
        <v>221.23499999999999</v>
      </c>
      <c r="AX135" s="82">
        <f t="shared" si="57"/>
        <v>232.29675</v>
      </c>
      <c r="AY135" s="82">
        <f t="shared" si="57"/>
        <v>232.29675</v>
      </c>
      <c r="AZ135" s="82">
        <f t="shared" si="57"/>
        <v>232.29675</v>
      </c>
      <c r="BA135" s="189">
        <f t="shared" si="57"/>
        <v>232.29675</v>
      </c>
      <c r="BB135" s="82">
        <f t="shared" si="57"/>
        <v>232.29675</v>
      </c>
      <c r="BC135" s="82">
        <f t="shared" si="57"/>
        <v>232.29675</v>
      </c>
      <c r="BD135" s="82">
        <f t="shared" si="57"/>
        <v>232.29675</v>
      </c>
      <c r="BE135" s="82">
        <f t="shared" si="57"/>
        <v>232.29675</v>
      </c>
      <c r="BF135" s="82">
        <f t="shared" si="57"/>
        <v>232.29675</v>
      </c>
      <c r="BG135" s="82">
        <f t="shared" si="57"/>
        <v>232.29675</v>
      </c>
      <c r="BH135" s="82">
        <f t="shared" si="57"/>
        <v>232.29675</v>
      </c>
      <c r="BI135" s="82">
        <f t="shared" si="57"/>
        <v>232.29675</v>
      </c>
      <c r="BJ135" s="82">
        <f t="shared" si="57"/>
        <v>243.9115875</v>
      </c>
      <c r="BK135" s="82">
        <f t="shared" si="57"/>
        <v>243.9115875</v>
      </c>
      <c r="BL135" s="82">
        <f t="shared" si="57"/>
        <v>243.9115875</v>
      </c>
      <c r="BM135" s="82">
        <f t="shared" si="57"/>
        <v>243.9115875</v>
      </c>
      <c r="BN135" s="97"/>
      <c r="BO135" s="67">
        <f t="shared" si="42"/>
        <v>802.66666666666663</v>
      </c>
      <c r="BP135" s="68">
        <f t="shared" si="43"/>
        <v>2448.1333333333332</v>
      </c>
      <c r="BQ135" s="68">
        <f t="shared" si="44"/>
        <v>2570.5400000000004</v>
      </c>
      <c r="BR135" s="68">
        <f t="shared" si="45"/>
        <v>2699.0669999999996</v>
      </c>
      <c r="BS135" s="69">
        <f t="shared" si="46"/>
        <v>2834.0203499999998</v>
      </c>
      <c r="BT135" s="11"/>
      <c r="BU135" s="70">
        <f t="shared" si="47"/>
        <v>11354.427349999998</v>
      </c>
      <c r="BW135" s="97"/>
      <c r="BX135" s="95">
        <v>54</v>
      </c>
    </row>
    <row r="136" spans="2:76" s="93" customFormat="1">
      <c r="B136" s="99" t="s">
        <v>215</v>
      </c>
      <c r="C136" s="437">
        <v>9</v>
      </c>
      <c r="D136" s="438">
        <v>2.4079999999999999</v>
      </c>
      <c r="E136" s="94"/>
      <c r="F136" s="82">
        <f t="shared" si="19"/>
        <v>0</v>
      </c>
      <c r="G136" s="82">
        <f t="shared" si="57"/>
        <v>0</v>
      </c>
      <c r="H136" s="82">
        <f t="shared" si="57"/>
        <v>0</v>
      </c>
      <c r="I136" s="82">
        <f t="shared" si="57"/>
        <v>0</v>
      </c>
      <c r="J136" s="82">
        <f t="shared" si="57"/>
        <v>0</v>
      </c>
      <c r="K136" s="82">
        <f t="shared" si="57"/>
        <v>0</v>
      </c>
      <c r="L136" s="82">
        <f t="shared" si="57"/>
        <v>0</v>
      </c>
      <c r="M136" s="82">
        <f t="shared" si="57"/>
        <v>0</v>
      </c>
      <c r="N136" s="82">
        <f t="shared" si="57"/>
        <v>200.66666666666666</v>
      </c>
      <c r="O136" s="82">
        <f t="shared" si="57"/>
        <v>200.66666666666666</v>
      </c>
      <c r="P136" s="82">
        <f t="shared" si="57"/>
        <v>200.66666666666666</v>
      </c>
      <c r="Q136" s="189">
        <f t="shared" si="57"/>
        <v>200.66666666666666</v>
      </c>
      <c r="R136" s="82">
        <f t="shared" si="57"/>
        <v>200.66666666666666</v>
      </c>
      <c r="S136" s="82">
        <f t="shared" si="57"/>
        <v>200.66666666666666</v>
      </c>
      <c r="T136" s="82">
        <f t="shared" si="57"/>
        <v>200.66666666666666</v>
      </c>
      <c r="U136" s="82">
        <f t="shared" si="57"/>
        <v>200.66666666666666</v>
      </c>
      <c r="V136" s="82">
        <f t="shared" si="57"/>
        <v>200.66666666666666</v>
      </c>
      <c r="W136" s="82">
        <f t="shared" si="57"/>
        <v>200.66666666666666</v>
      </c>
      <c r="X136" s="82">
        <f t="shared" si="57"/>
        <v>200.66666666666666</v>
      </c>
      <c r="Y136" s="82">
        <f t="shared" si="57"/>
        <v>200.66666666666666</v>
      </c>
      <c r="Z136" s="82">
        <f t="shared" si="57"/>
        <v>210.7</v>
      </c>
      <c r="AA136" s="82">
        <f t="shared" si="57"/>
        <v>210.7</v>
      </c>
      <c r="AB136" s="82">
        <f t="shared" si="57"/>
        <v>210.7</v>
      </c>
      <c r="AC136" s="189">
        <f t="shared" si="57"/>
        <v>210.7</v>
      </c>
      <c r="AD136" s="82">
        <f t="shared" si="57"/>
        <v>210.7</v>
      </c>
      <c r="AE136" s="82">
        <f t="shared" si="57"/>
        <v>210.7</v>
      </c>
      <c r="AF136" s="82">
        <f t="shared" si="57"/>
        <v>210.7</v>
      </c>
      <c r="AG136" s="82">
        <f t="shared" si="57"/>
        <v>210.7</v>
      </c>
      <c r="AH136" s="82">
        <f t="shared" si="57"/>
        <v>210.7</v>
      </c>
      <c r="AI136" s="82">
        <f t="shared" si="57"/>
        <v>210.7</v>
      </c>
      <c r="AJ136" s="82">
        <f t="shared" si="57"/>
        <v>210.7</v>
      </c>
      <c r="AK136" s="82">
        <f t="shared" si="57"/>
        <v>210.7</v>
      </c>
      <c r="AL136" s="82">
        <f t="shared" si="57"/>
        <v>221.23499999999999</v>
      </c>
      <c r="AM136" s="82">
        <f t="shared" si="57"/>
        <v>221.23499999999999</v>
      </c>
      <c r="AN136" s="82">
        <f t="shared" si="57"/>
        <v>221.23499999999999</v>
      </c>
      <c r="AO136" s="189">
        <f t="shared" si="57"/>
        <v>221.23499999999999</v>
      </c>
      <c r="AP136" s="82">
        <f t="shared" si="57"/>
        <v>221.23499999999999</v>
      </c>
      <c r="AQ136" s="82">
        <f t="shared" si="57"/>
        <v>221.23499999999999</v>
      </c>
      <c r="AR136" s="82">
        <f t="shared" si="57"/>
        <v>221.23499999999999</v>
      </c>
      <c r="AS136" s="82">
        <f t="shared" si="57"/>
        <v>221.23499999999999</v>
      </c>
      <c r="AT136" s="82">
        <f t="shared" si="57"/>
        <v>221.23499999999999</v>
      </c>
      <c r="AU136" s="82">
        <f t="shared" si="57"/>
        <v>221.23499999999999</v>
      </c>
      <c r="AV136" s="82">
        <f t="shared" si="57"/>
        <v>221.23499999999999</v>
      </c>
      <c r="AW136" s="82">
        <f t="shared" si="57"/>
        <v>221.23499999999999</v>
      </c>
      <c r="AX136" s="82">
        <f t="shared" si="57"/>
        <v>232.29675</v>
      </c>
      <c r="AY136" s="82">
        <f t="shared" si="57"/>
        <v>232.29675</v>
      </c>
      <c r="AZ136" s="82">
        <f t="shared" si="57"/>
        <v>232.29675</v>
      </c>
      <c r="BA136" s="189">
        <f t="shared" si="57"/>
        <v>232.29675</v>
      </c>
      <c r="BB136" s="82">
        <f t="shared" si="57"/>
        <v>232.29675</v>
      </c>
      <c r="BC136" s="82">
        <f t="shared" si="57"/>
        <v>232.29675</v>
      </c>
      <c r="BD136" s="82">
        <f t="shared" si="57"/>
        <v>232.29675</v>
      </c>
      <c r="BE136" s="82">
        <f t="shared" si="57"/>
        <v>232.29675</v>
      </c>
      <c r="BF136" s="82">
        <f t="shared" si="57"/>
        <v>232.29675</v>
      </c>
      <c r="BG136" s="82">
        <f t="shared" si="57"/>
        <v>232.29675</v>
      </c>
      <c r="BH136" s="82">
        <f t="shared" si="57"/>
        <v>232.29675</v>
      </c>
      <c r="BI136" s="82">
        <f t="shared" si="57"/>
        <v>232.29675</v>
      </c>
      <c r="BJ136" s="82">
        <f t="shared" si="57"/>
        <v>243.9115875</v>
      </c>
      <c r="BK136" s="82">
        <f t="shared" si="57"/>
        <v>243.9115875</v>
      </c>
      <c r="BL136" s="82">
        <f t="shared" si="57"/>
        <v>243.9115875</v>
      </c>
      <c r="BM136" s="82">
        <f t="shared" si="57"/>
        <v>243.9115875</v>
      </c>
      <c r="BN136" s="97"/>
      <c r="BO136" s="67">
        <f t="shared" si="42"/>
        <v>802.66666666666663</v>
      </c>
      <c r="BP136" s="68">
        <f t="shared" si="43"/>
        <v>2448.1333333333332</v>
      </c>
      <c r="BQ136" s="68">
        <f t="shared" si="44"/>
        <v>2570.5400000000004</v>
      </c>
      <c r="BR136" s="68">
        <f t="shared" si="45"/>
        <v>2699.0669999999996</v>
      </c>
      <c r="BS136" s="69">
        <f t="shared" si="46"/>
        <v>2834.0203499999998</v>
      </c>
      <c r="BT136" s="11"/>
      <c r="BU136" s="70">
        <f t="shared" si="47"/>
        <v>11354.427349999998</v>
      </c>
      <c r="BW136" s="97"/>
      <c r="BX136" s="95">
        <v>55</v>
      </c>
    </row>
    <row r="137" spans="2:76" s="93" customFormat="1">
      <c r="B137" s="99" t="s">
        <v>216</v>
      </c>
      <c r="C137" s="437">
        <v>9</v>
      </c>
      <c r="D137" s="438">
        <v>2.4079999999999999</v>
      </c>
      <c r="E137" s="94"/>
      <c r="F137" s="82">
        <f t="shared" ref="F137:U145" si="58">IF($C137&lt;=F$2,$D137/12*1000,0)*(1+$C$3)^QUOTIENT(F$2-$C137,12)</f>
        <v>0</v>
      </c>
      <c r="G137" s="82">
        <f t="shared" si="58"/>
        <v>0</v>
      </c>
      <c r="H137" s="82">
        <f t="shared" si="58"/>
        <v>0</v>
      </c>
      <c r="I137" s="82">
        <f t="shared" si="58"/>
        <v>0</v>
      </c>
      <c r="J137" s="82">
        <f t="shared" si="58"/>
        <v>0</v>
      </c>
      <c r="K137" s="82">
        <f t="shared" si="58"/>
        <v>0</v>
      </c>
      <c r="L137" s="82">
        <f t="shared" si="58"/>
        <v>0</v>
      </c>
      <c r="M137" s="82">
        <f t="shared" si="58"/>
        <v>0</v>
      </c>
      <c r="N137" s="82">
        <f t="shared" si="58"/>
        <v>200.66666666666666</v>
      </c>
      <c r="O137" s="82">
        <f t="shared" si="58"/>
        <v>200.66666666666666</v>
      </c>
      <c r="P137" s="82">
        <f t="shared" si="58"/>
        <v>200.66666666666666</v>
      </c>
      <c r="Q137" s="189">
        <f t="shared" si="58"/>
        <v>200.66666666666666</v>
      </c>
      <c r="R137" s="82">
        <f t="shared" si="58"/>
        <v>200.66666666666666</v>
      </c>
      <c r="S137" s="82">
        <f t="shared" si="58"/>
        <v>200.66666666666666</v>
      </c>
      <c r="T137" s="82">
        <f t="shared" si="58"/>
        <v>200.66666666666666</v>
      </c>
      <c r="U137" s="82">
        <f t="shared" si="58"/>
        <v>200.66666666666666</v>
      </c>
      <c r="V137" s="82">
        <f t="shared" si="57"/>
        <v>200.66666666666666</v>
      </c>
      <c r="W137" s="82">
        <f t="shared" si="57"/>
        <v>200.66666666666666</v>
      </c>
      <c r="X137" s="82">
        <f t="shared" si="57"/>
        <v>200.66666666666666</v>
      </c>
      <c r="Y137" s="82">
        <f t="shared" si="57"/>
        <v>200.66666666666666</v>
      </c>
      <c r="Z137" s="82">
        <f t="shared" si="57"/>
        <v>210.7</v>
      </c>
      <c r="AA137" s="82">
        <f t="shared" si="57"/>
        <v>210.7</v>
      </c>
      <c r="AB137" s="82">
        <f t="shared" si="57"/>
        <v>210.7</v>
      </c>
      <c r="AC137" s="189">
        <f t="shared" si="57"/>
        <v>210.7</v>
      </c>
      <c r="AD137" s="82">
        <f t="shared" si="57"/>
        <v>210.7</v>
      </c>
      <c r="AE137" s="82">
        <f t="shared" si="57"/>
        <v>210.7</v>
      </c>
      <c r="AF137" s="82">
        <f t="shared" si="57"/>
        <v>210.7</v>
      </c>
      <c r="AG137" s="82">
        <f t="shared" si="57"/>
        <v>210.7</v>
      </c>
      <c r="AH137" s="82">
        <f t="shared" si="57"/>
        <v>210.7</v>
      </c>
      <c r="AI137" s="82">
        <f t="shared" si="57"/>
        <v>210.7</v>
      </c>
      <c r="AJ137" s="82">
        <f t="shared" si="57"/>
        <v>210.7</v>
      </c>
      <c r="AK137" s="82">
        <f t="shared" si="57"/>
        <v>210.7</v>
      </c>
      <c r="AL137" s="82">
        <f t="shared" si="57"/>
        <v>221.23499999999999</v>
      </c>
      <c r="AM137" s="82">
        <f t="shared" si="57"/>
        <v>221.23499999999999</v>
      </c>
      <c r="AN137" s="82">
        <f t="shared" si="57"/>
        <v>221.23499999999999</v>
      </c>
      <c r="AO137" s="189">
        <f t="shared" si="57"/>
        <v>221.23499999999999</v>
      </c>
      <c r="AP137" s="82">
        <f t="shared" si="57"/>
        <v>221.23499999999999</v>
      </c>
      <c r="AQ137" s="82">
        <f t="shared" si="57"/>
        <v>221.23499999999999</v>
      </c>
      <c r="AR137" s="82">
        <f t="shared" si="57"/>
        <v>221.23499999999999</v>
      </c>
      <c r="AS137" s="82">
        <f t="shared" si="57"/>
        <v>221.23499999999999</v>
      </c>
      <c r="AT137" s="82">
        <f t="shared" si="57"/>
        <v>221.23499999999999</v>
      </c>
      <c r="AU137" s="82">
        <f t="shared" si="57"/>
        <v>221.23499999999999</v>
      </c>
      <c r="AV137" s="82">
        <f t="shared" si="57"/>
        <v>221.23499999999999</v>
      </c>
      <c r="AW137" s="82">
        <f t="shared" si="57"/>
        <v>221.23499999999999</v>
      </c>
      <c r="AX137" s="82">
        <f t="shared" si="57"/>
        <v>232.29675</v>
      </c>
      <c r="AY137" s="82">
        <f t="shared" si="57"/>
        <v>232.29675</v>
      </c>
      <c r="AZ137" s="82">
        <f t="shared" si="57"/>
        <v>232.29675</v>
      </c>
      <c r="BA137" s="189">
        <f t="shared" si="57"/>
        <v>232.29675</v>
      </c>
      <c r="BB137" s="82">
        <f t="shared" si="57"/>
        <v>232.29675</v>
      </c>
      <c r="BC137" s="82">
        <f t="shared" si="57"/>
        <v>232.29675</v>
      </c>
      <c r="BD137" s="82">
        <f t="shared" si="57"/>
        <v>232.29675</v>
      </c>
      <c r="BE137" s="82">
        <f t="shared" si="57"/>
        <v>232.29675</v>
      </c>
      <c r="BF137" s="82">
        <f t="shared" si="57"/>
        <v>232.29675</v>
      </c>
      <c r="BG137" s="82">
        <f t="shared" si="57"/>
        <v>232.29675</v>
      </c>
      <c r="BH137" s="82">
        <f t="shared" si="57"/>
        <v>232.29675</v>
      </c>
      <c r="BI137" s="82">
        <f t="shared" si="57"/>
        <v>232.29675</v>
      </c>
      <c r="BJ137" s="82">
        <f t="shared" si="57"/>
        <v>243.9115875</v>
      </c>
      <c r="BK137" s="82">
        <f t="shared" si="57"/>
        <v>243.9115875</v>
      </c>
      <c r="BL137" s="82">
        <f t="shared" si="57"/>
        <v>243.9115875</v>
      </c>
      <c r="BM137" s="82">
        <f t="shared" si="57"/>
        <v>243.9115875</v>
      </c>
      <c r="BN137" s="97"/>
      <c r="BO137" s="67">
        <f t="shared" si="42"/>
        <v>802.66666666666663</v>
      </c>
      <c r="BP137" s="68">
        <f t="shared" si="43"/>
        <v>2448.1333333333332</v>
      </c>
      <c r="BQ137" s="68">
        <f t="shared" si="44"/>
        <v>2570.5400000000004</v>
      </c>
      <c r="BR137" s="68">
        <f t="shared" si="45"/>
        <v>2699.0669999999996</v>
      </c>
      <c r="BS137" s="69">
        <f t="shared" si="46"/>
        <v>2834.0203499999998</v>
      </c>
      <c r="BT137" s="11"/>
      <c r="BU137" s="70">
        <f t="shared" si="47"/>
        <v>11354.427349999998</v>
      </c>
      <c r="BW137" s="97"/>
      <c r="BX137" s="95">
        <v>56</v>
      </c>
    </row>
    <row r="138" spans="2:76" s="93" customFormat="1">
      <c r="B138" s="99" t="s">
        <v>217</v>
      </c>
      <c r="C138" s="437">
        <v>9</v>
      </c>
      <c r="D138" s="438">
        <v>2.4079999999999999</v>
      </c>
      <c r="E138" s="94"/>
      <c r="F138" s="82">
        <f t="shared" si="58"/>
        <v>0</v>
      </c>
      <c r="G138" s="82">
        <f t="shared" si="57"/>
        <v>0</v>
      </c>
      <c r="H138" s="82">
        <f t="shared" si="57"/>
        <v>0</v>
      </c>
      <c r="I138" s="82">
        <f t="shared" si="57"/>
        <v>0</v>
      </c>
      <c r="J138" s="82">
        <f t="shared" si="57"/>
        <v>0</v>
      </c>
      <c r="K138" s="82">
        <f t="shared" si="57"/>
        <v>0</v>
      </c>
      <c r="L138" s="82">
        <f t="shared" si="57"/>
        <v>0</v>
      </c>
      <c r="M138" s="82">
        <f t="shared" si="57"/>
        <v>0</v>
      </c>
      <c r="N138" s="82">
        <f t="shared" si="57"/>
        <v>200.66666666666666</v>
      </c>
      <c r="O138" s="82">
        <f t="shared" si="57"/>
        <v>200.66666666666666</v>
      </c>
      <c r="P138" s="82">
        <f t="shared" si="57"/>
        <v>200.66666666666666</v>
      </c>
      <c r="Q138" s="189">
        <f t="shared" si="57"/>
        <v>200.66666666666666</v>
      </c>
      <c r="R138" s="82">
        <f t="shared" si="57"/>
        <v>200.66666666666666</v>
      </c>
      <c r="S138" s="82">
        <f t="shared" si="57"/>
        <v>200.66666666666666</v>
      </c>
      <c r="T138" s="82">
        <f t="shared" si="57"/>
        <v>200.66666666666666</v>
      </c>
      <c r="U138" s="82">
        <f t="shared" si="57"/>
        <v>200.66666666666666</v>
      </c>
      <c r="V138" s="82">
        <f t="shared" si="57"/>
        <v>200.66666666666666</v>
      </c>
      <c r="W138" s="82">
        <f t="shared" si="57"/>
        <v>200.66666666666666</v>
      </c>
      <c r="X138" s="82">
        <f t="shared" si="57"/>
        <v>200.66666666666666</v>
      </c>
      <c r="Y138" s="82">
        <f t="shared" si="57"/>
        <v>200.66666666666666</v>
      </c>
      <c r="Z138" s="82">
        <f t="shared" si="57"/>
        <v>210.7</v>
      </c>
      <c r="AA138" s="82">
        <f t="shared" si="57"/>
        <v>210.7</v>
      </c>
      <c r="AB138" s="82">
        <f t="shared" si="57"/>
        <v>210.7</v>
      </c>
      <c r="AC138" s="189">
        <f t="shared" si="57"/>
        <v>210.7</v>
      </c>
      <c r="AD138" s="82">
        <f t="shared" si="57"/>
        <v>210.7</v>
      </c>
      <c r="AE138" s="82">
        <f t="shared" si="57"/>
        <v>210.7</v>
      </c>
      <c r="AF138" s="82">
        <f t="shared" si="57"/>
        <v>210.7</v>
      </c>
      <c r="AG138" s="82">
        <f t="shared" si="57"/>
        <v>210.7</v>
      </c>
      <c r="AH138" s="82">
        <f t="shared" si="57"/>
        <v>210.7</v>
      </c>
      <c r="AI138" s="82">
        <f t="shared" si="57"/>
        <v>210.7</v>
      </c>
      <c r="AJ138" s="82">
        <f t="shared" si="57"/>
        <v>210.7</v>
      </c>
      <c r="AK138" s="82">
        <f t="shared" si="57"/>
        <v>210.7</v>
      </c>
      <c r="AL138" s="82">
        <f t="shared" si="57"/>
        <v>221.23499999999999</v>
      </c>
      <c r="AM138" s="82">
        <f t="shared" si="57"/>
        <v>221.23499999999999</v>
      </c>
      <c r="AN138" s="82">
        <f t="shared" si="57"/>
        <v>221.23499999999999</v>
      </c>
      <c r="AO138" s="189">
        <f t="shared" si="57"/>
        <v>221.23499999999999</v>
      </c>
      <c r="AP138" s="82">
        <f t="shared" si="57"/>
        <v>221.23499999999999</v>
      </c>
      <c r="AQ138" s="82">
        <f t="shared" si="57"/>
        <v>221.23499999999999</v>
      </c>
      <c r="AR138" s="82">
        <f t="shared" si="57"/>
        <v>221.23499999999999</v>
      </c>
      <c r="AS138" s="82">
        <f t="shared" si="57"/>
        <v>221.23499999999999</v>
      </c>
      <c r="AT138" s="82">
        <f t="shared" si="57"/>
        <v>221.23499999999999</v>
      </c>
      <c r="AU138" s="82">
        <f t="shared" si="57"/>
        <v>221.23499999999999</v>
      </c>
      <c r="AV138" s="82">
        <f t="shared" si="57"/>
        <v>221.23499999999999</v>
      </c>
      <c r="AW138" s="82">
        <f t="shared" si="57"/>
        <v>221.23499999999999</v>
      </c>
      <c r="AX138" s="82">
        <f t="shared" si="57"/>
        <v>232.29675</v>
      </c>
      <c r="AY138" s="82">
        <f t="shared" si="57"/>
        <v>232.29675</v>
      </c>
      <c r="AZ138" s="82">
        <f t="shared" si="57"/>
        <v>232.29675</v>
      </c>
      <c r="BA138" s="189">
        <f t="shared" si="57"/>
        <v>232.29675</v>
      </c>
      <c r="BB138" s="82">
        <f t="shared" si="57"/>
        <v>232.29675</v>
      </c>
      <c r="BC138" s="82">
        <f t="shared" si="57"/>
        <v>232.29675</v>
      </c>
      <c r="BD138" s="82">
        <f t="shared" si="57"/>
        <v>232.29675</v>
      </c>
      <c r="BE138" s="82">
        <f t="shared" si="57"/>
        <v>232.29675</v>
      </c>
      <c r="BF138" s="82">
        <f t="shared" si="57"/>
        <v>232.29675</v>
      </c>
      <c r="BG138" s="82">
        <f t="shared" si="57"/>
        <v>232.29675</v>
      </c>
      <c r="BH138" s="82">
        <f t="shared" si="57"/>
        <v>232.29675</v>
      </c>
      <c r="BI138" s="82">
        <f t="shared" si="57"/>
        <v>232.29675</v>
      </c>
      <c r="BJ138" s="82">
        <f t="shared" si="57"/>
        <v>243.9115875</v>
      </c>
      <c r="BK138" s="82">
        <f t="shared" si="57"/>
        <v>243.9115875</v>
      </c>
      <c r="BL138" s="82">
        <f t="shared" si="57"/>
        <v>243.9115875</v>
      </c>
      <c r="BM138" s="82">
        <f t="shared" si="57"/>
        <v>243.9115875</v>
      </c>
      <c r="BN138" s="97"/>
      <c r="BO138" s="67">
        <f t="shared" si="42"/>
        <v>802.66666666666663</v>
      </c>
      <c r="BP138" s="68">
        <f t="shared" si="43"/>
        <v>2448.1333333333332</v>
      </c>
      <c r="BQ138" s="68">
        <f t="shared" si="44"/>
        <v>2570.5400000000004</v>
      </c>
      <c r="BR138" s="68">
        <f t="shared" si="45"/>
        <v>2699.0669999999996</v>
      </c>
      <c r="BS138" s="69">
        <f t="shared" si="46"/>
        <v>2834.0203499999998</v>
      </c>
      <c r="BT138" s="11"/>
      <c r="BU138" s="70">
        <f t="shared" si="47"/>
        <v>11354.427349999998</v>
      </c>
      <c r="BW138" s="97"/>
      <c r="BX138" s="95">
        <v>57</v>
      </c>
    </row>
    <row r="139" spans="2:76" s="93" customFormat="1">
      <c r="B139" s="99" t="s">
        <v>218</v>
      </c>
      <c r="C139" s="437">
        <v>9</v>
      </c>
      <c r="D139" s="438">
        <v>2.4079999999999999</v>
      </c>
      <c r="E139" s="94"/>
      <c r="F139" s="82">
        <f t="shared" si="58"/>
        <v>0</v>
      </c>
      <c r="G139" s="82">
        <f t="shared" si="57"/>
        <v>0</v>
      </c>
      <c r="H139" s="82">
        <f t="shared" si="57"/>
        <v>0</v>
      </c>
      <c r="I139" s="82">
        <f t="shared" si="57"/>
        <v>0</v>
      </c>
      <c r="J139" s="82">
        <f t="shared" si="57"/>
        <v>0</v>
      </c>
      <c r="K139" s="82">
        <f t="shared" si="57"/>
        <v>0</v>
      </c>
      <c r="L139" s="82">
        <f t="shared" si="57"/>
        <v>0</v>
      </c>
      <c r="M139" s="82">
        <f t="shared" si="57"/>
        <v>0</v>
      </c>
      <c r="N139" s="82">
        <f t="shared" si="57"/>
        <v>200.66666666666666</v>
      </c>
      <c r="O139" s="82">
        <f t="shared" si="57"/>
        <v>200.66666666666666</v>
      </c>
      <c r="P139" s="82">
        <f t="shared" si="57"/>
        <v>200.66666666666666</v>
      </c>
      <c r="Q139" s="189">
        <f t="shared" si="57"/>
        <v>200.66666666666666</v>
      </c>
      <c r="R139" s="82">
        <f t="shared" si="57"/>
        <v>200.66666666666666</v>
      </c>
      <c r="S139" s="82">
        <f t="shared" si="57"/>
        <v>200.66666666666666</v>
      </c>
      <c r="T139" s="82">
        <f t="shared" si="57"/>
        <v>200.66666666666666</v>
      </c>
      <c r="U139" s="82">
        <f t="shared" si="57"/>
        <v>200.66666666666666</v>
      </c>
      <c r="V139" s="82">
        <f t="shared" si="57"/>
        <v>200.66666666666666</v>
      </c>
      <c r="W139" s="82">
        <f t="shared" si="57"/>
        <v>200.66666666666666</v>
      </c>
      <c r="X139" s="82">
        <f t="shared" si="57"/>
        <v>200.66666666666666</v>
      </c>
      <c r="Y139" s="82">
        <f t="shared" si="57"/>
        <v>200.66666666666666</v>
      </c>
      <c r="Z139" s="82">
        <f t="shared" si="57"/>
        <v>210.7</v>
      </c>
      <c r="AA139" s="82">
        <f t="shared" si="57"/>
        <v>210.7</v>
      </c>
      <c r="AB139" s="82">
        <f t="shared" si="57"/>
        <v>210.7</v>
      </c>
      <c r="AC139" s="189">
        <f t="shared" si="57"/>
        <v>210.7</v>
      </c>
      <c r="AD139" s="82">
        <f t="shared" si="57"/>
        <v>210.7</v>
      </c>
      <c r="AE139" s="82">
        <f t="shared" si="57"/>
        <v>210.7</v>
      </c>
      <c r="AF139" s="82">
        <f t="shared" si="57"/>
        <v>210.7</v>
      </c>
      <c r="AG139" s="82">
        <f t="shared" si="57"/>
        <v>210.7</v>
      </c>
      <c r="AH139" s="82">
        <f t="shared" si="57"/>
        <v>210.7</v>
      </c>
      <c r="AI139" s="82">
        <f t="shared" si="57"/>
        <v>210.7</v>
      </c>
      <c r="AJ139" s="82">
        <f t="shared" si="57"/>
        <v>210.7</v>
      </c>
      <c r="AK139" s="82">
        <f t="shared" si="57"/>
        <v>210.7</v>
      </c>
      <c r="AL139" s="82">
        <f t="shared" si="57"/>
        <v>221.23499999999999</v>
      </c>
      <c r="AM139" s="82">
        <f t="shared" si="57"/>
        <v>221.23499999999999</v>
      </c>
      <c r="AN139" s="82">
        <f t="shared" si="57"/>
        <v>221.23499999999999</v>
      </c>
      <c r="AO139" s="189">
        <f t="shared" si="57"/>
        <v>221.23499999999999</v>
      </c>
      <c r="AP139" s="82">
        <f t="shared" si="57"/>
        <v>221.23499999999999</v>
      </c>
      <c r="AQ139" s="82">
        <f t="shared" si="57"/>
        <v>221.23499999999999</v>
      </c>
      <c r="AR139" s="82">
        <f t="shared" si="57"/>
        <v>221.23499999999999</v>
      </c>
      <c r="AS139" s="82">
        <f t="shared" si="57"/>
        <v>221.23499999999999</v>
      </c>
      <c r="AT139" s="82">
        <f t="shared" si="57"/>
        <v>221.23499999999999</v>
      </c>
      <c r="AU139" s="82">
        <f t="shared" si="57"/>
        <v>221.23499999999999</v>
      </c>
      <c r="AV139" s="82">
        <f t="shared" si="57"/>
        <v>221.23499999999999</v>
      </c>
      <c r="AW139" s="82">
        <f t="shared" si="57"/>
        <v>221.23499999999999</v>
      </c>
      <c r="AX139" s="82">
        <f t="shared" si="57"/>
        <v>232.29675</v>
      </c>
      <c r="AY139" s="82">
        <f t="shared" si="57"/>
        <v>232.29675</v>
      </c>
      <c r="AZ139" s="82">
        <f t="shared" si="57"/>
        <v>232.29675</v>
      </c>
      <c r="BA139" s="189">
        <f t="shared" si="57"/>
        <v>232.29675</v>
      </c>
      <c r="BB139" s="82">
        <f t="shared" si="57"/>
        <v>232.29675</v>
      </c>
      <c r="BC139" s="82">
        <f t="shared" si="57"/>
        <v>232.29675</v>
      </c>
      <c r="BD139" s="82">
        <f t="shared" si="57"/>
        <v>232.29675</v>
      </c>
      <c r="BE139" s="82">
        <f t="shared" si="57"/>
        <v>232.29675</v>
      </c>
      <c r="BF139" s="82">
        <f t="shared" si="57"/>
        <v>232.29675</v>
      </c>
      <c r="BG139" s="82">
        <f t="shared" ref="G139:BM144" si="59">IF($C139&lt;=BG$2,$D139/12*1000,0)*(1+$C$3)^QUOTIENT(BG$2-$C139,12)</f>
        <v>232.29675</v>
      </c>
      <c r="BH139" s="82">
        <f t="shared" si="59"/>
        <v>232.29675</v>
      </c>
      <c r="BI139" s="82">
        <f t="shared" si="59"/>
        <v>232.29675</v>
      </c>
      <c r="BJ139" s="82">
        <f t="shared" si="59"/>
        <v>243.9115875</v>
      </c>
      <c r="BK139" s="82">
        <f t="shared" si="59"/>
        <v>243.9115875</v>
      </c>
      <c r="BL139" s="82">
        <f t="shared" si="59"/>
        <v>243.9115875</v>
      </c>
      <c r="BM139" s="82">
        <f t="shared" si="59"/>
        <v>243.9115875</v>
      </c>
      <c r="BN139" s="97"/>
      <c r="BO139" s="67">
        <f t="shared" si="42"/>
        <v>802.66666666666663</v>
      </c>
      <c r="BP139" s="68">
        <f t="shared" si="43"/>
        <v>2448.1333333333332</v>
      </c>
      <c r="BQ139" s="68">
        <f t="shared" si="44"/>
        <v>2570.5400000000004</v>
      </c>
      <c r="BR139" s="68">
        <f t="shared" si="45"/>
        <v>2699.0669999999996</v>
      </c>
      <c r="BS139" s="69">
        <f t="shared" si="46"/>
        <v>2834.0203499999998</v>
      </c>
      <c r="BT139" s="11"/>
      <c r="BU139" s="70">
        <f t="shared" si="47"/>
        <v>11354.427349999998</v>
      </c>
      <c r="BW139" s="97"/>
      <c r="BX139" s="95">
        <v>58</v>
      </c>
    </row>
    <row r="140" spans="2:76" s="93" customFormat="1">
      <c r="B140" s="99" t="s">
        <v>219</v>
      </c>
      <c r="C140" s="437">
        <v>9</v>
      </c>
      <c r="D140" s="438">
        <v>2.4079999999999999</v>
      </c>
      <c r="E140" s="94"/>
      <c r="F140" s="82">
        <f t="shared" si="58"/>
        <v>0</v>
      </c>
      <c r="G140" s="82">
        <f t="shared" si="59"/>
        <v>0</v>
      </c>
      <c r="H140" s="82">
        <f t="shared" si="59"/>
        <v>0</v>
      </c>
      <c r="I140" s="82">
        <f t="shared" si="59"/>
        <v>0</v>
      </c>
      <c r="J140" s="82">
        <f t="shared" si="59"/>
        <v>0</v>
      </c>
      <c r="K140" s="82">
        <f t="shared" si="59"/>
        <v>0</v>
      </c>
      <c r="L140" s="82">
        <f t="shared" si="59"/>
        <v>0</v>
      </c>
      <c r="M140" s="82">
        <f t="shared" si="59"/>
        <v>0</v>
      </c>
      <c r="N140" s="82">
        <f t="shared" si="59"/>
        <v>200.66666666666666</v>
      </c>
      <c r="O140" s="82">
        <f t="shared" si="59"/>
        <v>200.66666666666666</v>
      </c>
      <c r="P140" s="82">
        <f t="shared" si="59"/>
        <v>200.66666666666666</v>
      </c>
      <c r="Q140" s="189">
        <f t="shared" si="59"/>
        <v>200.66666666666666</v>
      </c>
      <c r="R140" s="82">
        <f t="shared" si="59"/>
        <v>200.66666666666666</v>
      </c>
      <c r="S140" s="82">
        <f t="shared" si="59"/>
        <v>200.66666666666666</v>
      </c>
      <c r="T140" s="82">
        <f t="shared" si="59"/>
        <v>200.66666666666666</v>
      </c>
      <c r="U140" s="82">
        <f t="shared" si="59"/>
        <v>200.66666666666666</v>
      </c>
      <c r="V140" s="82">
        <f t="shared" si="59"/>
        <v>200.66666666666666</v>
      </c>
      <c r="W140" s="82">
        <f t="shared" si="59"/>
        <v>200.66666666666666</v>
      </c>
      <c r="X140" s="82">
        <f t="shared" si="59"/>
        <v>200.66666666666666</v>
      </c>
      <c r="Y140" s="82">
        <f t="shared" si="59"/>
        <v>200.66666666666666</v>
      </c>
      <c r="Z140" s="82">
        <f t="shared" si="59"/>
        <v>210.7</v>
      </c>
      <c r="AA140" s="82">
        <f t="shared" si="59"/>
        <v>210.7</v>
      </c>
      <c r="AB140" s="82">
        <f t="shared" si="59"/>
        <v>210.7</v>
      </c>
      <c r="AC140" s="189">
        <f t="shared" si="59"/>
        <v>210.7</v>
      </c>
      <c r="AD140" s="82">
        <f t="shared" si="59"/>
        <v>210.7</v>
      </c>
      <c r="AE140" s="82">
        <f t="shared" si="59"/>
        <v>210.7</v>
      </c>
      <c r="AF140" s="82">
        <f t="shared" si="59"/>
        <v>210.7</v>
      </c>
      <c r="AG140" s="82">
        <f t="shared" si="59"/>
        <v>210.7</v>
      </c>
      <c r="AH140" s="82">
        <f t="shared" si="59"/>
        <v>210.7</v>
      </c>
      <c r="AI140" s="82">
        <f t="shared" si="59"/>
        <v>210.7</v>
      </c>
      <c r="AJ140" s="82">
        <f t="shared" si="59"/>
        <v>210.7</v>
      </c>
      <c r="AK140" s="82">
        <f t="shared" si="59"/>
        <v>210.7</v>
      </c>
      <c r="AL140" s="82">
        <f t="shared" si="59"/>
        <v>221.23499999999999</v>
      </c>
      <c r="AM140" s="82">
        <f t="shared" si="59"/>
        <v>221.23499999999999</v>
      </c>
      <c r="AN140" s="82">
        <f t="shared" si="59"/>
        <v>221.23499999999999</v>
      </c>
      <c r="AO140" s="189">
        <f t="shared" si="59"/>
        <v>221.23499999999999</v>
      </c>
      <c r="AP140" s="82">
        <f t="shared" si="59"/>
        <v>221.23499999999999</v>
      </c>
      <c r="AQ140" s="82">
        <f t="shared" si="59"/>
        <v>221.23499999999999</v>
      </c>
      <c r="AR140" s="82">
        <f t="shared" si="59"/>
        <v>221.23499999999999</v>
      </c>
      <c r="AS140" s="82">
        <f t="shared" si="59"/>
        <v>221.23499999999999</v>
      </c>
      <c r="AT140" s="82">
        <f t="shared" si="59"/>
        <v>221.23499999999999</v>
      </c>
      <c r="AU140" s="82">
        <f t="shared" si="59"/>
        <v>221.23499999999999</v>
      </c>
      <c r="AV140" s="82">
        <f t="shared" si="59"/>
        <v>221.23499999999999</v>
      </c>
      <c r="AW140" s="82">
        <f t="shared" si="59"/>
        <v>221.23499999999999</v>
      </c>
      <c r="AX140" s="82">
        <f t="shared" si="59"/>
        <v>232.29675</v>
      </c>
      <c r="AY140" s="82">
        <f t="shared" si="59"/>
        <v>232.29675</v>
      </c>
      <c r="AZ140" s="82">
        <f t="shared" si="59"/>
        <v>232.29675</v>
      </c>
      <c r="BA140" s="189">
        <f t="shared" si="59"/>
        <v>232.29675</v>
      </c>
      <c r="BB140" s="82">
        <f t="shared" si="59"/>
        <v>232.29675</v>
      </c>
      <c r="BC140" s="82">
        <f t="shared" si="59"/>
        <v>232.29675</v>
      </c>
      <c r="BD140" s="82">
        <f t="shared" si="59"/>
        <v>232.29675</v>
      </c>
      <c r="BE140" s="82">
        <f t="shared" si="59"/>
        <v>232.29675</v>
      </c>
      <c r="BF140" s="82">
        <f t="shared" si="59"/>
        <v>232.29675</v>
      </c>
      <c r="BG140" s="82">
        <f t="shared" si="59"/>
        <v>232.29675</v>
      </c>
      <c r="BH140" s="82">
        <f t="shared" si="59"/>
        <v>232.29675</v>
      </c>
      <c r="BI140" s="82">
        <f t="shared" si="59"/>
        <v>232.29675</v>
      </c>
      <c r="BJ140" s="82">
        <f t="shared" si="59"/>
        <v>243.9115875</v>
      </c>
      <c r="BK140" s="82">
        <f t="shared" si="59"/>
        <v>243.9115875</v>
      </c>
      <c r="BL140" s="82">
        <f t="shared" si="59"/>
        <v>243.9115875</v>
      </c>
      <c r="BM140" s="82">
        <f t="shared" si="59"/>
        <v>243.9115875</v>
      </c>
      <c r="BN140" s="97"/>
      <c r="BO140" s="67">
        <f t="shared" ref="BO140:BO145" si="60">SUM(F140:Q140)</f>
        <v>802.66666666666663</v>
      </c>
      <c r="BP140" s="68">
        <f t="shared" ref="BP140:BP145" si="61">SUM(R140:AC140)</f>
        <v>2448.1333333333332</v>
      </c>
      <c r="BQ140" s="68">
        <f t="shared" ref="BQ140:BQ145" si="62">SUM(AD140:AO140)</f>
        <v>2570.5400000000004</v>
      </c>
      <c r="BR140" s="68">
        <f t="shared" ref="BR140:BR145" si="63">SUM(AP140:BA140)</f>
        <v>2699.0669999999996</v>
      </c>
      <c r="BS140" s="69">
        <f t="shared" ref="BS140:BS145" si="64">SUM(BB140:BM140)</f>
        <v>2834.0203499999998</v>
      </c>
      <c r="BT140" s="11"/>
      <c r="BU140" s="70">
        <f t="shared" ref="BU140:BU145" si="65">SUM(BO140:BS140)</f>
        <v>11354.427349999998</v>
      </c>
      <c r="BW140" s="97"/>
      <c r="BX140" s="95">
        <v>59</v>
      </c>
    </row>
    <row r="141" spans="2:76" s="93" customFormat="1" hidden="1" outlineLevel="1">
      <c r="B141" s="99" t="s">
        <v>70</v>
      </c>
      <c r="C141" s="193">
        <v>9</v>
      </c>
      <c r="D141" s="194"/>
      <c r="E141" s="94"/>
      <c r="F141" s="82">
        <f t="shared" si="58"/>
        <v>0</v>
      </c>
      <c r="G141" s="82">
        <f t="shared" si="59"/>
        <v>0</v>
      </c>
      <c r="H141" s="82">
        <f t="shared" si="59"/>
        <v>0</v>
      </c>
      <c r="I141" s="82">
        <f t="shared" si="59"/>
        <v>0</v>
      </c>
      <c r="J141" s="82">
        <f t="shared" si="59"/>
        <v>0</v>
      </c>
      <c r="K141" s="82">
        <f t="shared" si="59"/>
        <v>0</v>
      </c>
      <c r="L141" s="82">
        <f t="shared" si="59"/>
        <v>0</v>
      </c>
      <c r="M141" s="82">
        <f t="shared" si="59"/>
        <v>0</v>
      </c>
      <c r="N141" s="82">
        <f t="shared" si="59"/>
        <v>0</v>
      </c>
      <c r="O141" s="82">
        <f t="shared" si="59"/>
        <v>0</v>
      </c>
      <c r="P141" s="82">
        <f t="shared" si="59"/>
        <v>0</v>
      </c>
      <c r="Q141" s="189">
        <f t="shared" si="59"/>
        <v>0</v>
      </c>
      <c r="R141" s="82">
        <f t="shared" si="59"/>
        <v>0</v>
      </c>
      <c r="S141" s="82">
        <f t="shared" si="59"/>
        <v>0</v>
      </c>
      <c r="T141" s="82">
        <f t="shared" si="59"/>
        <v>0</v>
      </c>
      <c r="U141" s="82">
        <f t="shared" si="59"/>
        <v>0</v>
      </c>
      <c r="V141" s="82">
        <f t="shared" si="59"/>
        <v>0</v>
      </c>
      <c r="W141" s="82">
        <f t="shared" si="59"/>
        <v>0</v>
      </c>
      <c r="X141" s="82">
        <f t="shared" si="59"/>
        <v>0</v>
      </c>
      <c r="Y141" s="82">
        <f t="shared" si="59"/>
        <v>0</v>
      </c>
      <c r="Z141" s="82">
        <f t="shared" si="59"/>
        <v>0</v>
      </c>
      <c r="AA141" s="82">
        <f t="shared" si="59"/>
        <v>0</v>
      </c>
      <c r="AB141" s="82">
        <f t="shared" si="59"/>
        <v>0</v>
      </c>
      <c r="AC141" s="189">
        <f t="shared" si="59"/>
        <v>0</v>
      </c>
      <c r="AD141" s="82">
        <f t="shared" si="59"/>
        <v>0</v>
      </c>
      <c r="AE141" s="82">
        <f t="shared" si="59"/>
        <v>0</v>
      </c>
      <c r="AF141" s="82">
        <f t="shared" si="59"/>
        <v>0</v>
      </c>
      <c r="AG141" s="82">
        <f t="shared" si="59"/>
        <v>0</v>
      </c>
      <c r="AH141" s="82">
        <f t="shared" si="59"/>
        <v>0</v>
      </c>
      <c r="AI141" s="82">
        <f t="shared" si="59"/>
        <v>0</v>
      </c>
      <c r="AJ141" s="82">
        <f t="shared" si="59"/>
        <v>0</v>
      </c>
      <c r="AK141" s="82">
        <f t="shared" si="59"/>
        <v>0</v>
      </c>
      <c r="AL141" s="82">
        <f t="shared" si="59"/>
        <v>0</v>
      </c>
      <c r="AM141" s="82">
        <f t="shared" si="59"/>
        <v>0</v>
      </c>
      <c r="AN141" s="82">
        <f t="shared" si="59"/>
        <v>0</v>
      </c>
      <c r="AO141" s="189">
        <f t="shared" si="59"/>
        <v>0</v>
      </c>
      <c r="AP141" s="82">
        <f t="shared" si="59"/>
        <v>0</v>
      </c>
      <c r="AQ141" s="82">
        <f t="shared" si="59"/>
        <v>0</v>
      </c>
      <c r="AR141" s="82">
        <f t="shared" si="59"/>
        <v>0</v>
      </c>
      <c r="AS141" s="82">
        <f t="shared" si="59"/>
        <v>0</v>
      </c>
      <c r="AT141" s="82">
        <f t="shared" si="59"/>
        <v>0</v>
      </c>
      <c r="AU141" s="82">
        <f t="shared" si="59"/>
        <v>0</v>
      </c>
      <c r="AV141" s="82">
        <f t="shared" si="59"/>
        <v>0</v>
      </c>
      <c r="AW141" s="82">
        <f t="shared" si="59"/>
        <v>0</v>
      </c>
      <c r="AX141" s="82">
        <f t="shared" si="59"/>
        <v>0</v>
      </c>
      <c r="AY141" s="82">
        <f t="shared" si="59"/>
        <v>0</v>
      </c>
      <c r="AZ141" s="82">
        <f t="shared" si="59"/>
        <v>0</v>
      </c>
      <c r="BA141" s="189">
        <f t="shared" si="59"/>
        <v>0</v>
      </c>
      <c r="BB141" s="82">
        <f t="shared" si="59"/>
        <v>0</v>
      </c>
      <c r="BC141" s="82">
        <f t="shared" si="59"/>
        <v>0</v>
      </c>
      <c r="BD141" s="82">
        <f t="shared" si="59"/>
        <v>0</v>
      </c>
      <c r="BE141" s="82">
        <f t="shared" si="59"/>
        <v>0</v>
      </c>
      <c r="BF141" s="82">
        <f t="shared" si="59"/>
        <v>0</v>
      </c>
      <c r="BG141" s="82">
        <f t="shared" si="59"/>
        <v>0</v>
      </c>
      <c r="BH141" s="82">
        <f t="shared" si="59"/>
        <v>0</v>
      </c>
      <c r="BI141" s="82">
        <f t="shared" si="59"/>
        <v>0</v>
      </c>
      <c r="BJ141" s="82">
        <f t="shared" si="59"/>
        <v>0</v>
      </c>
      <c r="BK141" s="82">
        <f t="shared" si="59"/>
        <v>0</v>
      </c>
      <c r="BL141" s="82">
        <f t="shared" si="59"/>
        <v>0</v>
      </c>
      <c r="BM141" s="82">
        <f t="shared" si="59"/>
        <v>0</v>
      </c>
      <c r="BN141" s="97"/>
      <c r="BO141" s="67">
        <f t="shared" si="60"/>
        <v>0</v>
      </c>
      <c r="BP141" s="68">
        <f t="shared" si="61"/>
        <v>0</v>
      </c>
      <c r="BQ141" s="68">
        <f t="shared" si="62"/>
        <v>0</v>
      </c>
      <c r="BR141" s="68">
        <f t="shared" si="63"/>
        <v>0</v>
      </c>
      <c r="BS141" s="69">
        <f t="shared" si="64"/>
        <v>0</v>
      </c>
      <c r="BT141" s="11"/>
      <c r="BU141" s="70">
        <f t="shared" si="65"/>
        <v>0</v>
      </c>
      <c r="BW141" s="97"/>
      <c r="BX141" s="95">
        <v>60</v>
      </c>
    </row>
    <row r="142" spans="2:76" s="93" customFormat="1" hidden="1" outlineLevel="1">
      <c r="B142" s="99" t="s">
        <v>71</v>
      </c>
      <c r="C142" s="193">
        <v>9</v>
      </c>
      <c r="D142" s="194"/>
      <c r="E142" s="94"/>
      <c r="F142" s="82">
        <f t="shared" si="58"/>
        <v>0</v>
      </c>
      <c r="G142" s="82">
        <f t="shared" si="59"/>
        <v>0</v>
      </c>
      <c r="H142" s="82">
        <f t="shared" si="59"/>
        <v>0</v>
      </c>
      <c r="I142" s="82">
        <f t="shared" si="59"/>
        <v>0</v>
      </c>
      <c r="J142" s="82">
        <f t="shared" si="59"/>
        <v>0</v>
      </c>
      <c r="K142" s="82">
        <f t="shared" si="59"/>
        <v>0</v>
      </c>
      <c r="L142" s="82">
        <f t="shared" si="59"/>
        <v>0</v>
      </c>
      <c r="M142" s="82">
        <f t="shared" si="59"/>
        <v>0</v>
      </c>
      <c r="N142" s="82">
        <f t="shared" si="59"/>
        <v>0</v>
      </c>
      <c r="O142" s="82">
        <f t="shared" si="59"/>
        <v>0</v>
      </c>
      <c r="P142" s="82">
        <f t="shared" si="59"/>
        <v>0</v>
      </c>
      <c r="Q142" s="189">
        <f t="shared" si="59"/>
        <v>0</v>
      </c>
      <c r="R142" s="82">
        <f t="shared" si="59"/>
        <v>0</v>
      </c>
      <c r="S142" s="82">
        <f t="shared" si="59"/>
        <v>0</v>
      </c>
      <c r="T142" s="82">
        <f t="shared" si="59"/>
        <v>0</v>
      </c>
      <c r="U142" s="82">
        <f t="shared" si="59"/>
        <v>0</v>
      </c>
      <c r="V142" s="82">
        <f t="shared" si="59"/>
        <v>0</v>
      </c>
      <c r="W142" s="82">
        <f t="shared" si="59"/>
        <v>0</v>
      </c>
      <c r="X142" s="82">
        <f t="shared" si="59"/>
        <v>0</v>
      </c>
      <c r="Y142" s="82">
        <f t="shared" si="59"/>
        <v>0</v>
      </c>
      <c r="Z142" s="82">
        <f t="shared" si="59"/>
        <v>0</v>
      </c>
      <c r="AA142" s="82">
        <f t="shared" si="59"/>
        <v>0</v>
      </c>
      <c r="AB142" s="82">
        <f t="shared" si="59"/>
        <v>0</v>
      </c>
      <c r="AC142" s="189">
        <f t="shared" si="59"/>
        <v>0</v>
      </c>
      <c r="AD142" s="82">
        <f t="shared" si="59"/>
        <v>0</v>
      </c>
      <c r="AE142" s="82">
        <f t="shared" si="59"/>
        <v>0</v>
      </c>
      <c r="AF142" s="82">
        <f t="shared" si="59"/>
        <v>0</v>
      </c>
      <c r="AG142" s="82">
        <f t="shared" si="59"/>
        <v>0</v>
      </c>
      <c r="AH142" s="82">
        <f t="shared" si="59"/>
        <v>0</v>
      </c>
      <c r="AI142" s="82">
        <f t="shared" si="59"/>
        <v>0</v>
      </c>
      <c r="AJ142" s="82">
        <f t="shared" si="59"/>
        <v>0</v>
      </c>
      <c r="AK142" s="82">
        <f t="shared" si="59"/>
        <v>0</v>
      </c>
      <c r="AL142" s="82">
        <f t="shared" si="59"/>
        <v>0</v>
      </c>
      <c r="AM142" s="82">
        <f t="shared" si="59"/>
        <v>0</v>
      </c>
      <c r="AN142" s="82">
        <f t="shared" si="59"/>
        <v>0</v>
      </c>
      <c r="AO142" s="189">
        <f t="shared" si="59"/>
        <v>0</v>
      </c>
      <c r="AP142" s="82">
        <f t="shared" si="59"/>
        <v>0</v>
      </c>
      <c r="AQ142" s="82">
        <f t="shared" si="59"/>
        <v>0</v>
      </c>
      <c r="AR142" s="82">
        <f t="shared" si="59"/>
        <v>0</v>
      </c>
      <c r="AS142" s="82">
        <f t="shared" si="59"/>
        <v>0</v>
      </c>
      <c r="AT142" s="82">
        <f t="shared" si="59"/>
        <v>0</v>
      </c>
      <c r="AU142" s="82">
        <f t="shared" si="59"/>
        <v>0</v>
      </c>
      <c r="AV142" s="82">
        <f t="shared" si="59"/>
        <v>0</v>
      </c>
      <c r="AW142" s="82">
        <f t="shared" si="59"/>
        <v>0</v>
      </c>
      <c r="AX142" s="82">
        <f t="shared" si="59"/>
        <v>0</v>
      </c>
      <c r="AY142" s="82">
        <f t="shared" si="59"/>
        <v>0</v>
      </c>
      <c r="AZ142" s="82">
        <f t="shared" si="59"/>
        <v>0</v>
      </c>
      <c r="BA142" s="189">
        <f t="shared" si="59"/>
        <v>0</v>
      </c>
      <c r="BB142" s="82">
        <f t="shared" si="59"/>
        <v>0</v>
      </c>
      <c r="BC142" s="82">
        <f t="shared" si="59"/>
        <v>0</v>
      </c>
      <c r="BD142" s="82">
        <f t="shared" si="59"/>
        <v>0</v>
      </c>
      <c r="BE142" s="82">
        <f t="shared" si="59"/>
        <v>0</v>
      </c>
      <c r="BF142" s="82">
        <f t="shared" si="59"/>
        <v>0</v>
      </c>
      <c r="BG142" s="82">
        <f t="shared" si="59"/>
        <v>0</v>
      </c>
      <c r="BH142" s="82">
        <f t="shared" si="59"/>
        <v>0</v>
      </c>
      <c r="BI142" s="82">
        <f t="shared" si="59"/>
        <v>0</v>
      </c>
      <c r="BJ142" s="82">
        <f t="shared" si="59"/>
        <v>0</v>
      </c>
      <c r="BK142" s="82">
        <f t="shared" si="59"/>
        <v>0</v>
      </c>
      <c r="BL142" s="82">
        <f t="shared" si="59"/>
        <v>0</v>
      </c>
      <c r="BM142" s="82">
        <f t="shared" si="59"/>
        <v>0</v>
      </c>
      <c r="BN142" s="97"/>
      <c r="BO142" s="67">
        <f t="shared" si="60"/>
        <v>0</v>
      </c>
      <c r="BP142" s="68">
        <f t="shared" si="61"/>
        <v>0</v>
      </c>
      <c r="BQ142" s="68">
        <f t="shared" si="62"/>
        <v>0</v>
      </c>
      <c r="BR142" s="68">
        <f t="shared" si="63"/>
        <v>0</v>
      </c>
      <c r="BS142" s="69">
        <f t="shared" si="64"/>
        <v>0</v>
      </c>
      <c r="BT142" s="11"/>
      <c r="BU142" s="70">
        <f t="shared" si="65"/>
        <v>0</v>
      </c>
      <c r="BW142" s="97"/>
    </row>
    <row r="143" spans="2:76" s="93" customFormat="1" hidden="1" outlineLevel="1">
      <c r="B143" s="99" t="s">
        <v>72</v>
      </c>
      <c r="C143" s="193">
        <v>9</v>
      </c>
      <c r="D143" s="194"/>
      <c r="E143" s="94"/>
      <c r="F143" s="82">
        <f t="shared" si="58"/>
        <v>0</v>
      </c>
      <c r="G143" s="82">
        <f t="shared" si="59"/>
        <v>0</v>
      </c>
      <c r="H143" s="82">
        <f t="shared" si="59"/>
        <v>0</v>
      </c>
      <c r="I143" s="82">
        <f t="shared" si="59"/>
        <v>0</v>
      </c>
      <c r="J143" s="82">
        <f t="shared" si="59"/>
        <v>0</v>
      </c>
      <c r="K143" s="82">
        <f t="shared" si="59"/>
        <v>0</v>
      </c>
      <c r="L143" s="82">
        <f t="shared" si="59"/>
        <v>0</v>
      </c>
      <c r="M143" s="82">
        <f t="shared" si="59"/>
        <v>0</v>
      </c>
      <c r="N143" s="82">
        <f t="shared" si="59"/>
        <v>0</v>
      </c>
      <c r="O143" s="82">
        <f t="shared" si="59"/>
        <v>0</v>
      </c>
      <c r="P143" s="82">
        <f t="shared" si="59"/>
        <v>0</v>
      </c>
      <c r="Q143" s="189">
        <f t="shared" si="59"/>
        <v>0</v>
      </c>
      <c r="R143" s="82">
        <f t="shared" si="59"/>
        <v>0</v>
      </c>
      <c r="S143" s="82">
        <f t="shared" si="59"/>
        <v>0</v>
      </c>
      <c r="T143" s="82">
        <f t="shared" si="59"/>
        <v>0</v>
      </c>
      <c r="U143" s="82">
        <f t="shared" si="59"/>
        <v>0</v>
      </c>
      <c r="V143" s="82">
        <f t="shared" si="59"/>
        <v>0</v>
      </c>
      <c r="W143" s="82">
        <f t="shared" si="59"/>
        <v>0</v>
      </c>
      <c r="X143" s="82">
        <f t="shared" si="59"/>
        <v>0</v>
      </c>
      <c r="Y143" s="82">
        <f t="shared" si="59"/>
        <v>0</v>
      </c>
      <c r="Z143" s="82">
        <f t="shared" si="59"/>
        <v>0</v>
      </c>
      <c r="AA143" s="82">
        <f t="shared" si="59"/>
        <v>0</v>
      </c>
      <c r="AB143" s="82">
        <f t="shared" si="59"/>
        <v>0</v>
      </c>
      <c r="AC143" s="189">
        <f t="shared" si="59"/>
        <v>0</v>
      </c>
      <c r="AD143" s="82">
        <f t="shared" si="59"/>
        <v>0</v>
      </c>
      <c r="AE143" s="82">
        <f t="shared" si="59"/>
        <v>0</v>
      </c>
      <c r="AF143" s="82">
        <f t="shared" si="59"/>
        <v>0</v>
      </c>
      <c r="AG143" s="82">
        <f t="shared" si="59"/>
        <v>0</v>
      </c>
      <c r="AH143" s="82">
        <f t="shared" si="59"/>
        <v>0</v>
      </c>
      <c r="AI143" s="82">
        <f t="shared" si="59"/>
        <v>0</v>
      </c>
      <c r="AJ143" s="82">
        <f t="shared" si="59"/>
        <v>0</v>
      </c>
      <c r="AK143" s="82">
        <f t="shared" si="59"/>
        <v>0</v>
      </c>
      <c r="AL143" s="82">
        <f t="shared" si="59"/>
        <v>0</v>
      </c>
      <c r="AM143" s="82">
        <f t="shared" si="59"/>
        <v>0</v>
      </c>
      <c r="AN143" s="82">
        <f t="shared" si="59"/>
        <v>0</v>
      </c>
      <c r="AO143" s="189">
        <f t="shared" si="59"/>
        <v>0</v>
      </c>
      <c r="AP143" s="82">
        <f t="shared" si="59"/>
        <v>0</v>
      </c>
      <c r="AQ143" s="82">
        <f t="shared" si="59"/>
        <v>0</v>
      </c>
      <c r="AR143" s="82">
        <f t="shared" si="59"/>
        <v>0</v>
      </c>
      <c r="AS143" s="82">
        <f t="shared" si="59"/>
        <v>0</v>
      </c>
      <c r="AT143" s="82">
        <f t="shared" si="59"/>
        <v>0</v>
      </c>
      <c r="AU143" s="82">
        <f t="shared" si="59"/>
        <v>0</v>
      </c>
      <c r="AV143" s="82">
        <f t="shared" si="59"/>
        <v>0</v>
      </c>
      <c r="AW143" s="82">
        <f t="shared" si="59"/>
        <v>0</v>
      </c>
      <c r="AX143" s="82">
        <f t="shared" si="59"/>
        <v>0</v>
      </c>
      <c r="AY143" s="82">
        <f t="shared" si="59"/>
        <v>0</v>
      </c>
      <c r="AZ143" s="82">
        <f t="shared" si="59"/>
        <v>0</v>
      </c>
      <c r="BA143" s="189">
        <f t="shared" si="59"/>
        <v>0</v>
      </c>
      <c r="BB143" s="82">
        <f t="shared" si="59"/>
        <v>0</v>
      </c>
      <c r="BC143" s="82">
        <f t="shared" si="59"/>
        <v>0</v>
      </c>
      <c r="BD143" s="82">
        <f t="shared" si="59"/>
        <v>0</v>
      </c>
      <c r="BE143" s="82">
        <f t="shared" si="59"/>
        <v>0</v>
      </c>
      <c r="BF143" s="82">
        <f t="shared" si="59"/>
        <v>0</v>
      </c>
      <c r="BG143" s="82">
        <f t="shared" si="59"/>
        <v>0</v>
      </c>
      <c r="BH143" s="82">
        <f t="shared" si="59"/>
        <v>0</v>
      </c>
      <c r="BI143" s="82">
        <f t="shared" si="59"/>
        <v>0</v>
      </c>
      <c r="BJ143" s="82">
        <f t="shared" si="59"/>
        <v>0</v>
      </c>
      <c r="BK143" s="82">
        <f t="shared" si="59"/>
        <v>0</v>
      </c>
      <c r="BL143" s="82">
        <f t="shared" si="59"/>
        <v>0</v>
      </c>
      <c r="BM143" s="82">
        <f t="shared" si="59"/>
        <v>0</v>
      </c>
      <c r="BN143" s="97"/>
      <c r="BO143" s="67">
        <f t="shared" si="60"/>
        <v>0</v>
      </c>
      <c r="BP143" s="68">
        <f t="shared" si="61"/>
        <v>0</v>
      </c>
      <c r="BQ143" s="68">
        <f t="shared" si="62"/>
        <v>0</v>
      </c>
      <c r="BR143" s="68">
        <f t="shared" si="63"/>
        <v>0</v>
      </c>
      <c r="BS143" s="69">
        <f t="shared" si="64"/>
        <v>0</v>
      </c>
      <c r="BT143" s="11"/>
      <c r="BU143" s="70">
        <f t="shared" si="65"/>
        <v>0</v>
      </c>
      <c r="BW143" s="97"/>
    </row>
    <row r="144" spans="2:76" s="93" customFormat="1" hidden="1" outlineLevel="1">
      <c r="B144" s="99" t="s">
        <v>73</v>
      </c>
      <c r="C144" s="193">
        <v>9</v>
      </c>
      <c r="D144" s="194"/>
      <c r="E144" s="94"/>
      <c r="F144" s="82">
        <f t="shared" si="58"/>
        <v>0</v>
      </c>
      <c r="G144" s="82">
        <f t="shared" si="59"/>
        <v>0</v>
      </c>
      <c r="H144" s="82">
        <f t="shared" si="59"/>
        <v>0</v>
      </c>
      <c r="I144" s="82">
        <f t="shared" si="59"/>
        <v>0</v>
      </c>
      <c r="J144" s="82">
        <f t="shared" si="59"/>
        <v>0</v>
      </c>
      <c r="K144" s="82">
        <f t="shared" si="59"/>
        <v>0</v>
      </c>
      <c r="L144" s="82">
        <f t="shared" si="59"/>
        <v>0</v>
      </c>
      <c r="M144" s="82">
        <f t="shared" si="59"/>
        <v>0</v>
      </c>
      <c r="N144" s="82">
        <f t="shared" si="59"/>
        <v>0</v>
      </c>
      <c r="O144" s="82">
        <f t="shared" si="59"/>
        <v>0</v>
      </c>
      <c r="P144" s="82">
        <f t="shared" si="59"/>
        <v>0</v>
      </c>
      <c r="Q144" s="189">
        <f t="shared" si="59"/>
        <v>0</v>
      </c>
      <c r="R144" s="82">
        <f t="shared" si="59"/>
        <v>0</v>
      </c>
      <c r="S144" s="82">
        <f t="shared" ref="G144:BM145" si="66">IF($C144&lt;=S$2,$D144/12*1000,0)*(1+$C$3)^QUOTIENT(S$2-$C144,12)</f>
        <v>0</v>
      </c>
      <c r="T144" s="82">
        <f t="shared" si="66"/>
        <v>0</v>
      </c>
      <c r="U144" s="82">
        <f t="shared" si="66"/>
        <v>0</v>
      </c>
      <c r="V144" s="82">
        <f t="shared" si="66"/>
        <v>0</v>
      </c>
      <c r="W144" s="82">
        <f t="shared" si="66"/>
        <v>0</v>
      </c>
      <c r="X144" s="82">
        <f t="shared" si="66"/>
        <v>0</v>
      </c>
      <c r="Y144" s="82">
        <f t="shared" si="66"/>
        <v>0</v>
      </c>
      <c r="Z144" s="82">
        <f t="shared" si="66"/>
        <v>0</v>
      </c>
      <c r="AA144" s="82">
        <f t="shared" si="66"/>
        <v>0</v>
      </c>
      <c r="AB144" s="82">
        <f t="shared" si="66"/>
        <v>0</v>
      </c>
      <c r="AC144" s="189">
        <f t="shared" si="66"/>
        <v>0</v>
      </c>
      <c r="AD144" s="82">
        <f t="shared" si="66"/>
        <v>0</v>
      </c>
      <c r="AE144" s="82">
        <f t="shared" si="66"/>
        <v>0</v>
      </c>
      <c r="AF144" s="82">
        <f t="shared" si="66"/>
        <v>0</v>
      </c>
      <c r="AG144" s="82">
        <f t="shared" si="66"/>
        <v>0</v>
      </c>
      <c r="AH144" s="82">
        <f t="shared" si="66"/>
        <v>0</v>
      </c>
      <c r="AI144" s="82">
        <f t="shared" si="66"/>
        <v>0</v>
      </c>
      <c r="AJ144" s="82">
        <f t="shared" si="66"/>
        <v>0</v>
      </c>
      <c r="AK144" s="82">
        <f t="shared" si="66"/>
        <v>0</v>
      </c>
      <c r="AL144" s="82">
        <f t="shared" si="66"/>
        <v>0</v>
      </c>
      <c r="AM144" s="82">
        <f t="shared" si="66"/>
        <v>0</v>
      </c>
      <c r="AN144" s="82">
        <f t="shared" si="66"/>
        <v>0</v>
      </c>
      <c r="AO144" s="189">
        <f t="shared" si="66"/>
        <v>0</v>
      </c>
      <c r="AP144" s="82">
        <f t="shared" si="66"/>
        <v>0</v>
      </c>
      <c r="AQ144" s="82">
        <f t="shared" si="66"/>
        <v>0</v>
      </c>
      <c r="AR144" s="82">
        <f t="shared" si="66"/>
        <v>0</v>
      </c>
      <c r="AS144" s="82">
        <f t="shared" si="66"/>
        <v>0</v>
      </c>
      <c r="AT144" s="82">
        <f t="shared" si="66"/>
        <v>0</v>
      </c>
      <c r="AU144" s="82">
        <f t="shared" si="66"/>
        <v>0</v>
      </c>
      <c r="AV144" s="82">
        <f t="shared" si="66"/>
        <v>0</v>
      </c>
      <c r="AW144" s="82">
        <f t="shared" si="66"/>
        <v>0</v>
      </c>
      <c r="AX144" s="82">
        <f t="shared" si="66"/>
        <v>0</v>
      </c>
      <c r="AY144" s="82">
        <f t="shared" si="66"/>
        <v>0</v>
      </c>
      <c r="AZ144" s="82">
        <f t="shared" si="66"/>
        <v>0</v>
      </c>
      <c r="BA144" s="189">
        <f t="shared" si="66"/>
        <v>0</v>
      </c>
      <c r="BB144" s="82">
        <f t="shared" si="66"/>
        <v>0</v>
      </c>
      <c r="BC144" s="82">
        <f t="shared" si="66"/>
        <v>0</v>
      </c>
      <c r="BD144" s="82">
        <f t="shared" si="66"/>
        <v>0</v>
      </c>
      <c r="BE144" s="82">
        <f t="shared" si="66"/>
        <v>0</v>
      </c>
      <c r="BF144" s="82">
        <f t="shared" si="66"/>
        <v>0</v>
      </c>
      <c r="BG144" s="82">
        <f t="shared" si="66"/>
        <v>0</v>
      </c>
      <c r="BH144" s="82">
        <f t="shared" si="66"/>
        <v>0</v>
      </c>
      <c r="BI144" s="82">
        <f t="shared" si="66"/>
        <v>0</v>
      </c>
      <c r="BJ144" s="82">
        <f t="shared" si="66"/>
        <v>0</v>
      </c>
      <c r="BK144" s="82">
        <f t="shared" si="66"/>
        <v>0</v>
      </c>
      <c r="BL144" s="82">
        <f t="shared" si="66"/>
        <v>0</v>
      </c>
      <c r="BM144" s="82">
        <f t="shared" si="66"/>
        <v>0</v>
      </c>
      <c r="BN144" s="97"/>
      <c r="BO144" s="67">
        <f t="shared" si="60"/>
        <v>0</v>
      </c>
      <c r="BP144" s="68">
        <f t="shared" si="61"/>
        <v>0</v>
      </c>
      <c r="BQ144" s="68">
        <f t="shared" si="62"/>
        <v>0</v>
      </c>
      <c r="BR144" s="68">
        <f t="shared" si="63"/>
        <v>0</v>
      </c>
      <c r="BS144" s="69">
        <f t="shared" si="64"/>
        <v>0</v>
      </c>
      <c r="BT144" s="11"/>
      <c r="BU144" s="70">
        <f t="shared" si="65"/>
        <v>0</v>
      </c>
      <c r="BW144" s="97"/>
    </row>
    <row r="145" spans="2:77" s="93" customFormat="1" hidden="1" outlineLevel="1">
      <c r="B145" s="99" t="s">
        <v>74</v>
      </c>
      <c r="C145" s="193">
        <v>9</v>
      </c>
      <c r="D145" s="194"/>
      <c r="E145" s="94"/>
      <c r="F145" s="82">
        <f t="shared" si="58"/>
        <v>0</v>
      </c>
      <c r="G145" s="82">
        <f t="shared" si="66"/>
        <v>0</v>
      </c>
      <c r="H145" s="82">
        <f t="shared" si="66"/>
        <v>0</v>
      </c>
      <c r="I145" s="82">
        <f t="shared" si="66"/>
        <v>0</v>
      </c>
      <c r="J145" s="82">
        <f t="shared" si="66"/>
        <v>0</v>
      </c>
      <c r="K145" s="82">
        <f t="shared" si="66"/>
        <v>0</v>
      </c>
      <c r="L145" s="82">
        <f t="shared" si="66"/>
        <v>0</v>
      </c>
      <c r="M145" s="82">
        <f t="shared" si="66"/>
        <v>0</v>
      </c>
      <c r="N145" s="82">
        <f t="shared" si="66"/>
        <v>0</v>
      </c>
      <c r="O145" s="82">
        <f t="shared" si="66"/>
        <v>0</v>
      </c>
      <c r="P145" s="82">
        <f t="shared" si="66"/>
        <v>0</v>
      </c>
      <c r="Q145" s="189">
        <f t="shared" si="66"/>
        <v>0</v>
      </c>
      <c r="R145" s="82">
        <f t="shared" si="66"/>
        <v>0</v>
      </c>
      <c r="S145" s="82">
        <f t="shared" si="66"/>
        <v>0</v>
      </c>
      <c r="T145" s="82">
        <f t="shared" si="66"/>
        <v>0</v>
      </c>
      <c r="U145" s="82">
        <f t="shared" si="66"/>
        <v>0</v>
      </c>
      <c r="V145" s="82">
        <f t="shared" si="66"/>
        <v>0</v>
      </c>
      <c r="W145" s="82">
        <f t="shared" si="66"/>
        <v>0</v>
      </c>
      <c r="X145" s="82">
        <f t="shared" si="66"/>
        <v>0</v>
      </c>
      <c r="Y145" s="82">
        <f t="shared" si="66"/>
        <v>0</v>
      </c>
      <c r="Z145" s="82">
        <f t="shared" si="66"/>
        <v>0</v>
      </c>
      <c r="AA145" s="82">
        <f t="shared" si="66"/>
        <v>0</v>
      </c>
      <c r="AB145" s="82">
        <f t="shared" si="66"/>
        <v>0</v>
      </c>
      <c r="AC145" s="189">
        <f t="shared" si="66"/>
        <v>0</v>
      </c>
      <c r="AD145" s="82">
        <f t="shared" si="66"/>
        <v>0</v>
      </c>
      <c r="AE145" s="82">
        <f t="shared" si="66"/>
        <v>0</v>
      </c>
      <c r="AF145" s="82">
        <f t="shared" si="66"/>
        <v>0</v>
      </c>
      <c r="AG145" s="82">
        <f t="shared" si="66"/>
        <v>0</v>
      </c>
      <c r="AH145" s="82">
        <f t="shared" si="66"/>
        <v>0</v>
      </c>
      <c r="AI145" s="82">
        <f t="shared" si="66"/>
        <v>0</v>
      </c>
      <c r="AJ145" s="82">
        <f t="shared" si="66"/>
        <v>0</v>
      </c>
      <c r="AK145" s="82">
        <f t="shared" si="66"/>
        <v>0</v>
      </c>
      <c r="AL145" s="82">
        <f t="shared" si="66"/>
        <v>0</v>
      </c>
      <c r="AM145" s="82">
        <f t="shared" si="66"/>
        <v>0</v>
      </c>
      <c r="AN145" s="82">
        <f t="shared" si="66"/>
        <v>0</v>
      </c>
      <c r="AO145" s="189">
        <f t="shared" si="66"/>
        <v>0</v>
      </c>
      <c r="AP145" s="82">
        <f t="shared" si="66"/>
        <v>0</v>
      </c>
      <c r="AQ145" s="82">
        <f t="shared" si="66"/>
        <v>0</v>
      </c>
      <c r="AR145" s="82">
        <f t="shared" si="66"/>
        <v>0</v>
      </c>
      <c r="AS145" s="82">
        <f t="shared" si="66"/>
        <v>0</v>
      </c>
      <c r="AT145" s="82">
        <f t="shared" si="66"/>
        <v>0</v>
      </c>
      <c r="AU145" s="82">
        <f t="shared" si="66"/>
        <v>0</v>
      </c>
      <c r="AV145" s="82">
        <f t="shared" si="66"/>
        <v>0</v>
      </c>
      <c r="AW145" s="82">
        <f t="shared" si="66"/>
        <v>0</v>
      </c>
      <c r="AX145" s="82">
        <f t="shared" si="66"/>
        <v>0</v>
      </c>
      <c r="AY145" s="82">
        <f t="shared" si="66"/>
        <v>0</v>
      </c>
      <c r="AZ145" s="82">
        <f t="shared" si="66"/>
        <v>0</v>
      </c>
      <c r="BA145" s="189">
        <f t="shared" si="66"/>
        <v>0</v>
      </c>
      <c r="BB145" s="82">
        <f t="shared" si="66"/>
        <v>0</v>
      </c>
      <c r="BC145" s="82">
        <f t="shared" si="66"/>
        <v>0</v>
      </c>
      <c r="BD145" s="82">
        <f t="shared" si="66"/>
        <v>0</v>
      </c>
      <c r="BE145" s="82">
        <f t="shared" si="66"/>
        <v>0</v>
      </c>
      <c r="BF145" s="82">
        <f t="shared" si="66"/>
        <v>0</v>
      </c>
      <c r="BG145" s="82">
        <f t="shared" si="66"/>
        <v>0</v>
      </c>
      <c r="BH145" s="82">
        <f t="shared" si="66"/>
        <v>0</v>
      </c>
      <c r="BI145" s="82">
        <f t="shared" si="66"/>
        <v>0</v>
      </c>
      <c r="BJ145" s="82">
        <f t="shared" si="66"/>
        <v>0</v>
      </c>
      <c r="BK145" s="82">
        <f t="shared" si="66"/>
        <v>0</v>
      </c>
      <c r="BL145" s="82">
        <f t="shared" si="66"/>
        <v>0</v>
      </c>
      <c r="BM145" s="82">
        <f t="shared" si="66"/>
        <v>0</v>
      </c>
      <c r="BN145" s="97"/>
      <c r="BO145" s="350">
        <f t="shared" si="60"/>
        <v>0</v>
      </c>
      <c r="BP145" s="351">
        <f t="shared" si="61"/>
        <v>0</v>
      </c>
      <c r="BQ145" s="351">
        <f t="shared" si="62"/>
        <v>0</v>
      </c>
      <c r="BR145" s="351">
        <f t="shared" si="63"/>
        <v>0</v>
      </c>
      <c r="BS145" s="352">
        <f t="shared" si="64"/>
        <v>0</v>
      </c>
      <c r="BT145" s="11"/>
      <c r="BU145" s="353">
        <f t="shared" si="65"/>
        <v>0</v>
      </c>
      <c r="BW145" s="97"/>
    </row>
    <row r="146" spans="2:77" ht="15.75" collapsed="1" thickBot="1">
      <c r="B146" s="100" t="s">
        <v>171</v>
      </c>
      <c r="C146" s="101"/>
      <c r="D146" s="102">
        <f>SUM(D27:D30)</f>
        <v>10.912000000000001</v>
      </c>
      <c r="E146" s="103"/>
      <c r="F146" s="104">
        <f>SUM(F27:F145)</f>
        <v>0</v>
      </c>
      <c r="G146" s="104">
        <f t="shared" ref="G146:BM146" si="67">SUM(G27:G145)</f>
        <v>0</v>
      </c>
      <c r="H146" s="104">
        <f t="shared" si="67"/>
        <v>0</v>
      </c>
      <c r="I146" s="104">
        <f t="shared" si="67"/>
        <v>0</v>
      </c>
      <c r="J146" s="104">
        <f t="shared" si="67"/>
        <v>0</v>
      </c>
      <c r="K146" s="104">
        <f t="shared" si="67"/>
        <v>0</v>
      </c>
      <c r="L146" s="104">
        <f t="shared" si="67"/>
        <v>0</v>
      </c>
      <c r="M146" s="104">
        <f t="shared" si="67"/>
        <v>0</v>
      </c>
      <c r="N146" s="104">
        <f t="shared" si="67"/>
        <v>23676.000000000051</v>
      </c>
      <c r="O146" s="104">
        <f t="shared" si="67"/>
        <v>23676.000000000051</v>
      </c>
      <c r="P146" s="104">
        <f t="shared" si="67"/>
        <v>23676.000000000051</v>
      </c>
      <c r="Q146" s="190">
        <f t="shared" si="67"/>
        <v>23676.000000000051</v>
      </c>
      <c r="R146" s="104">
        <f t="shared" si="67"/>
        <v>23676.000000000051</v>
      </c>
      <c r="S146" s="104">
        <f t="shared" si="67"/>
        <v>23676.000000000051</v>
      </c>
      <c r="T146" s="104">
        <f t="shared" si="67"/>
        <v>23676.000000000051</v>
      </c>
      <c r="U146" s="104">
        <f t="shared" si="67"/>
        <v>23676.000000000051</v>
      </c>
      <c r="V146" s="104">
        <f t="shared" si="67"/>
        <v>23676.000000000051</v>
      </c>
      <c r="W146" s="104">
        <f t="shared" si="67"/>
        <v>23676.000000000051</v>
      </c>
      <c r="X146" s="104">
        <f t="shared" si="67"/>
        <v>23676.000000000051</v>
      </c>
      <c r="Y146" s="104">
        <f t="shared" si="67"/>
        <v>23676.000000000051</v>
      </c>
      <c r="Z146" s="104">
        <f t="shared" si="67"/>
        <v>24859.80000000005</v>
      </c>
      <c r="AA146" s="104">
        <f t="shared" si="67"/>
        <v>24859.80000000005</v>
      </c>
      <c r="AB146" s="104">
        <f t="shared" si="67"/>
        <v>24859.80000000005</v>
      </c>
      <c r="AC146" s="190">
        <f t="shared" si="67"/>
        <v>24859.80000000005</v>
      </c>
      <c r="AD146" s="104">
        <f t="shared" si="67"/>
        <v>24859.80000000005</v>
      </c>
      <c r="AE146" s="104">
        <f t="shared" si="67"/>
        <v>24859.80000000005</v>
      </c>
      <c r="AF146" s="104">
        <f t="shared" si="67"/>
        <v>24859.80000000005</v>
      </c>
      <c r="AG146" s="104">
        <f t="shared" si="67"/>
        <v>24859.80000000005</v>
      </c>
      <c r="AH146" s="104">
        <f t="shared" si="67"/>
        <v>24859.80000000005</v>
      </c>
      <c r="AI146" s="104">
        <f t="shared" si="67"/>
        <v>24859.80000000005</v>
      </c>
      <c r="AJ146" s="104">
        <f t="shared" si="67"/>
        <v>24859.80000000005</v>
      </c>
      <c r="AK146" s="104">
        <f t="shared" si="67"/>
        <v>24859.80000000005</v>
      </c>
      <c r="AL146" s="104">
        <f t="shared" si="67"/>
        <v>26102.790000000034</v>
      </c>
      <c r="AM146" s="104">
        <f t="shared" si="67"/>
        <v>26102.790000000034</v>
      </c>
      <c r="AN146" s="104">
        <f t="shared" si="67"/>
        <v>26102.790000000034</v>
      </c>
      <c r="AO146" s="190">
        <f t="shared" si="67"/>
        <v>26102.790000000034</v>
      </c>
      <c r="AP146" s="104">
        <f t="shared" si="67"/>
        <v>26102.790000000034</v>
      </c>
      <c r="AQ146" s="104">
        <f t="shared" si="67"/>
        <v>26102.790000000034</v>
      </c>
      <c r="AR146" s="104">
        <f t="shared" si="67"/>
        <v>26102.790000000034</v>
      </c>
      <c r="AS146" s="104">
        <f t="shared" si="67"/>
        <v>26102.790000000034</v>
      </c>
      <c r="AT146" s="104">
        <f t="shared" si="67"/>
        <v>26102.790000000034</v>
      </c>
      <c r="AU146" s="104">
        <f t="shared" si="67"/>
        <v>26102.790000000034</v>
      </c>
      <c r="AV146" s="104">
        <f t="shared" si="67"/>
        <v>26102.790000000034</v>
      </c>
      <c r="AW146" s="104">
        <f t="shared" si="67"/>
        <v>26102.790000000034</v>
      </c>
      <c r="AX146" s="104">
        <f t="shared" si="67"/>
        <v>27407.929500000064</v>
      </c>
      <c r="AY146" s="104">
        <f t="shared" si="67"/>
        <v>27407.929500000064</v>
      </c>
      <c r="AZ146" s="104">
        <f t="shared" si="67"/>
        <v>27407.929500000064</v>
      </c>
      <c r="BA146" s="190">
        <f t="shared" si="67"/>
        <v>27407.929500000064</v>
      </c>
      <c r="BB146" s="104">
        <f t="shared" si="67"/>
        <v>27407.929500000064</v>
      </c>
      <c r="BC146" s="104">
        <f t="shared" si="67"/>
        <v>27407.929500000064</v>
      </c>
      <c r="BD146" s="104">
        <f t="shared" si="67"/>
        <v>27407.929500000064</v>
      </c>
      <c r="BE146" s="104">
        <f t="shared" si="67"/>
        <v>27407.929500000064</v>
      </c>
      <c r="BF146" s="104">
        <f t="shared" si="67"/>
        <v>27407.929500000064</v>
      </c>
      <c r="BG146" s="104">
        <f t="shared" si="67"/>
        <v>27407.929500000064</v>
      </c>
      <c r="BH146" s="104">
        <f t="shared" si="67"/>
        <v>27407.929500000064</v>
      </c>
      <c r="BI146" s="104">
        <f t="shared" si="67"/>
        <v>27407.929500000064</v>
      </c>
      <c r="BJ146" s="104">
        <f t="shared" si="67"/>
        <v>28778.32597499996</v>
      </c>
      <c r="BK146" s="104">
        <f t="shared" si="67"/>
        <v>28778.32597499996</v>
      </c>
      <c r="BL146" s="104">
        <f t="shared" si="67"/>
        <v>28778.32597499996</v>
      </c>
      <c r="BM146" s="104">
        <f t="shared" si="67"/>
        <v>28778.32597499996</v>
      </c>
      <c r="BN146" s="83"/>
      <c r="BO146" s="147">
        <f>SUM(F146:Q146)</f>
        <v>94704.000000000204</v>
      </c>
      <c r="BP146" s="148">
        <f>SUM(R146:AC146)</f>
        <v>288847.20000000065</v>
      </c>
      <c r="BQ146" s="148">
        <f>SUM(AD146:AO146)</f>
        <v>303289.56000000052</v>
      </c>
      <c r="BR146" s="148">
        <f>SUM(AP146:BA146)</f>
        <v>318454.03800000058</v>
      </c>
      <c r="BS146" s="149">
        <f>SUM(BB146:BM146)</f>
        <v>334376.73990000039</v>
      </c>
      <c r="BT146" s="12"/>
      <c r="BU146" s="137">
        <f>SUM(BO146:BS146)</f>
        <v>1339671.5379000024</v>
      </c>
      <c r="BV146" s="93"/>
      <c r="BW146" s="97"/>
      <c r="BX146" s="93"/>
      <c r="BY146" s="93"/>
    </row>
    <row r="147" spans="2:77" ht="15.75" thickBot="1">
      <c r="C147" s="84"/>
      <c r="D147" s="85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191"/>
      <c r="R147" s="83"/>
      <c r="S147" s="83"/>
      <c r="T147" s="83"/>
      <c r="U147" s="83"/>
      <c r="V147" s="83"/>
      <c r="W147" s="83"/>
      <c r="X147" s="83"/>
      <c r="Y147" s="83"/>
      <c r="Z147" s="83"/>
      <c r="AA147" s="83"/>
      <c r="AB147" s="83"/>
      <c r="AC147" s="191"/>
      <c r="AD147" s="83"/>
      <c r="AE147" s="83"/>
      <c r="AF147" s="83"/>
      <c r="AG147" s="83"/>
      <c r="AH147" s="83"/>
      <c r="AI147" s="83"/>
      <c r="AJ147" s="83"/>
      <c r="AK147" s="83"/>
      <c r="AL147" s="83"/>
      <c r="AM147" s="83"/>
      <c r="AN147" s="83"/>
      <c r="AO147" s="191"/>
      <c r="AP147" s="83"/>
      <c r="AQ147" s="83"/>
      <c r="AR147" s="83"/>
      <c r="AS147" s="83"/>
      <c r="AT147" s="83"/>
      <c r="AU147" s="83"/>
      <c r="AV147" s="83"/>
      <c r="AW147" s="83"/>
      <c r="AX147" s="83"/>
      <c r="AY147" s="83"/>
      <c r="AZ147" s="83"/>
      <c r="BA147" s="191"/>
      <c r="BB147" s="83"/>
      <c r="BC147" s="83"/>
      <c r="BD147" s="83"/>
      <c r="BE147" s="83"/>
      <c r="BF147" s="83"/>
      <c r="BG147" s="83"/>
      <c r="BH147" s="83"/>
      <c r="BI147" s="83"/>
      <c r="BJ147" s="83"/>
      <c r="BK147" s="83"/>
      <c r="BL147" s="83"/>
      <c r="BM147" s="83"/>
      <c r="BN147" s="83"/>
      <c r="BO147" s="321"/>
      <c r="BP147" s="321"/>
      <c r="BQ147" s="321"/>
      <c r="BR147" s="321"/>
      <c r="BS147" s="321"/>
      <c r="BT147" s="321"/>
      <c r="BU147" s="321"/>
      <c r="BV147" s="93"/>
      <c r="BW147" s="97"/>
      <c r="BX147" s="93"/>
      <c r="BY147" s="93"/>
    </row>
    <row r="148" spans="2:77" ht="15.75" thickBot="1">
      <c r="B148" s="88" t="s">
        <v>281</v>
      </c>
      <c r="D148" s="117">
        <f>SUM(D24,D146)</f>
        <v>420.91199999999998</v>
      </c>
      <c r="F148" s="117">
        <f>SUM(F24,F146)</f>
        <v>61250.000000000007</v>
      </c>
      <c r="G148" s="117">
        <f t="shared" ref="G148:BM148" si="68">SUM(G24,G146)</f>
        <v>61250.000000000007</v>
      </c>
      <c r="H148" s="117">
        <f t="shared" si="68"/>
        <v>61250.000000000007</v>
      </c>
      <c r="I148" s="117">
        <f t="shared" si="68"/>
        <v>61250.000000000007</v>
      </c>
      <c r="J148" s="117">
        <f t="shared" si="68"/>
        <v>61250.000000000007</v>
      </c>
      <c r="K148" s="117">
        <f t="shared" si="68"/>
        <v>61250.000000000007</v>
      </c>
      <c r="L148" s="117">
        <f t="shared" si="68"/>
        <v>61250.000000000007</v>
      </c>
      <c r="M148" s="117">
        <f t="shared" si="68"/>
        <v>61250.000000000007</v>
      </c>
      <c r="N148" s="117">
        <f t="shared" si="68"/>
        <v>84926.000000000058</v>
      </c>
      <c r="O148" s="117">
        <f t="shared" si="68"/>
        <v>84926.000000000058</v>
      </c>
      <c r="P148" s="117">
        <f t="shared" si="68"/>
        <v>84926.000000000058</v>
      </c>
      <c r="Q148" s="192">
        <f t="shared" si="68"/>
        <v>84926.000000000058</v>
      </c>
      <c r="R148" s="117">
        <f t="shared" si="68"/>
        <v>87988.500000000058</v>
      </c>
      <c r="S148" s="117">
        <f t="shared" si="68"/>
        <v>87988.500000000058</v>
      </c>
      <c r="T148" s="117">
        <f t="shared" si="68"/>
        <v>87988.500000000058</v>
      </c>
      <c r="U148" s="117">
        <f t="shared" si="68"/>
        <v>87988.500000000058</v>
      </c>
      <c r="V148" s="117">
        <f t="shared" si="68"/>
        <v>87988.500000000058</v>
      </c>
      <c r="W148" s="117">
        <f t="shared" si="68"/>
        <v>87988.500000000058</v>
      </c>
      <c r="X148" s="117">
        <f t="shared" si="68"/>
        <v>87988.500000000058</v>
      </c>
      <c r="Y148" s="117">
        <f t="shared" si="68"/>
        <v>87988.500000000058</v>
      </c>
      <c r="Z148" s="117">
        <f t="shared" si="68"/>
        <v>89172.300000000047</v>
      </c>
      <c r="AA148" s="117">
        <f t="shared" si="68"/>
        <v>89172.300000000047</v>
      </c>
      <c r="AB148" s="117">
        <f t="shared" si="68"/>
        <v>89172.300000000047</v>
      </c>
      <c r="AC148" s="192">
        <f t="shared" si="68"/>
        <v>89172.300000000047</v>
      </c>
      <c r="AD148" s="117">
        <f t="shared" si="68"/>
        <v>92387.925000000047</v>
      </c>
      <c r="AE148" s="117">
        <f t="shared" si="68"/>
        <v>92387.925000000047</v>
      </c>
      <c r="AF148" s="117">
        <f t="shared" si="68"/>
        <v>92387.925000000047</v>
      </c>
      <c r="AG148" s="117">
        <f t="shared" si="68"/>
        <v>92387.925000000047</v>
      </c>
      <c r="AH148" s="117">
        <f t="shared" si="68"/>
        <v>92387.925000000047</v>
      </c>
      <c r="AI148" s="117">
        <f t="shared" si="68"/>
        <v>92387.925000000047</v>
      </c>
      <c r="AJ148" s="117">
        <f t="shared" si="68"/>
        <v>92387.925000000047</v>
      </c>
      <c r="AK148" s="117">
        <f t="shared" si="68"/>
        <v>92387.925000000047</v>
      </c>
      <c r="AL148" s="117">
        <f t="shared" si="68"/>
        <v>93630.915000000037</v>
      </c>
      <c r="AM148" s="117">
        <f t="shared" si="68"/>
        <v>93630.915000000037</v>
      </c>
      <c r="AN148" s="117">
        <f t="shared" si="68"/>
        <v>93630.915000000037</v>
      </c>
      <c r="AO148" s="192">
        <f t="shared" si="68"/>
        <v>93630.915000000037</v>
      </c>
      <c r="AP148" s="117">
        <f t="shared" si="68"/>
        <v>97007.321250000052</v>
      </c>
      <c r="AQ148" s="117">
        <f t="shared" si="68"/>
        <v>97007.321250000052</v>
      </c>
      <c r="AR148" s="117">
        <f t="shared" si="68"/>
        <v>97007.321250000052</v>
      </c>
      <c r="AS148" s="117">
        <f t="shared" si="68"/>
        <v>97007.321250000052</v>
      </c>
      <c r="AT148" s="117">
        <f t="shared" si="68"/>
        <v>97007.321250000052</v>
      </c>
      <c r="AU148" s="117">
        <f t="shared" si="68"/>
        <v>97007.321250000052</v>
      </c>
      <c r="AV148" s="117">
        <f t="shared" si="68"/>
        <v>97007.321250000052</v>
      </c>
      <c r="AW148" s="117">
        <f t="shared" si="68"/>
        <v>97007.321250000052</v>
      </c>
      <c r="AX148" s="117">
        <f t="shared" si="68"/>
        <v>98312.460750000086</v>
      </c>
      <c r="AY148" s="117">
        <f t="shared" si="68"/>
        <v>98312.460750000086</v>
      </c>
      <c r="AZ148" s="117">
        <f t="shared" si="68"/>
        <v>98312.460750000086</v>
      </c>
      <c r="BA148" s="192">
        <f t="shared" si="68"/>
        <v>98312.460750000086</v>
      </c>
      <c r="BB148" s="117">
        <f t="shared" si="68"/>
        <v>101857.68731250006</v>
      </c>
      <c r="BC148" s="117">
        <f t="shared" si="68"/>
        <v>101857.68731250006</v>
      </c>
      <c r="BD148" s="117">
        <f t="shared" si="68"/>
        <v>101857.68731250006</v>
      </c>
      <c r="BE148" s="117">
        <f t="shared" si="68"/>
        <v>101857.68731250006</v>
      </c>
      <c r="BF148" s="117">
        <f t="shared" si="68"/>
        <v>101857.68731250006</v>
      </c>
      <c r="BG148" s="117">
        <f t="shared" si="68"/>
        <v>101857.68731250006</v>
      </c>
      <c r="BH148" s="117">
        <f t="shared" si="68"/>
        <v>101857.68731250006</v>
      </c>
      <c r="BI148" s="117">
        <f t="shared" si="68"/>
        <v>101857.68731250006</v>
      </c>
      <c r="BJ148" s="117">
        <f t="shared" si="68"/>
        <v>103228.08378749996</v>
      </c>
      <c r="BK148" s="117">
        <f t="shared" si="68"/>
        <v>103228.08378749996</v>
      </c>
      <c r="BL148" s="117">
        <f t="shared" si="68"/>
        <v>103228.08378749996</v>
      </c>
      <c r="BM148" s="117">
        <f t="shared" si="68"/>
        <v>103228.08378749996</v>
      </c>
      <c r="BN148" s="96"/>
      <c r="BO148" s="118">
        <f>SUM(F148:Q148)</f>
        <v>829704.00000000023</v>
      </c>
      <c r="BP148" s="119">
        <f>SUM(R148:AC148)</f>
        <v>1060597.2000000007</v>
      </c>
      <c r="BQ148" s="119">
        <f>SUM(AD148:AO148)</f>
        <v>1113627.0600000005</v>
      </c>
      <c r="BR148" s="119">
        <f>SUM(AP148:BA148)</f>
        <v>1169308.4130000006</v>
      </c>
      <c r="BS148" s="120">
        <f>SUM(BB148:BM148)</f>
        <v>1227773.8336500004</v>
      </c>
      <c r="BT148" s="12"/>
      <c r="BU148" s="121">
        <f>SUM(BO148:BS148)</f>
        <v>5401010.5066500027</v>
      </c>
      <c r="BV148" s="93"/>
      <c r="BW148" s="97"/>
      <c r="BX148" s="93"/>
      <c r="BY148" s="93"/>
    </row>
  </sheetData>
  <sheetProtection password="EEEE" sheet="1" objects="1" scenarios="1"/>
  <dataValidations count="2">
    <dataValidation type="list" allowBlank="1" showInputMessage="1" showErrorMessage="1" prompt="Select Start Month" sqref="C146 C24">
      <formula1>$BX$4:$BX$26</formula1>
    </dataValidation>
    <dataValidation type="list" allowBlank="1" showInputMessage="1" showErrorMessage="1" prompt="Select Start Month" sqref="C27:C145 C5:C23">
      <formula1>$BX$4:$BX$141</formula1>
    </dataValidation>
  </dataValidations>
  <pageMargins left="0.5" right="0.5" top="0.5" bottom="0.5" header="0.5" footer="0.5"/>
  <pageSetup scale="60" orientation="landscape" horizontalDpi="1200" verticalDpi="1200" r:id="rId1"/>
  <colBreaks count="2" manualBreakCount="2">
    <brk id="17" min="1" max="75" man="1"/>
    <brk id="29" min="1" max="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rgb="FFC00000"/>
  </sheetPr>
  <dimension ref="A1:BU160"/>
  <sheetViews>
    <sheetView showGridLines="0" showZeros="0" zoomScale="85" zoomScaleNormal="100" workbookViewId="0">
      <pane xSplit="3" ySplit="3" topLeftCell="D4" activePane="bottomRight" state="frozenSplit"/>
      <selection pane="topRight"/>
      <selection pane="bottomLeft"/>
      <selection pane="bottomRight"/>
    </sheetView>
  </sheetViews>
  <sheetFormatPr defaultColWidth="9.140625" defaultRowHeight="12.75" outlineLevelRow="1" outlineLevelCol="1"/>
  <cols>
    <col min="1" max="1" width="1.85546875" style="201" customWidth="1"/>
    <col min="2" max="2" width="30.5703125" style="234" bestFit="1" customWidth="1"/>
    <col min="3" max="3" width="5.140625" style="203" bestFit="1" customWidth="1"/>
    <col min="4" max="4" width="7.7109375" style="203" hidden="1" customWidth="1" outlineLevel="1"/>
    <col min="5" max="5" width="2.140625" style="201" customWidth="1" collapsed="1"/>
    <col min="6" max="41" width="9.42578125" style="230" customWidth="1" outlineLevel="1"/>
    <col min="42" max="65" width="9.42578125" style="219" customWidth="1" outlineLevel="1"/>
    <col min="66" max="66" width="2.28515625" style="219" customWidth="1" outlineLevel="1"/>
    <col min="67" max="71" width="10.85546875" style="1" bestFit="1" customWidth="1"/>
    <col min="72" max="72" width="1.7109375" style="15" customWidth="1"/>
    <col min="73" max="73" width="12" style="8" bestFit="1" customWidth="1"/>
    <col min="74" max="16384" width="9.140625" style="221"/>
  </cols>
  <sheetData>
    <row r="1" spans="1:73" ht="15.75">
      <c r="B1" s="98" t="s">
        <v>85</v>
      </c>
      <c r="C1" s="202"/>
      <c r="F1" s="204" t="s">
        <v>7</v>
      </c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6"/>
      <c r="R1" s="207" t="s">
        <v>8</v>
      </c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9"/>
      <c r="AD1" s="210" t="s">
        <v>9</v>
      </c>
      <c r="AE1" s="211"/>
      <c r="AF1" s="211"/>
      <c r="AG1" s="211"/>
      <c r="AH1" s="211"/>
      <c r="AI1" s="211"/>
      <c r="AJ1" s="211"/>
      <c r="AK1" s="211"/>
      <c r="AL1" s="211"/>
      <c r="AM1" s="211"/>
      <c r="AN1" s="211"/>
      <c r="AO1" s="212"/>
      <c r="AP1" s="213" t="s">
        <v>12</v>
      </c>
      <c r="AQ1" s="214"/>
      <c r="AR1" s="214"/>
      <c r="AS1" s="214"/>
      <c r="AT1" s="214"/>
      <c r="AU1" s="214"/>
      <c r="AV1" s="214"/>
      <c r="AW1" s="214"/>
      <c r="AX1" s="214"/>
      <c r="AY1" s="214"/>
      <c r="AZ1" s="214"/>
      <c r="BA1" s="215"/>
      <c r="BB1" s="216" t="s">
        <v>13</v>
      </c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8"/>
      <c r="BO1" s="18" t="s">
        <v>14</v>
      </c>
      <c r="BP1" s="19"/>
      <c r="BQ1" s="19"/>
      <c r="BR1" s="19"/>
      <c r="BS1" s="20"/>
      <c r="BU1" s="17"/>
    </row>
    <row r="2" spans="1:73" s="224" customFormat="1" ht="15.75">
      <c r="A2" s="222"/>
      <c r="D2" s="203"/>
      <c r="E2" s="222"/>
      <c r="F2" s="36">
        <v>1</v>
      </c>
      <c r="G2" s="36">
        <v>2</v>
      </c>
      <c r="H2" s="36">
        <v>3</v>
      </c>
      <c r="I2" s="36">
        <v>4</v>
      </c>
      <c r="J2" s="36">
        <v>5</v>
      </c>
      <c r="K2" s="36">
        <v>6</v>
      </c>
      <c r="L2" s="36">
        <v>7</v>
      </c>
      <c r="M2" s="36">
        <v>8</v>
      </c>
      <c r="N2" s="36">
        <v>9</v>
      </c>
      <c r="O2" s="36">
        <v>10</v>
      </c>
      <c r="P2" s="36">
        <v>11</v>
      </c>
      <c r="Q2" s="36">
        <v>12</v>
      </c>
      <c r="R2" s="36">
        <v>13</v>
      </c>
      <c r="S2" s="36">
        <v>14</v>
      </c>
      <c r="T2" s="36">
        <v>15</v>
      </c>
      <c r="U2" s="36">
        <v>16</v>
      </c>
      <c r="V2" s="36">
        <v>17</v>
      </c>
      <c r="W2" s="36">
        <v>18</v>
      </c>
      <c r="X2" s="36">
        <v>19</v>
      </c>
      <c r="Y2" s="36">
        <v>20</v>
      </c>
      <c r="Z2" s="36">
        <v>21</v>
      </c>
      <c r="AA2" s="36">
        <v>22</v>
      </c>
      <c r="AB2" s="36">
        <v>23</v>
      </c>
      <c r="AC2" s="36">
        <v>24</v>
      </c>
      <c r="AD2" s="36">
        <v>25</v>
      </c>
      <c r="AE2" s="36">
        <v>26</v>
      </c>
      <c r="AF2" s="36">
        <v>27</v>
      </c>
      <c r="AG2" s="36">
        <v>28</v>
      </c>
      <c r="AH2" s="36">
        <v>29</v>
      </c>
      <c r="AI2" s="36">
        <v>30</v>
      </c>
      <c r="AJ2" s="36">
        <v>31</v>
      </c>
      <c r="AK2" s="36">
        <v>32</v>
      </c>
      <c r="AL2" s="36">
        <v>33</v>
      </c>
      <c r="AM2" s="36">
        <v>34</v>
      </c>
      <c r="AN2" s="36">
        <v>35</v>
      </c>
      <c r="AO2" s="36">
        <v>36</v>
      </c>
      <c r="AP2" s="36">
        <v>37</v>
      </c>
      <c r="AQ2" s="36">
        <v>38</v>
      </c>
      <c r="AR2" s="36">
        <v>39</v>
      </c>
      <c r="AS2" s="36">
        <v>40</v>
      </c>
      <c r="AT2" s="36">
        <v>41</v>
      </c>
      <c r="AU2" s="36">
        <v>42</v>
      </c>
      <c r="AV2" s="36">
        <v>43</v>
      </c>
      <c r="AW2" s="36">
        <v>44</v>
      </c>
      <c r="AX2" s="36">
        <v>45</v>
      </c>
      <c r="AY2" s="36">
        <v>46</v>
      </c>
      <c r="AZ2" s="36">
        <v>47</v>
      </c>
      <c r="BA2" s="36">
        <v>48</v>
      </c>
      <c r="BB2" s="36">
        <v>49</v>
      </c>
      <c r="BC2" s="36">
        <v>50</v>
      </c>
      <c r="BD2" s="36">
        <v>51</v>
      </c>
      <c r="BE2" s="36">
        <v>52</v>
      </c>
      <c r="BF2" s="36">
        <v>53</v>
      </c>
      <c r="BG2" s="36">
        <v>54</v>
      </c>
      <c r="BH2" s="36">
        <v>55</v>
      </c>
      <c r="BI2" s="36">
        <v>56</v>
      </c>
      <c r="BJ2" s="36">
        <v>57</v>
      </c>
      <c r="BK2" s="36">
        <v>58</v>
      </c>
      <c r="BL2" s="36">
        <v>59</v>
      </c>
      <c r="BM2" s="36">
        <v>60</v>
      </c>
      <c r="BN2" s="223"/>
      <c r="BO2" s="26">
        <v>1</v>
      </c>
      <c r="BP2" s="27">
        <v>2</v>
      </c>
      <c r="BQ2" s="25">
        <v>3</v>
      </c>
      <c r="BR2" s="24">
        <v>4</v>
      </c>
      <c r="BS2" s="23">
        <v>5</v>
      </c>
      <c r="BT2" s="9"/>
      <c r="BU2" s="2" t="s">
        <v>15</v>
      </c>
    </row>
    <row r="3" spans="1:73" s="228" customFormat="1">
      <c r="A3" s="225"/>
      <c r="D3" s="203"/>
      <c r="E3" s="225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7"/>
      <c r="BO3" s="10"/>
      <c r="BP3" s="10"/>
      <c r="BQ3" s="10"/>
      <c r="BR3" s="10"/>
      <c r="BS3" s="10"/>
      <c r="BT3" s="300"/>
      <c r="BU3" s="16"/>
    </row>
    <row r="4" spans="1:73" ht="15.75" outlineLevel="1" thickBot="1">
      <c r="A4" s="221"/>
      <c r="B4" s="105" t="s">
        <v>66</v>
      </c>
      <c r="C4" s="195"/>
      <c r="E4" s="221"/>
      <c r="F4" s="229"/>
      <c r="Q4" s="253"/>
      <c r="AC4" s="253"/>
      <c r="AO4" s="253"/>
      <c r="BA4" s="253"/>
      <c r="BM4" s="231"/>
      <c r="BO4" s="6"/>
      <c r="BP4" s="6"/>
      <c r="BQ4" s="6"/>
      <c r="BR4" s="6"/>
      <c r="BS4" s="6"/>
      <c r="BU4" s="13"/>
    </row>
    <row r="5" spans="1:73" s="226" customFormat="1" ht="15" outlineLevel="1">
      <c r="A5" s="225"/>
      <c r="B5" s="199" t="s">
        <v>5</v>
      </c>
      <c r="C5" s="196"/>
      <c r="D5" s="203"/>
      <c r="E5" s="225"/>
      <c r="F5" s="235">
        <f>Payroll!F148</f>
        <v>61250.000000000007</v>
      </c>
      <c r="G5" s="235">
        <f>Payroll!G148</f>
        <v>61250.000000000007</v>
      </c>
      <c r="H5" s="235">
        <f>Payroll!H148</f>
        <v>61250.000000000007</v>
      </c>
      <c r="I5" s="235">
        <f>Payroll!I148</f>
        <v>61250.000000000007</v>
      </c>
      <c r="J5" s="235">
        <f>Payroll!J148</f>
        <v>61250.000000000007</v>
      </c>
      <c r="K5" s="235">
        <f>Payroll!K148</f>
        <v>61250.000000000007</v>
      </c>
      <c r="L5" s="235">
        <f>Payroll!L148</f>
        <v>61250.000000000007</v>
      </c>
      <c r="M5" s="235">
        <f>Payroll!M148</f>
        <v>61250.000000000007</v>
      </c>
      <c r="N5" s="235">
        <f>Payroll!N148</f>
        <v>84926.000000000058</v>
      </c>
      <c r="O5" s="235">
        <f>Payroll!O148</f>
        <v>84926.000000000058</v>
      </c>
      <c r="P5" s="235">
        <f>Payroll!P148</f>
        <v>84926.000000000058</v>
      </c>
      <c r="Q5" s="236">
        <f>Payroll!Q148</f>
        <v>84926.000000000058</v>
      </c>
      <c r="R5" s="235">
        <f>Payroll!R148</f>
        <v>87988.500000000058</v>
      </c>
      <c r="S5" s="235">
        <f>Payroll!S148</f>
        <v>87988.500000000058</v>
      </c>
      <c r="T5" s="235">
        <f>Payroll!T148</f>
        <v>87988.500000000058</v>
      </c>
      <c r="U5" s="235">
        <f>Payroll!U148</f>
        <v>87988.500000000058</v>
      </c>
      <c r="V5" s="235">
        <f>Payroll!V148</f>
        <v>87988.500000000058</v>
      </c>
      <c r="W5" s="235">
        <f>Payroll!W148</f>
        <v>87988.500000000058</v>
      </c>
      <c r="X5" s="235">
        <f>Payroll!X148</f>
        <v>87988.500000000058</v>
      </c>
      <c r="Y5" s="235">
        <f>Payroll!Y148</f>
        <v>87988.500000000058</v>
      </c>
      <c r="Z5" s="235">
        <f>Payroll!Z148</f>
        <v>89172.300000000047</v>
      </c>
      <c r="AA5" s="235">
        <f>Payroll!AA148</f>
        <v>89172.300000000047</v>
      </c>
      <c r="AB5" s="235">
        <f>Payroll!AB148</f>
        <v>89172.300000000047</v>
      </c>
      <c r="AC5" s="236">
        <f>Payroll!AC148</f>
        <v>89172.300000000047</v>
      </c>
      <c r="AD5" s="235">
        <f>Payroll!AD148</f>
        <v>92387.925000000047</v>
      </c>
      <c r="AE5" s="235">
        <f>Payroll!AE148</f>
        <v>92387.925000000047</v>
      </c>
      <c r="AF5" s="235">
        <f>Payroll!AF148</f>
        <v>92387.925000000047</v>
      </c>
      <c r="AG5" s="235">
        <f>Payroll!AG148</f>
        <v>92387.925000000047</v>
      </c>
      <c r="AH5" s="235">
        <f>Payroll!AH148</f>
        <v>92387.925000000047</v>
      </c>
      <c r="AI5" s="235">
        <f>Payroll!AI148</f>
        <v>92387.925000000047</v>
      </c>
      <c r="AJ5" s="235">
        <f>Payroll!AJ148</f>
        <v>92387.925000000047</v>
      </c>
      <c r="AK5" s="235">
        <f>Payroll!AK148</f>
        <v>92387.925000000047</v>
      </c>
      <c r="AL5" s="235">
        <f>Payroll!AL148</f>
        <v>93630.915000000037</v>
      </c>
      <c r="AM5" s="235">
        <f>Payroll!AM148</f>
        <v>93630.915000000037</v>
      </c>
      <c r="AN5" s="235">
        <f>Payroll!AN148</f>
        <v>93630.915000000037</v>
      </c>
      <c r="AO5" s="236">
        <f>Payroll!AO148</f>
        <v>93630.915000000037</v>
      </c>
      <c r="AP5" s="235">
        <f>Payroll!AP148</f>
        <v>97007.321250000052</v>
      </c>
      <c r="AQ5" s="235">
        <f>Payroll!AQ148</f>
        <v>97007.321250000052</v>
      </c>
      <c r="AR5" s="235">
        <f>Payroll!AR148</f>
        <v>97007.321250000052</v>
      </c>
      <c r="AS5" s="235">
        <f>Payroll!AS148</f>
        <v>97007.321250000052</v>
      </c>
      <c r="AT5" s="235">
        <f>Payroll!AT148</f>
        <v>97007.321250000052</v>
      </c>
      <c r="AU5" s="235">
        <f>Payroll!AU148</f>
        <v>97007.321250000052</v>
      </c>
      <c r="AV5" s="235">
        <f>Payroll!AV148</f>
        <v>97007.321250000052</v>
      </c>
      <c r="AW5" s="235">
        <f>Payroll!AW148</f>
        <v>97007.321250000052</v>
      </c>
      <c r="AX5" s="235">
        <f>Payroll!AX148</f>
        <v>98312.460750000086</v>
      </c>
      <c r="AY5" s="235">
        <f>Payroll!AY148</f>
        <v>98312.460750000086</v>
      </c>
      <c r="AZ5" s="235">
        <f>Payroll!AZ148</f>
        <v>98312.460750000086</v>
      </c>
      <c r="BA5" s="236">
        <f>Payroll!BA148</f>
        <v>98312.460750000086</v>
      </c>
      <c r="BB5" s="235">
        <f>Payroll!BB148</f>
        <v>101857.68731250006</v>
      </c>
      <c r="BC5" s="235">
        <f>Payroll!BC148</f>
        <v>101857.68731250006</v>
      </c>
      <c r="BD5" s="235">
        <f>Payroll!BD148</f>
        <v>101857.68731250006</v>
      </c>
      <c r="BE5" s="235">
        <f>Payroll!BE148</f>
        <v>101857.68731250006</v>
      </c>
      <c r="BF5" s="235">
        <f>Payroll!BF148</f>
        <v>101857.68731250006</v>
      </c>
      <c r="BG5" s="235">
        <f>Payroll!BG148</f>
        <v>101857.68731250006</v>
      </c>
      <c r="BH5" s="235">
        <f>Payroll!BH148</f>
        <v>101857.68731250006</v>
      </c>
      <c r="BI5" s="235">
        <f>Payroll!BI148</f>
        <v>101857.68731250006</v>
      </c>
      <c r="BJ5" s="235">
        <f>Payroll!BJ148</f>
        <v>103228.08378749996</v>
      </c>
      <c r="BK5" s="235">
        <f>Payroll!BK148</f>
        <v>103228.08378749996</v>
      </c>
      <c r="BL5" s="235">
        <f>Payroll!BL148</f>
        <v>103228.08378749996</v>
      </c>
      <c r="BM5" s="235">
        <f>Payroll!BM148</f>
        <v>103228.08378749996</v>
      </c>
      <c r="BN5" s="232"/>
      <c r="BO5" s="41">
        <f>SUM(F5:Q5)</f>
        <v>829704.00000000023</v>
      </c>
      <c r="BP5" s="42">
        <f>SUM(R5:AC5)</f>
        <v>1060597.2000000007</v>
      </c>
      <c r="BQ5" s="42">
        <f>SUM(AD5:AO5)</f>
        <v>1113627.0600000005</v>
      </c>
      <c r="BR5" s="42">
        <f>SUM(AP5:BA5)</f>
        <v>1169308.4130000006</v>
      </c>
      <c r="BS5" s="43">
        <f>SUM(BB5:BM5)</f>
        <v>1227773.8336500004</v>
      </c>
      <c r="BT5" s="354"/>
      <c r="BU5" s="47">
        <f t="shared" ref="BU5:BU7" si="0">SUM(BO5:BS5)</f>
        <v>5401010.5066500027</v>
      </c>
    </row>
    <row r="6" spans="1:73" s="226" customFormat="1" ht="15" outlineLevel="1">
      <c r="A6" s="225"/>
      <c r="B6" s="199" t="s">
        <v>221</v>
      </c>
      <c r="C6" s="439">
        <v>0.2</v>
      </c>
      <c r="D6" s="203"/>
      <c r="E6" s="225"/>
      <c r="F6" s="237">
        <f>$C6*F5</f>
        <v>12250.000000000002</v>
      </c>
      <c r="G6" s="237">
        <f t="shared" ref="G6:BM6" si="1">$C6*G5</f>
        <v>12250.000000000002</v>
      </c>
      <c r="H6" s="237">
        <f t="shared" si="1"/>
        <v>12250.000000000002</v>
      </c>
      <c r="I6" s="237">
        <f t="shared" si="1"/>
        <v>12250.000000000002</v>
      </c>
      <c r="J6" s="237">
        <f t="shared" si="1"/>
        <v>12250.000000000002</v>
      </c>
      <c r="K6" s="237">
        <f t="shared" si="1"/>
        <v>12250.000000000002</v>
      </c>
      <c r="L6" s="237">
        <f t="shared" si="1"/>
        <v>12250.000000000002</v>
      </c>
      <c r="M6" s="237">
        <f t="shared" si="1"/>
        <v>12250.000000000002</v>
      </c>
      <c r="N6" s="237">
        <f t="shared" si="1"/>
        <v>16985.200000000012</v>
      </c>
      <c r="O6" s="237">
        <f t="shared" si="1"/>
        <v>16985.200000000012</v>
      </c>
      <c r="P6" s="237">
        <f t="shared" si="1"/>
        <v>16985.200000000012</v>
      </c>
      <c r="Q6" s="238">
        <f t="shared" si="1"/>
        <v>16985.200000000012</v>
      </c>
      <c r="R6" s="237">
        <f t="shared" si="1"/>
        <v>17597.700000000012</v>
      </c>
      <c r="S6" s="237">
        <f t="shared" si="1"/>
        <v>17597.700000000012</v>
      </c>
      <c r="T6" s="237">
        <f t="shared" si="1"/>
        <v>17597.700000000012</v>
      </c>
      <c r="U6" s="237">
        <f t="shared" si="1"/>
        <v>17597.700000000012</v>
      </c>
      <c r="V6" s="237">
        <f t="shared" si="1"/>
        <v>17597.700000000012</v>
      </c>
      <c r="W6" s="237">
        <f t="shared" si="1"/>
        <v>17597.700000000012</v>
      </c>
      <c r="X6" s="237">
        <f t="shared" si="1"/>
        <v>17597.700000000012</v>
      </c>
      <c r="Y6" s="237">
        <f t="shared" si="1"/>
        <v>17597.700000000012</v>
      </c>
      <c r="Z6" s="237">
        <f t="shared" si="1"/>
        <v>17834.46000000001</v>
      </c>
      <c r="AA6" s="237">
        <f t="shared" si="1"/>
        <v>17834.46000000001</v>
      </c>
      <c r="AB6" s="237">
        <f t="shared" si="1"/>
        <v>17834.46000000001</v>
      </c>
      <c r="AC6" s="238">
        <f t="shared" si="1"/>
        <v>17834.46000000001</v>
      </c>
      <c r="AD6" s="237">
        <f t="shared" si="1"/>
        <v>18477.58500000001</v>
      </c>
      <c r="AE6" s="237">
        <f t="shared" si="1"/>
        <v>18477.58500000001</v>
      </c>
      <c r="AF6" s="237">
        <f t="shared" si="1"/>
        <v>18477.58500000001</v>
      </c>
      <c r="AG6" s="237">
        <f t="shared" si="1"/>
        <v>18477.58500000001</v>
      </c>
      <c r="AH6" s="237">
        <f t="shared" si="1"/>
        <v>18477.58500000001</v>
      </c>
      <c r="AI6" s="237">
        <f t="shared" si="1"/>
        <v>18477.58500000001</v>
      </c>
      <c r="AJ6" s="237">
        <f t="shared" si="1"/>
        <v>18477.58500000001</v>
      </c>
      <c r="AK6" s="237">
        <f t="shared" si="1"/>
        <v>18477.58500000001</v>
      </c>
      <c r="AL6" s="237">
        <f t="shared" si="1"/>
        <v>18726.183000000008</v>
      </c>
      <c r="AM6" s="237">
        <f t="shared" si="1"/>
        <v>18726.183000000008</v>
      </c>
      <c r="AN6" s="237">
        <f t="shared" si="1"/>
        <v>18726.183000000008</v>
      </c>
      <c r="AO6" s="238">
        <f t="shared" si="1"/>
        <v>18726.183000000008</v>
      </c>
      <c r="AP6" s="237">
        <f t="shared" si="1"/>
        <v>19401.464250000012</v>
      </c>
      <c r="AQ6" s="237">
        <f t="shared" si="1"/>
        <v>19401.464250000012</v>
      </c>
      <c r="AR6" s="237">
        <f t="shared" si="1"/>
        <v>19401.464250000012</v>
      </c>
      <c r="AS6" s="237">
        <f t="shared" si="1"/>
        <v>19401.464250000012</v>
      </c>
      <c r="AT6" s="237">
        <f t="shared" si="1"/>
        <v>19401.464250000012</v>
      </c>
      <c r="AU6" s="237">
        <f t="shared" si="1"/>
        <v>19401.464250000012</v>
      </c>
      <c r="AV6" s="237">
        <f t="shared" si="1"/>
        <v>19401.464250000012</v>
      </c>
      <c r="AW6" s="237">
        <f t="shared" si="1"/>
        <v>19401.464250000012</v>
      </c>
      <c r="AX6" s="237">
        <f t="shared" si="1"/>
        <v>19662.49215000002</v>
      </c>
      <c r="AY6" s="237">
        <f t="shared" si="1"/>
        <v>19662.49215000002</v>
      </c>
      <c r="AZ6" s="237">
        <f t="shared" si="1"/>
        <v>19662.49215000002</v>
      </c>
      <c r="BA6" s="238">
        <f t="shared" si="1"/>
        <v>19662.49215000002</v>
      </c>
      <c r="BB6" s="237">
        <f t="shared" si="1"/>
        <v>20371.537462500011</v>
      </c>
      <c r="BC6" s="237">
        <f t="shared" si="1"/>
        <v>20371.537462500011</v>
      </c>
      <c r="BD6" s="237">
        <f t="shared" si="1"/>
        <v>20371.537462500011</v>
      </c>
      <c r="BE6" s="237">
        <f t="shared" si="1"/>
        <v>20371.537462500011</v>
      </c>
      <c r="BF6" s="237">
        <f t="shared" si="1"/>
        <v>20371.537462500011</v>
      </c>
      <c r="BG6" s="237">
        <f t="shared" si="1"/>
        <v>20371.537462500011</v>
      </c>
      <c r="BH6" s="237">
        <f t="shared" si="1"/>
        <v>20371.537462500011</v>
      </c>
      <c r="BI6" s="237">
        <f t="shared" si="1"/>
        <v>20371.537462500011</v>
      </c>
      <c r="BJ6" s="237">
        <f t="shared" si="1"/>
        <v>20645.616757499993</v>
      </c>
      <c r="BK6" s="237">
        <f t="shared" si="1"/>
        <v>20645.616757499993</v>
      </c>
      <c r="BL6" s="237">
        <f t="shared" si="1"/>
        <v>20645.616757499993</v>
      </c>
      <c r="BM6" s="237">
        <f t="shared" si="1"/>
        <v>20645.616757499993</v>
      </c>
      <c r="BN6" s="232"/>
      <c r="BO6" s="355">
        <f t="shared" ref="BO6:BO7" si="2">SUM(F6:Q6)</f>
        <v>165940.80000000005</v>
      </c>
      <c r="BP6" s="356">
        <f t="shared" ref="BP6:BP7" si="3">SUM(R6:AC6)</f>
        <v>212119.44000000018</v>
      </c>
      <c r="BQ6" s="356">
        <f t="shared" ref="BQ6:BQ7" si="4">SUM(AD6:AO6)</f>
        <v>222725.41200000016</v>
      </c>
      <c r="BR6" s="356">
        <f t="shared" ref="BR6:BR7" si="5">SUM(AP6:BA6)</f>
        <v>233861.68260000017</v>
      </c>
      <c r="BS6" s="357">
        <f t="shared" ref="BS6:BS7" si="6">SUM(BB6:BM6)</f>
        <v>245554.76673000003</v>
      </c>
      <c r="BT6" s="354"/>
      <c r="BU6" s="358">
        <f t="shared" si="0"/>
        <v>1080202.1013300004</v>
      </c>
    </row>
    <row r="7" spans="1:73" s="226" customFormat="1" ht="15" outlineLevel="1">
      <c r="A7" s="225"/>
      <c r="B7" s="260" t="s">
        <v>39</v>
      </c>
      <c r="C7" s="440">
        <v>0.3</v>
      </c>
      <c r="D7" s="203"/>
      <c r="E7" s="225"/>
      <c r="F7" s="237">
        <f>$C7*F5</f>
        <v>18375</v>
      </c>
      <c r="G7" s="237">
        <f t="shared" ref="G7:BM7" si="7">$C7*G5</f>
        <v>18375</v>
      </c>
      <c r="H7" s="237">
        <f t="shared" si="7"/>
        <v>18375</v>
      </c>
      <c r="I7" s="237">
        <f t="shared" si="7"/>
        <v>18375</v>
      </c>
      <c r="J7" s="237">
        <f t="shared" si="7"/>
        <v>18375</v>
      </c>
      <c r="K7" s="237">
        <f t="shared" si="7"/>
        <v>18375</v>
      </c>
      <c r="L7" s="237">
        <f t="shared" si="7"/>
        <v>18375</v>
      </c>
      <c r="M7" s="237">
        <f t="shared" si="7"/>
        <v>18375</v>
      </c>
      <c r="N7" s="237">
        <f t="shared" si="7"/>
        <v>25477.800000000017</v>
      </c>
      <c r="O7" s="237">
        <f t="shared" si="7"/>
        <v>25477.800000000017</v>
      </c>
      <c r="P7" s="237">
        <f t="shared" si="7"/>
        <v>25477.800000000017</v>
      </c>
      <c r="Q7" s="238">
        <f t="shared" si="7"/>
        <v>25477.800000000017</v>
      </c>
      <c r="R7" s="237">
        <f t="shared" si="7"/>
        <v>26396.550000000017</v>
      </c>
      <c r="S7" s="237">
        <f t="shared" si="7"/>
        <v>26396.550000000017</v>
      </c>
      <c r="T7" s="237">
        <f t="shared" si="7"/>
        <v>26396.550000000017</v>
      </c>
      <c r="U7" s="237">
        <f t="shared" si="7"/>
        <v>26396.550000000017</v>
      </c>
      <c r="V7" s="237">
        <f t="shared" si="7"/>
        <v>26396.550000000017</v>
      </c>
      <c r="W7" s="237">
        <f t="shared" si="7"/>
        <v>26396.550000000017</v>
      </c>
      <c r="X7" s="237">
        <f t="shared" si="7"/>
        <v>26396.550000000017</v>
      </c>
      <c r="Y7" s="237">
        <f t="shared" si="7"/>
        <v>26396.550000000017</v>
      </c>
      <c r="Z7" s="237">
        <f t="shared" si="7"/>
        <v>26751.690000000013</v>
      </c>
      <c r="AA7" s="237">
        <f t="shared" si="7"/>
        <v>26751.690000000013</v>
      </c>
      <c r="AB7" s="237">
        <f t="shared" si="7"/>
        <v>26751.690000000013</v>
      </c>
      <c r="AC7" s="238">
        <f t="shared" si="7"/>
        <v>26751.690000000013</v>
      </c>
      <c r="AD7" s="237">
        <f t="shared" si="7"/>
        <v>27716.377500000013</v>
      </c>
      <c r="AE7" s="237">
        <f t="shared" si="7"/>
        <v>27716.377500000013</v>
      </c>
      <c r="AF7" s="237">
        <f t="shared" si="7"/>
        <v>27716.377500000013</v>
      </c>
      <c r="AG7" s="237">
        <f t="shared" si="7"/>
        <v>27716.377500000013</v>
      </c>
      <c r="AH7" s="237">
        <f t="shared" si="7"/>
        <v>27716.377500000013</v>
      </c>
      <c r="AI7" s="237">
        <f t="shared" si="7"/>
        <v>27716.377500000013</v>
      </c>
      <c r="AJ7" s="237">
        <f t="shared" si="7"/>
        <v>27716.377500000013</v>
      </c>
      <c r="AK7" s="237">
        <f t="shared" si="7"/>
        <v>27716.377500000013</v>
      </c>
      <c r="AL7" s="237">
        <f t="shared" si="7"/>
        <v>28089.27450000001</v>
      </c>
      <c r="AM7" s="237">
        <f t="shared" si="7"/>
        <v>28089.27450000001</v>
      </c>
      <c r="AN7" s="237">
        <f t="shared" si="7"/>
        <v>28089.27450000001</v>
      </c>
      <c r="AO7" s="238">
        <f t="shared" si="7"/>
        <v>28089.27450000001</v>
      </c>
      <c r="AP7" s="237">
        <f t="shared" si="7"/>
        <v>29102.196375000014</v>
      </c>
      <c r="AQ7" s="237">
        <f t="shared" si="7"/>
        <v>29102.196375000014</v>
      </c>
      <c r="AR7" s="237">
        <f t="shared" si="7"/>
        <v>29102.196375000014</v>
      </c>
      <c r="AS7" s="237">
        <f t="shared" si="7"/>
        <v>29102.196375000014</v>
      </c>
      <c r="AT7" s="237">
        <f t="shared" si="7"/>
        <v>29102.196375000014</v>
      </c>
      <c r="AU7" s="237">
        <f t="shared" si="7"/>
        <v>29102.196375000014</v>
      </c>
      <c r="AV7" s="237">
        <f t="shared" si="7"/>
        <v>29102.196375000014</v>
      </c>
      <c r="AW7" s="237">
        <f t="shared" si="7"/>
        <v>29102.196375000014</v>
      </c>
      <c r="AX7" s="237">
        <f t="shared" si="7"/>
        <v>29493.738225000023</v>
      </c>
      <c r="AY7" s="237">
        <f t="shared" si="7"/>
        <v>29493.738225000023</v>
      </c>
      <c r="AZ7" s="237">
        <f t="shared" si="7"/>
        <v>29493.738225000023</v>
      </c>
      <c r="BA7" s="238">
        <f t="shared" si="7"/>
        <v>29493.738225000023</v>
      </c>
      <c r="BB7" s="237">
        <f t="shared" si="7"/>
        <v>30557.306193750017</v>
      </c>
      <c r="BC7" s="237">
        <f t="shared" si="7"/>
        <v>30557.306193750017</v>
      </c>
      <c r="BD7" s="237">
        <f t="shared" si="7"/>
        <v>30557.306193750017</v>
      </c>
      <c r="BE7" s="237">
        <f t="shared" si="7"/>
        <v>30557.306193750017</v>
      </c>
      <c r="BF7" s="237">
        <f t="shared" si="7"/>
        <v>30557.306193750017</v>
      </c>
      <c r="BG7" s="237">
        <f t="shared" si="7"/>
        <v>30557.306193750017</v>
      </c>
      <c r="BH7" s="237">
        <f t="shared" si="7"/>
        <v>30557.306193750017</v>
      </c>
      <c r="BI7" s="237">
        <f t="shared" si="7"/>
        <v>30557.306193750017</v>
      </c>
      <c r="BJ7" s="237">
        <f t="shared" si="7"/>
        <v>30968.425136249985</v>
      </c>
      <c r="BK7" s="237">
        <f t="shared" si="7"/>
        <v>30968.425136249985</v>
      </c>
      <c r="BL7" s="237">
        <f t="shared" si="7"/>
        <v>30968.425136249985</v>
      </c>
      <c r="BM7" s="237">
        <f t="shared" si="7"/>
        <v>30968.425136249985</v>
      </c>
      <c r="BN7" s="232"/>
      <c r="BO7" s="355">
        <f t="shared" si="2"/>
        <v>248911.20000000007</v>
      </c>
      <c r="BP7" s="356">
        <f t="shared" si="3"/>
        <v>318179.16000000015</v>
      </c>
      <c r="BQ7" s="356">
        <f t="shared" si="4"/>
        <v>334088.11800000007</v>
      </c>
      <c r="BR7" s="356">
        <f t="shared" si="5"/>
        <v>350792.5239000002</v>
      </c>
      <c r="BS7" s="357">
        <f t="shared" si="6"/>
        <v>368332.15009499999</v>
      </c>
      <c r="BT7" s="354"/>
      <c r="BU7" s="358">
        <f t="shared" si="0"/>
        <v>1620303.1519950004</v>
      </c>
    </row>
    <row r="8" spans="1:73" s="240" customFormat="1" ht="15.75" thickBot="1">
      <c r="B8" s="261" t="s">
        <v>87</v>
      </c>
      <c r="C8" s="262"/>
      <c r="D8" s="262"/>
      <c r="F8" s="263">
        <f>SUM(F5:F7)</f>
        <v>91875.000000000015</v>
      </c>
      <c r="G8" s="264">
        <f t="shared" ref="G8:BM8" si="8">SUM(G5:G7)</f>
        <v>91875.000000000015</v>
      </c>
      <c r="H8" s="264">
        <f t="shared" si="8"/>
        <v>91875.000000000015</v>
      </c>
      <c r="I8" s="264">
        <f t="shared" si="8"/>
        <v>91875.000000000015</v>
      </c>
      <c r="J8" s="264">
        <f t="shared" si="8"/>
        <v>91875.000000000015</v>
      </c>
      <c r="K8" s="264">
        <f t="shared" si="8"/>
        <v>91875.000000000015</v>
      </c>
      <c r="L8" s="264">
        <f t="shared" si="8"/>
        <v>91875.000000000015</v>
      </c>
      <c r="M8" s="264">
        <f t="shared" si="8"/>
        <v>91875.000000000015</v>
      </c>
      <c r="N8" s="264">
        <f t="shared" si="8"/>
        <v>127389.00000000009</v>
      </c>
      <c r="O8" s="264">
        <f t="shared" si="8"/>
        <v>127389.00000000009</v>
      </c>
      <c r="P8" s="264">
        <f t="shared" si="8"/>
        <v>127389.00000000009</v>
      </c>
      <c r="Q8" s="265">
        <f t="shared" si="8"/>
        <v>127389.00000000009</v>
      </c>
      <c r="R8" s="264">
        <f t="shared" si="8"/>
        <v>131982.75000000009</v>
      </c>
      <c r="S8" s="264">
        <f t="shared" si="8"/>
        <v>131982.75000000009</v>
      </c>
      <c r="T8" s="264">
        <f t="shared" si="8"/>
        <v>131982.75000000009</v>
      </c>
      <c r="U8" s="264">
        <f t="shared" si="8"/>
        <v>131982.75000000009</v>
      </c>
      <c r="V8" s="264">
        <f t="shared" si="8"/>
        <v>131982.75000000009</v>
      </c>
      <c r="W8" s="264">
        <f t="shared" si="8"/>
        <v>131982.75000000009</v>
      </c>
      <c r="X8" s="264">
        <f t="shared" si="8"/>
        <v>131982.75000000009</v>
      </c>
      <c r="Y8" s="264">
        <f t="shared" si="8"/>
        <v>131982.75000000009</v>
      </c>
      <c r="Z8" s="264">
        <f t="shared" si="8"/>
        <v>133758.45000000007</v>
      </c>
      <c r="AA8" s="264">
        <f t="shared" si="8"/>
        <v>133758.45000000007</v>
      </c>
      <c r="AB8" s="264">
        <f t="shared" si="8"/>
        <v>133758.45000000007</v>
      </c>
      <c r="AC8" s="265">
        <f t="shared" si="8"/>
        <v>133758.45000000007</v>
      </c>
      <c r="AD8" s="264">
        <f t="shared" si="8"/>
        <v>138581.88750000007</v>
      </c>
      <c r="AE8" s="264">
        <f t="shared" si="8"/>
        <v>138581.88750000007</v>
      </c>
      <c r="AF8" s="264">
        <f t="shared" si="8"/>
        <v>138581.88750000007</v>
      </c>
      <c r="AG8" s="264">
        <f t="shared" si="8"/>
        <v>138581.88750000007</v>
      </c>
      <c r="AH8" s="264">
        <f t="shared" si="8"/>
        <v>138581.88750000007</v>
      </c>
      <c r="AI8" s="264">
        <f t="shared" si="8"/>
        <v>138581.88750000007</v>
      </c>
      <c r="AJ8" s="264">
        <f t="shared" si="8"/>
        <v>138581.88750000007</v>
      </c>
      <c r="AK8" s="264">
        <f t="shared" si="8"/>
        <v>138581.88750000007</v>
      </c>
      <c r="AL8" s="264">
        <f t="shared" si="8"/>
        <v>140446.37250000006</v>
      </c>
      <c r="AM8" s="264">
        <f t="shared" si="8"/>
        <v>140446.37250000006</v>
      </c>
      <c r="AN8" s="264">
        <f t="shared" si="8"/>
        <v>140446.37250000006</v>
      </c>
      <c r="AO8" s="265">
        <f t="shared" si="8"/>
        <v>140446.37250000006</v>
      </c>
      <c r="AP8" s="263">
        <f t="shared" si="8"/>
        <v>145510.98187500006</v>
      </c>
      <c r="AQ8" s="263">
        <f t="shared" si="8"/>
        <v>145510.98187500006</v>
      </c>
      <c r="AR8" s="263">
        <f t="shared" si="8"/>
        <v>145510.98187500006</v>
      </c>
      <c r="AS8" s="263">
        <f t="shared" si="8"/>
        <v>145510.98187500006</v>
      </c>
      <c r="AT8" s="263">
        <f t="shared" si="8"/>
        <v>145510.98187500006</v>
      </c>
      <c r="AU8" s="263">
        <f t="shared" si="8"/>
        <v>145510.98187500006</v>
      </c>
      <c r="AV8" s="263">
        <f t="shared" si="8"/>
        <v>145510.98187500006</v>
      </c>
      <c r="AW8" s="263">
        <f t="shared" si="8"/>
        <v>145510.98187500006</v>
      </c>
      <c r="AX8" s="263">
        <f t="shared" si="8"/>
        <v>147468.69112500013</v>
      </c>
      <c r="AY8" s="263">
        <f t="shared" si="8"/>
        <v>147468.69112500013</v>
      </c>
      <c r="AZ8" s="263">
        <f t="shared" si="8"/>
        <v>147468.69112500013</v>
      </c>
      <c r="BA8" s="265">
        <f t="shared" si="8"/>
        <v>147468.69112500013</v>
      </c>
      <c r="BB8" s="263">
        <f t="shared" si="8"/>
        <v>152786.53096875007</v>
      </c>
      <c r="BC8" s="263">
        <f t="shared" si="8"/>
        <v>152786.53096875007</v>
      </c>
      <c r="BD8" s="263">
        <f t="shared" si="8"/>
        <v>152786.53096875007</v>
      </c>
      <c r="BE8" s="263">
        <f t="shared" si="8"/>
        <v>152786.53096875007</v>
      </c>
      <c r="BF8" s="263">
        <f t="shared" si="8"/>
        <v>152786.53096875007</v>
      </c>
      <c r="BG8" s="263">
        <f t="shared" si="8"/>
        <v>152786.53096875007</v>
      </c>
      <c r="BH8" s="263">
        <f t="shared" si="8"/>
        <v>152786.53096875007</v>
      </c>
      <c r="BI8" s="263">
        <f t="shared" si="8"/>
        <v>152786.53096875007</v>
      </c>
      <c r="BJ8" s="263">
        <f t="shared" si="8"/>
        <v>154842.12568124992</v>
      </c>
      <c r="BK8" s="263">
        <f t="shared" si="8"/>
        <v>154842.12568124992</v>
      </c>
      <c r="BL8" s="263">
        <f t="shared" si="8"/>
        <v>154842.12568124992</v>
      </c>
      <c r="BM8" s="263">
        <f t="shared" si="8"/>
        <v>154842.12568124992</v>
      </c>
      <c r="BN8" s="220"/>
      <c r="BO8" s="122">
        <f>SUM(F8:Q8)</f>
        <v>1244556.0000000005</v>
      </c>
      <c r="BP8" s="123">
        <f>SUM(R8:AC8)</f>
        <v>1590895.8000000012</v>
      </c>
      <c r="BQ8" s="123">
        <f>SUM(AD8:AO8)</f>
        <v>1670440.5900000008</v>
      </c>
      <c r="BR8" s="123">
        <f>SUM(AP8:BA8)</f>
        <v>1753962.619500001</v>
      </c>
      <c r="BS8" s="124">
        <f>SUM(BB8:BM8)</f>
        <v>1841660.7504750004</v>
      </c>
      <c r="BT8" s="359"/>
      <c r="BU8" s="125">
        <f t="shared" ref="BU8" si="9">SUM(BO8:BS8)</f>
        <v>8101515.759975004</v>
      </c>
    </row>
    <row r="9" spans="1:73" s="226" customFormat="1" ht="15">
      <c r="A9" s="225"/>
      <c r="B9" s="198"/>
      <c r="C9" s="196"/>
      <c r="D9" s="203"/>
      <c r="E9" s="225"/>
      <c r="F9" s="243"/>
      <c r="G9" s="243"/>
      <c r="H9" s="243"/>
      <c r="I9" s="244"/>
      <c r="J9" s="244"/>
      <c r="K9" s="244"/>
      <c r="L9" s="244"/>
      <c r="M9" s="244"/>
      <c r="N9" s="244"/>
      <c r="O9" s="244"/>
      <c r="P9" s="244"/>
      <c r="Q9" s="25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54"/>
      <c r="AD9" s="244"/>
      <c r="AE9" s="244"/>
      <c r="AF9" s="244"/>
      <c r="AG9" s="244"/>
      <c r="AH9" s="244"/>
      <c r="AI9" s="244"/>
      <c r="AJ9" s="244"/>
      <c r="AK9" s="244"/>
      <c r="AL9" s="244"/>
      <c r="AM9" s="244"/>
      <c r="AN9" s="244"/>
      <c r="AO9" s="25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54"/>
      <c r="BB9" s="244"/>
      <c r="BC9" s="244"/>
      <c r="BD9" s="244"/>
      <c r="BE9" s="244"/>
      <c r="BF9" s="244"/>
      <c r="BG9" s="244"/>
      <c r="BH9" s="244"/>
      <c r="BI9" s="244"/>
      <c r="BJ9" s="244"/>
      <c r="BK9" s="244"/>
      <c r="BL9" s="244"/>
      <c r="BM9" s="244"/>
      <c r="BO9" s="21"/>
      <c r="BP9" s="21"/>
      <c r="BQ9" s="21"/>
      <c r="BR9" s="21"/>
      <c r="BS9" s="21"/>
      <c r="BT9" s="21"/>
      <c r="BU9" s="21"/>
    </row>
    <row r="10" spans="1:73" s="226" customFormat="1" ht="15">
      <c r="A10" s="225"/>
      <c r="B10" s="324" t="s">
        <v>170</v>
      </c>
      <c r="C10" s="441">
        <v>0.05</v>
      </c>
      <c r="D10" s="203"/>
      <c r="E10" s="225"/>
      <c r="F10" s="243"/>
      <c r="G10" s="243"/>
      <c r="H10" s="243"/>
      <c r="I10" s="244"/>
      <c r="J10" s="244"/>
      <c r="K10" s="244"/>
      <c r="L10" s="244"/>
      <c r="M10" s="244"/>
      <c r="N10" s="244"/>
      <c r="O10" s="244"/>
      <c r="P10" s="244"/>
      <c r="Q10" s="25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5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5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54"/>
      <c r="BB10" s="244"/>
      <c r="BC10" s="244"/>
      <c r="BD10" s="244"/>
      <c r="BE10" s="244"/>
      <c r="BF10" s="244"/>
      <c r="BG10" s="244"/>
      <c r="BH10" s="244"/>
      <c r="BI10" s="244"/>
      <c r="BJ10" s="244"/>
      <c r="BK10" s="244"/>
      <c r="BL10" s="244"/>
      <c r="BM10" s="244"/>
      <c r="BO10" s="21"/>
      <c r="BP10" s="21"/>
      <c r="BQ10" s="21"/>
      <c r="BR10" s="21"/>
      <c r="BS10" s="21"/>
      <c r="BT10" s="21"/>
      <c r="BU10" s="21"/>
    </row>
    <row r="11" spans="1:73" s="226" customFormat="1" ht="15.75" thickBot="1">
      <c r="A11" s="225"/>
      <c r="B11" s="324" t="s">
        <v>103</v>
      </c>
      <c r="C11" s="431">
        <v>9</v>
      </c>
      <c r="D11" s="203"/>
      <c r="E11" s="225"/>
      <c r="F11" s="243"/>
      <c r="G11" s="243"/>
      <c r="H11" s="243"/>
      <c r="I11" s="244"/>
      <c r="J11" s="244"/>
      <c r="K11" s="244"/>
      <c r="L11" s="244"/>
      <c r="M11" s="244"/>
      <c r="N11" s="244"/>
      <c r="O11" s="244"/>
      <c r="P11" s="244"/>
      <c r="Q11" s="25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5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5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54"/>
      <c r="BB11" s="244"/>
      <c r="BC11" s="244"/>
      <c r="BD11" s="244"/>
      <c r="BE11" s="244"/>
      <c r="BF11" s="244"/>
      <c r="BG11" s="244"/>
      <c r="BH11" s="244"/>
      <c r="BI11" s="244"/>
      <c r="BJ11" s="244"/>
      <c r="BK11" s="244"/>
      <c r="BL11" s="244"/>
      <c r="BM11" s="244"/>
      <c r="BO11" s="361"/>
      <c r="BP11" s="361"/>
      <c r="BQ11" s="361"/>
      <c r="BR11" s="361"/>
      <c r="BS11" s="361"/>
      <c r="BT11" s="21"/>
      <c r="BU11" s="361"/>
    </row>
    <row r="12" spans="1:73" ht="15" hidden="1" outlineLevel="1">
      <c r="A12" s="221"/>
      <c r="B12" s="105" t="s">
        <v>107</v>
      </c>
      <c r="C12" s="195"/>
      <c r="E12" s="221"/>
      <c r="F12" s="245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55"/>
      <c r="R12" s="246"/>
      <c r="S12" s="246"/>
      <c r="T12" s="246"/>
      <c r="U12" s="246"/>
      <c r="V12" s="246"/>
      <c r="W12" s="246"/>
      <c r="X12" s="246"/>
      <c r="Y12" s="246"/>
      <c r="Z12" s="246"/>
      <c r="AA12" s="246"/>
      <c r="AB12" s="246"/>
      <c r="AC12" s="255"/>
      <c r="AD12" s="246"/>
      <c r="AE12" s="246"/>
      <c r="AF12" s="246"/>
      <c r="AG12" s="246"/>
      <c r="AH12" s="246"/>
      <c r="AI12" s="246"/>
      <c r="AJ12" s="246"/>
      <c r="AK12" s="246"/>
      <c r="AL12" s="246"/>
      <c r="AM12" s="246"/>
      <c r="AN12" s="246"/>
      <c r="AO12" s="255"/>
      <c r="AP12" s="247"/>
      <c r="AQ12" s="247"/>
      <c r="AR12" s="247"/>
      <c r="AS12" s="247"/>
      <c r="AT12" s="247"/>
      <c r="AU12" s="247"/>
      <c r="AV12" s="247"/>
      <c r="AW12" s="247"/>
      <c r="AX12" s="247"/>
      <c r="AY12" s="247"/>
      <c r="AZ12" s="247"/>
      <c r="BA12" s="255"/>
      <c r="BB12" s="247"/>
      <c r="BC12" s="247"/>
      <c r="BD12" s="247"/>
      <c r="BE12" s="247"/>
      <c r="BF12" s="247"/>
      <c r="BG12" s="247"/>
      <c r="BH12" s="247"/>
      <c r="BI12" s="247"/>
      <c r="BJ12" s="247"/>
      <c r="BK12" s="247"/>
      <c r="BL12" s="247"/>
      <c r="BM12" s="248"/>
      <c r="BO12" s="29"/>
      <c r="BP12" s="30"/>
      <c r="BQ12" s="30"/>
      <c r="BR12" s="30"/>
      <c r="BS12" s="31"/>
      <c r="BT12" s="5"/>
      <c r="BU12" s="35"/>
    </row>
    <row r="13" spans="1:73" ht="15" hidden="1" outlineLevel="1">
      <c r="A13" s="221"/>
      <c r="B13" s="107" t="s">
        <v>257</v>
      </c>
      <c r="D13" s="347" t="s">
        <v>256</v>
      </c>
      <c r="E13" s="221"/>
      <c r="F13" s="325">
        <v>10</v>
      </c>
      <c r="G13" s="325">
        <v>10</v>
      </c>
      <c r="H13" s="325">
        <v>10</v>
      </c>
      <c r="I13" s="325">
        <v>10</v>
      </c>
      <c r="J13" s="325">
        <v>10</v>
      </c>
      <c r="K13" s="325">
        <v>10</v>
      </c>
      <c r="L13" s="325">
        <v>10</v>
      </c>
      <c r="M13" s="325">
        <v>10</v>
      </c>
      <c r="N13" s="325">
        <v>10</v>
      </c>
      <c r="O13" s="325">
        <v>10</v>
      </c>
      <c r="P13" s="325">
        <v>10</v>
      </c>
      <c r="Q13" s="348">
        <v>10</v>
      </c>
      <c r="R13" s="325">
        <v>10</v>
      </c>
      <c r="S13" s="325">
        <v>10</v>
      </c>
      <c r="T13" s="325">
        <v>10</v>
      </c>
      <c r="U13" s="325">
        <v>10</v>
      </c>
      <c r="V13" s="325">
        <v>10</v>
      </c>
      <c r="W13" s="325">
        <v>10</v>
      </c>
      <c r="X13" s="325">
        <v>10</v>
      </c>
      <c r="Y13" s="325">
        <v>10</v>
      </c>
      <c r="Z13" s="325">
        <v>10</v>
      </c>
      <c r="AA13" s="325">
        <v>10</v>
      </c>
      <c r="AB13" s="325">
        <v>10</v>
      </c>
      <c r="AC13" s="348">
        <v>10</v>
      </c>
      <c r="AD13" s="325">
        <v>10</v>
      </c>
      <c r="AE13" s="325">
        <v>10</v>
      </c>
      <c r="AF13" s="325">
        <v>10</v>
      </c>
      <c r="AG13" s="325">
        <v>10</v>
      </c>
      <c r="AH13" s="325">
        <v>10</v>
      </c>
      <c r="AI13" s="325">
        <v>10</v>
      </c>
      <c r="AJ13" s="325">
        <v>10</v>
      </c>
      <c r="AK13" s="325">
        <v>10</v>
      </c>
      <c r="AL13" s="325">
        <v>10</v>
      </c>
      <c r="AM13" s="325">
        <v>10</v>
      </c>
      <c r="AN13" s="325">
        <v>10</v>
      </c>
      <c r="AO13" s="348">
        <v>10</v>
      </c>
      <c r="AP13" s="325">
        <v>10</v>
      </c>
      <c r="AQ13" s="325">
        <v>10</v>
      </c>
      <c r="AR13" s="325">
        <v>10</v>
      </c>
      <c r="AS13" s="325">
        <v>10</v>
      </c>
      <c r="AT13" s="325">
        <v>10</v>
      </c>
      <c r="AU13" s="325">
        <v>10</v>
      </c>
      <c r="AV13" s="325">
        <v>10</v>
      </c>
      <c r="AW13" s="325">
        <v>10</v>
      </c>
      <c r="AX13" s="325">
        <v>10</v>
      </c>
      <c r="AY13" s="325">
        <v>10</v>
      </c>
      <c r="AZ13" s="325">
        <v>10</v>
      </c>
      <c r="BA13" s="348">
        <v>10</v>
      </c>
      <c r="BB13" s="325">
        <v>10</v>
      </c>
      <c r="BC13" s="325">
        <v>10</v>
      </c>
      <c r="BD13" s="325">
        <v>10</v>
      </c>
      <c r="BE13" s="325">
        <v>10</v>
      </c>
      <c r="BF13" s="325">
        <v>10</v>
      </c>
      <c r="BG13" s="325">
        <v>10</v>
      </c>
      <c r="BH13" s="325">
        <v>10</v>
      </c>
      <c r="BI13" s="325">
        <v>10</v>
      </c>
      <c r="BJ13" s="325">
        <v>10</v>
      </c>
      <c r="BK13" s="325">
        <v>10</v>
      </c>
      <c r="BL13" s="325">
        <v>10</v>
      </c>
      <c r="BM13" s="348">
        <v>10</v>
      </c>
      <c r="BO13" s="32"/>
      <c r="BP13" s="33"/>
      <c r="BQ13" s="33"/>
      <c r="BR13" s="33"/>
      <c r="BS13" s="34"/>
      <c r="BT13" s="5"/>
      <c r="BU13" s="28"/>
    </row>
    <row r="14" spans="1:73" ht="15" hidden="1" outlineLevel="1">
      <c r="A14" s="221"/>
      <c r="B14" s="108" t="s">
        <v>120</v>
      </c>
      <c r="C14" s="195"/>
      <c r="D14" s="203">
        <v>700</v>
      </c>
      <c r="E14" s="221"/>
      <c r="F14" s="235">
        <f t="shared" ref="F14:I16" si="10">IF(F$2=$C$11,$D14*F$13,IF(F$2&gt;$C$11,$D14*(1+$C$10/12)*F$13,0))</f>
        <v>0</v>
      </c>
      <c r="G14" s="235">
        <f t="shared" si="10"/>
        <v>0</v>
      </c>
      <c r="H14" s="235">
        <f t="shared" si="10"/>
        <v>0</v>
      </c>
      <c r="I14" s="235">
        <f t="shared" si="10"/>
        <v>0</v>
      </c>
      <c r="J14" s="235">
        <f t="shared" ref="J14:Q16" si="11">IF(J$2=$C$11,$D14*J$13,IF(J$2&gt;$C$11,$D14*(1+$C$10/12)*J$13,0))</f>
        <v>0</v>
      </c>
      <c r="K14" s="235">
        <f t="shared" si="11"/>
        <v>0</v>
      </c>
      <c r="L14" s="235">
        <f t="shared" si="11"/>
        <v>0</v>
      </c>
      <c r="M14" s="235">
        <f t="shared" si="11"/>
        <v>0</v>
      </c>
      <c r="N14" s="235">
        <f t="shared" si="11"/>
        <v>7000</v>
      </c>
      <c r="O14" s="235">
        <f t="shared" si="11"/>
        <v>7029.1666666666661</v>
      </c>
      <c r="P14" s="235">
        <f t="shared" si="11"/>
        <v>7029.1666666666661</v>
      </c>
      <c r="Q14" s="236">
        <f t="shared" si="11"/>
        <v>7029.1666666666661</v>
      </c>
      <c r="R14" s="235">
        <f t="shared" ref="R14:U16" si="12">IF(R$2=$C$11,$D14*R$13,IF(R$2&gt;$C$11,$D14*(1+$C$10/12)*R$13,0))</f>
        <v>7029.1666666666661</v>
      </c>
      <c r="S14" s="235">
        <f t="shared" si="12"/>
        <v>7029.1666666666661</v>
      </c>
      <c r="T14" s="235">
        <f t="shared" si="12"/>
        <v>7029.1666666666661</v>
      </c>
      <c r="U14" s="235">
        <f t="shared" si="12"/>
        <v>7029.1666666666661</v>
      </c>
      <c r="V14" s="235">
        <f t="shared" ref="V14:AC16" si="13">IF(V$2=$C$11,$D14*V$13,IF(V$2&gt;$C$11,$D14*(1+$C$10/12)*V$13,0))</f>
        <v>7029.1666666666661</v>
      </c>
      <c r="W14" s="235">
        <f t="shared" si="13"/>
        <v>7029.1666666666661</v>
      </c>
      <c r="X14" s="235">
        <f t="shared" si="13"/>
        <v>7029.1666666666661</v>
      </c>
      <c r="Y14" s="235">
        <f t="shared" si="13"/>
        <v>7029.1666666666661</v>
      </c>
      <c r="Z14" s="235">
        <f t="shared" si="13"/>
        <v>7029.1666666666661</v>
      </c>
      <c r="AA14" s="235">
        <f t="shared" si="13"/>
        <v>7029.1666666666661</v>
      </c>
      <c r="AB14" s="235">
        <f t="shared" si="13"/>
        <v>7029.1666666666661</v>
      </c>
      <c r="AC14" s="236">
        <f t="shared" si="13"/>
        <v>7029.1666666666661</v>
      </c>
      <c r="AD14" s="235">
        <f t="shared" ref="AD14:AG16" si="14">IF(AD$2=$C$11,$D14*AD$13,IF(AD$2&gt;$C$11,$D14*(1+$C$10/12)*AD$13,0))</f>
        <v>7029.1666666666661</v>
      </c>
      <c r="AE14" s="235">
        <f t="shared" si="14"/>
        <v>7029.1666666666661</v>
      </c>
      <c r="AF14" s="235">
        <f t="shared" si="14"/>
        <v>7029.1666666666661</v>
      </c>
      <c r="AG14" s="235">
        <f t="shared" si="14"/>
        <v>7029.1666666666661</v>
      </c>
      <c r="AH14" s="235">
        <f t="shared" ref="AH14:AO16" si="15">IF(AH$2=$C$11,$D14*AH$13,IF(AH$2&gt;$C$11,$D14*(1+$C$10/12)*AH$13,0))</f>
        <v>7029.1666666666661</v>
      </c>
      <c r="AI14" s="235">
        <f t="shared" si="15"/>
        <v>7029.1666666666661</v>
      </c>
      <c r="AJ14" s="235">
        <f t="shared" si="15"/>
        <v>7029.1666666666661</v>
      </c>
      <c r="AK14" s="235">
        <f t="shared" si="15"/>
        <v>7029.1666666666661</v>
      </c>
      <c r="AL14" s="235">
        <f t="shared" si="15"/>
        <v>7029.1666666666661</v>
      </c>
      <c r="AM14" s="235">
        <f t="shared" si="15"/>
        <v>7029.1666666666661</v>
      </c>
      <c r="AN14" s="235">
        <f t="shared" si="15"/>
        <v>7029.1666666666661</v>
      </c>
      <c r="AO14" s="236">
        <f t="shared" si="15"/>
        <v>7029.1666666666661</v>
      </c>
      <c r="AP14" s="235">
        <f t="shared" ref="AP14:AS16" si="16">IF(AP$2=$C$11,$D14*AP$13,IF(AP$2&gt;$C$11,$D14*(1+$C$10/12)*AP$13,0))</f>
        <v>7029.1666666666661</v>
      </c>
      <c r="AQ14" s="235">
        <f t="shared" si="16"/>
        <v>7029.1666666666661</v>
      </c>
      <c r="AR14" s="235">
        <f t="shared" si="16"/>
        <v>7029.1666666666661</v>
      </c>
      <c r="AS14" s="235">
        <f t="shared" si="16"/>
        <v>7029.1666666666661</v>
      </c>
      <c r="AT14" s="235">
        <f t="shared" ref="AT14:BA16" si="17">IF(AT$2=$C$11,$D14*AT$13,IF(AT$2&gt;$C$11,$D14*(1+$C$10/12)*AT$13,0))</f>
        <v>7029.1666666666661</v>
      </c>
      <c r="AU14" s="235">
        <f t="shared" si="17"/>
        <v>7029.1666666666661</v>
      </c>
      <c r="AV14" s="235">
        <f t="shared" si="17"/>
        <v>7029.1666666666661</v>
      </c>
      <c r="AW14" s="235">
        <f t="shared" si="17"/>
        <v>7029.1666666666661</v>
      </c>
      <c r="AX14" s="235">
        <f t="shared" si="17"/>
        <v>7029.1666666666661</v>
      </c>
      <c r="AY14" s="235">
        <f t="shared" si="17"/>
        <v>7029.1666666666661</v>
      </c>
      <c r="AZ14" s="235">
        <f t="shared" si="17"/>
        <v>7029.1666666666661</v>
      </c>
      <c r="BA14" s="236">
        <f t="shared" si="17"/>
        <v>7029.1666666666661</v>
      </c>
      <c r="BB14" s="235">
        <f t="shared" ref="BB14:BE16" si="18">IF(BB$2=$C$11,$D14*BB$13,IF(BB$2&gt;$C$11,$D14*(1+$C$10/12)*BB$13,0))</f>
        <v>7029.1666666666661</v>
      </c>
      <c r="BC14" s="235">
        <f t="shared" si="18"/>
        <v>7029.1666666666661</v>
      </c>
      <c r="BD14" s="235">
        <f t="shared" si="18"/>
        <v>7029.1666666666661</v>
      </c>
      <c r="BE14" s="235">
        <f t="shared" si="18"/>
        <v>7029.1666666666661</v>
      </c>
      <c r="BF14" s="235">
        <f t="shared" ref="BF14:BM16" si="19">IF(BF$2=$C$11,$D14*BF$13,IF(BF$2&gt;$C$11,$D14*(1+$C$10/12)*BF$13,0))</f>
        <v>7029.1666666666661</v>
      </c>
      <c r="BG14" s="235">
        <f t="shared" si="19"/>
        <v>7029.1666666666661</v>
      </c>
      <c r="BH14" s="235">
        <f t="shared" si="19"/>
        <v>7029.1666666666661</v>
      </c>
      <c r="BI14" s="235">
        <f t="shared" si="19"/>
        <v>7029.1666666666661</v>
      </c>
      <c r="BJ14" s="235">
        <f t="shared" si="19"/>
        <v>7029.1666666666661</v>
      </c>
      <c r="BK14" s="235">
        <f t="shared" si="19"/>
        <v>7029.1666666666661</v>
      </c>
      <c r="BL14" s="235">
        <f t="shared" si="19"/>
        <v>7029.1666666666661</v>
      </c>
      <c r="BM14" s="349">
        <f t="shared" si="19"/>
        <v>7029.1666666666661</v>
      </c>
      <c r="BO14" s="355">
        <f t="shared" ref="BO14" si="20">SUM(F14:Q14)</f>
        <v>28087.5</v>
      </c>
      <c r="BP14" s="356">
        <f t="shared" ref="BP14" si="21">SUM(R14:AC14)</f>
        <v>84350</v>
      </c>
      <c r="BQ14" s="356">
        <f t="shared" ref="BQ14" si="22">SUM(AD14:AO14)</f>
        <v>84350</v>
      </c>
      <c r="BR14" s="356">
        <f t="shared" ref="BR14" si="23">SUM(AP14:BA14)</f>
        <v>84350</v>
      </c>
      <c r="BS14" s="357">
        <f t="shared" ref="BS14" si="24">SUM(BB14:BM14)</f>
        <v>84350</v>
      </c>
      <c r="BT14" s="369"/>
      <c r="BU14" s="358">
        <f t="shared" ref="BU14" si="25">SUM(BO14:BS14)</f>
        <v>365487.5</v>
      </c>
    </row>
    <row r="15" spans="1:73" ht="15" hidden="1" outlineLevel="1">
      <c r="A15" s="221"/>
      <c r="B15" s="108" t="s">
        <v>121</v>
      </c>
      <c r="C15" s="195"/>
      <c r="D15" s="203">
        <v>1500</v>
      </c>
      <c r="E15" s="221"/>
      <c r="F15" s="235">
        <f t="shared" si="10"/>
        <v>0</v>
      </c>
      <c r="G15" s="235">
        <f t="shared" si="10"/>
        <v>0</v>
      </c>
      <c r="H15" s="235">
        <f t="shared" si="10"/>
        <v>0</v>
      </c>
      <c r="I15" s="235">
        <f t="shared" si="10"/>
        <v>0</v>
      </c>
      <c r="J15" s="235">
        <f t="shared" si="11"/>
        <v>0</v>
      </c>
      <c r="K15" s="235">
        <f t="shared" si="11"/>
        <v>0</v>
      </c>
      <c r="L15" s="235">
        <f t="shared" si="11"/>
        <v>0</v>
      </c>
      <c r="M15" s="235">
        <f t="shared" si="11"/>
        <v>0</v>
      </c>
      <c r="N15" s="235">
        <f t="shared" si="11"/>
        <v>15000</v>
      </c>
      <c r="O15" s="235">
        <f t="shared" si="11"/>
        <v>15062.5</v>
      </c>
      <c r="P15" s="235">
        <f t="shared" si="11"/>
        <v>15062.5</v>
      </c>
      <c r="Q15" s="236">
        <f t="shared" si="11"/>
        <v>15062.5</v>
      </c>
      <c r="R15" s="235">
        <f t="shared" si="12"/>
        <v>15062.5</v>
      </c>
      <c r="S15" s="235">
        <f t="shared" si="12"/>
        <v>15062.5</v>
      </c>
      <c r="T15" s="235">
        <f t="shared" si="12"/>
        <v>15062.5</v>
      </c>
      <c r="U15" s="235">
        <f t="shared" si="12"/>
        <v>15062.5</v>
      </c>
      <c r="V15" s="235">
        <f t="shared" si="13"/>
        <v>15062.5</v>
      </c>
      <c r="W15" s="235">
        <f t="shared" si="13"/>
        <v>15062.5</v>
      </c>
      <c r="X15" s="235">
        <f t="shared" si="13"/>
        <v>15062.5</v>
      </c>
      <c r="Y15" s="235">
        <f t="shared" si="13"/>
        <v>15062.5</v>
      </c>
      <c r="Z15" s="235">
        <f t="shared" si="13"/>
        <v>15062.5</v>
      </c>
      <c r="AA15" s="235">
        <f t="shared" si="13"/>
        <v>15062.5</v>
      </c>
      <c r="AB15" s="235">
        <f t="shared" si="13"/>
        <v>15062.5</v>
      </c>
      <c r="AC15" s="236">
        <f t="shared" si="13"/>
        <v>15062.5</v>
      </c>
      <c r="AD15" s="235">
        <f t="shared" si="14"/>
        <v>15062.5</v>
      </c>
      <c r="AE15" s="235">
        <f t="shared" si="14"/>
        <v>15062.5</v>
      </c>
      <c r="AF15" s="235">
        <f t="shared" si="14"/>
        <v>15062.5</v>
      </c>
      <c r="AG15" s="235">
        <f t="shared" si="14"/>
        <v>15062.5</v>
      </c>
      <c r="AH15" s="235">
        <f t="shared" si="15"/>
        <v>15062.5</v>
      </c>
      <c r="AI15" s="235">
        <f t="shared" si="15"/>
        <v>15062.5</v>
      </c>
      <c r="AJ15" s="235">
        <f t="shared" si="15"/>
        <v>15062.5</v>
      </c>
      <c r="AK15" s="235">
        <f t="shared" si="15"/>
        <v>15062.5</v>
      </c>
      <c r="AL15" s="235">
        <f t="shared" si="15"/>
        <v>15062.5</v>
      </c>
      <c r="AM15" s="235">
        <f t="shared" si="15"/>
        <v>15062.5</v>
      </c>
      <c r="AN15" s="235">
        <f t="shared" si="15"/>
        <v>15062.5</v>
      </c>
      <c r="AO15" s="236">
        <f t="shared" si="15"/>
        <v>15062.5</v>
      </c>
      <c r="AP15" s="235">
        <f t="shared" si="16"/>
        <v>15062.5</v>
      </c>
      <c r="AQ15" s="235">
        <f t="shared" si="16"/>
        <v>15062.5</v>
      </c>
      <c r="AR15" s="235">
        <f t="shared" si="16"/>
        <v>15062.5</v>
      </c>
      <c r="AS15" s="235">
        <f t="shared" si="16"/>
        <v>15062.5</v>
      </c>
      <c r="AT15" s="235">
        <f t="shared" si="17"/>
        <v>15062.5</v>
      </c>
      <c r="AU15" s="235">
        <f t="shared" si="17"/>
        <v>15062.5</v>
      </c>
      <c r="AV15" s="235">
        <f t="shared" si="17"/>
        <v>15062.5</v>
      </c>
      <c r="AW15" s="235">
        <f t="shared" si="17"/>
        <v>15062.5</v>
      </c>
      <c r="AX15" s="235">
        <f t="shared" si="17"/>
        <v>15062.5</v>
      </c>
      <c r="AY15" s="235">
        <f t="shared" si="17"/>
        <v>15062.5</v>
      </c>
      <c r="AZ15" s="235">
        <f t="shared" si="17"/>
        <v>15062.5</v>
      </c>
      <c r="BA15" s="236">
        <f t="shared" si="17"/>
        <v>15062.5</v>
      </c>
      <c r="BB15" s="235">
        <f t="shared" si="18"/>
        <v>15062.5</v>
      </c>
      <c r="BC15" s="235">
        <f t="shared" si="18"/>
        <v>15062.5</v>
      </c>
      <c r="BD15" s="235">
        <f t="shared" si="18"/>
        <v>15062.5</v>
      </c>
      <c r="BE15" s="235">
        <f t="shared" si="18"/>
        <v>15062.5</v>
      </c>
      <c r="BF15" s="235">
        <f t="shared" si="19"/>
        <v>15062.5</v>
      </c>
      <c r="BG15" s="235">
        <f t="shared" si="19"/>
        <v>15062.5</v>
      </c>
      <c r="BH15" s="235">
        <f t="shared" si="19"/>
        <v>15062.5</v>
      </c>
      <c r="BI15" s="235">
        <f t="shared" si="19"/>
        <v>15062.5</v>
      </c>
      <c r="BJ15" s="235">
        <f t="shared" si="19"/>
        <v>15062.5</v>
      </c>
      <c r="BK15" s="235">
        <f t="shared" si="19"/>
        <v>15062.5</v>
      </c>
      <c r="BL15" s="235">
        <f t="shared" si="19"/>
        <v>15062.5</v>
      </c>
      <c r="BM15" s="235">
        <f t="shared" si="19"/>
        <v>15062.5</v>
      </c>
      <c r="BO15" s="355">
        <f t="shared" ref="BO15:BO17" si="26">SUM(F15:Q15)</f>
        <v>60187.5</v>
      </c>
      <c r="BP15" s="356">
        <f t="shared" ref="BP15:BP17" si="27">SUM(R15:AC15)</f>
        <v>180750</v>
      </c>
      <c r="BQ15" s="356">
        <f t="shared" ref="BQ15:BQ17" si="28">SUM(AD15:AO15)</f>
        <v>180750</v>
      </c>
      <c r="BR15" s="356">
        <f t="shared" ref="BR15:BR17" si="29">SUM(AP15:BA15)</f>
        <v>180750</v>
      </c>
      <c r="BS15" s="357">
        <f t="shared" ref="BS15:BS17" si="30">SUM(BB15:BM15)</f>
        <v>180750</v>
      </c>
      <c r="BT15" s="354"/>
      <c r="BU15" s="358">
        <f t="shared" ref="BU15:BU17" si="31">SUM(BO15:BS15)</f>
        <v>783187.5</v>
      </c>
    </row>
    <row r="16" spans="1:73" s="331" customFormat="1" ht="15" hidden="1" outlineLevel="1">
      <c r="B16" s="109" t="s">
        <v>425</v>
      </c>
      <c r="C16" s="332"/>
      <c r="D16" s="333">
        <v>42</v>
      </c>
      <c r="F16" s="251">
        <f t="shared" si="10"/>
        <v>0</v>
      </c>
      <c r="G16" s="251">
        <f t="shared" si="10"/>
        <v>0</v>
      </c>
      <c r="H16" s="251">
        <f t="shared" si="10"/>
        <v>0</v>
      </c>
      <c r="I16" s="251">
        <f t="shared" si="10"/>
        <v>0</v>
      </c>
      <c r="J16" s="251">
        <f t="shared" si="11"/>
        <v>0</v>
      </c>
      <c r="K16" s="251">
        <f t="shared" si="11"/>
        <v>0</v>
      </c>
      <c r="L16" s="251">
        <f t="shared" si="11"/>
        <v>0</v>
      </c>
      <c r="M16" s="251">
        <f t="shared" si="11"/>
        <v>0</v>
      </c>
      <c r="N16" s="251">
        <f t="shared" si="11"/>
        <v>420</v>
      </c>
      <c r="O16" s="251">
        <f t="shared" si="11"/>
        <v>421.75</v>
      </c>
      <c r="P16" s="251">
        <f t="shared" si="11"/>
        <v>421.75</v>
      </c>
      <c r="Q16" s="257">
        <f t="shared" si="11"/>
        <v>421.75</v>
      </c>
      <c r="R16" s="251">
        <f t="shared" si="12"/>
        <v>421.75</v>
      </c>
      <c r="S16" s="251">
        <f t="shared" si="12"/>
        <v>421.75</v>
      </c>
      <c r="T16" s="251">
        <f t="shared" si="12"/>
        <v>421.75</v>
      </c>
      <c r="U16" s="251">
        <f t="shared" si="12"/>
        <v>421.75</v>
      </c>
      <c r="V16" s="251">
        <f t="shared" si="13"/>
        <v>421.75</v>
      </c>
      <c r="W16" s="251">
        <f t="shared" si="13"/>
        <v>421.75</v>
      </c>
      <c r="X16" s="251">
        <f t="shared" si="13"/>
        <v>421.75</v>
      </c>
      <c r="Y16" s="251">
        <f t="shared" si="13"/>
        <v>421.75</v>
      </c>
      <c r="Z16" s="251">
        <f t="shared" si="13"/>
        <v>421.75</v>
      </c>
      <c r="AA16" s="251">
        <f t="shared" si="13"/>
        <v>421.75</v>
      </c>
      <c r="AB16" s="251">
        <f t="shared" si="13"/>
        <v>421.75</v>
      </c>
      <c r="AC16" s="257">
        <f t="shared" si="13"/>
        <v>421.75</v>
      </c>
      <c r="AD16" s="251">
        <f t="shared" si="14"/>
        <v>421.75</v>
      </c>
      <c r="AE16" s="251">
        <f t="shared" si="14"/>
        <v>421.75</v>
      </c>
      <c r="AF16" s="251">
        <f t="shared" si="14"/>
        <v>421.75</v>
      </c>
      <c r="AG16" s="251">
        <f t="shared" si="14"/>
        <v>421.75</v>
      </c>
      <c r="AH16" s="251">
        <f t="shared" si="15"/>
        <v>421.75</v>
      </c>
      <c r="AI16" s="251">
        <f t="shared" si="15"/>
        <v>421.75</v>
      </c>
      <c r="AJ16" s="251">
        <f t="shared" si="15"/>
        <v>421.75</v>
      </c>
      <c r="AK16" s="251">
        <f t="shared" si="15"/>
        <v>421.75</v>
      </c>
      <c r="AL16" s="251">
        <f t="shared" si="15"/>
        <v>421.75</v>
      </c>
      <c r="AM16" s="251">
        <f t="shared" si="15"/>
        <v>421.75</v>
      </c>
      <c r="AN16" s="251">
        <f t="shared" si="15"/>
        <v>421.75</v>
      </c>
      <c r="AO16" s="257">
        <f t="shared" si="15"/>
        <v>421.75</v>
      </c>
      <c r="AP16" s="251">
        <f t="shared" si="16"/>
        <v>421.75</v>
      </c>
      <c r="AQ16" s="251">
        <f t="shared" si="16"/>
        <v>421.75</v>
      </c>
      <c r="AR16" s="251">
        <f t="shared" si="16"/>
        <v>421.75</v>
      </c>
      <c r="AS16" s="251">
        <f t="shared" si="16"/>
        <v>421.75</v>
      </c>
      <c r="AT16" s="251">
        <f t="shared" si="17"/>
        <v>421.75</v>
      </c>
      <c r="AU16" s="251">
        <f t="shared" si="17"/>
        <v>421.75</v>
      </c>
      <c r="AV16" s="251">
        <f t="shared" si="17"/>
        <v>421.75</v>
      </c>
      <c r="AW16" s="251">
        <f t="shared" si="17"/>
        <v>421.75</v>
      </c>
      <c r="AX16" s="251">
        <f t="shared" si="17"/>
        <v>421.75</v>
      </c>
      <c r="AY16" s="251">
        <f t="shared" si="17"/>
        <v>421.75</v>
      </c>
      <c r="AZ16" s="251">
        <f t="shared" si="17"/>
        <v>421.75</v>
      </c>
      <c r="BA16" s="257">
        <f t="shared" si="17"/>
        <v>421.75</v>
      </c>
      <c r="BB16" s="251">
        <f t="shared" si="18"/>
        <v>421.75</v>
      </c>
      <c r="BC16" s="251">
        <f t="shared" si="18"/>
        <v>421.75</v>
      </c>
      <c r="BD16" s="251">
        <f t="shared" si="18"/>
        <v>421.75</v>
      </c>
      <c r="BE16" s="251">
        <f t="shared" si="18"/>
        <v>421.75</v>
      </c>
      <c r="BF16" s="251">
        <f t="shared" si="19"/>
        <v>421.75</v>
      </c>
      <c r="BG16" s="251">
        <f t="shared" si="19"/>
        <v>421.75</v>
      </c>
      <c r="BH16" s="251">
        <f t="shared" si="19"/>
        <v>421.75</v>
      </c>
      <c r="BI16" s="251">
        <f t="shared" si="19"/>
        <v>421.75</v>
      </c>
      <c r="BJ16" s="251">
        <f t="shared" si="19"/>
        <v>421.75</v>
      </c>
      <c r="BK16" s="251">
        <f t="shared" si="19"/>
        <v>421.75</v>
      </c>
      <c r="BL16" s="251">
        <f t="shared" si="19"/>
        <v>421.75</v>
      </c>
      <c r="BM16" s="251">
        <f t="shared" si="19"/>
        <v>421.75</v>
      </c>
      <c r="BN16" s="334"/>
      <c r="BO16" s="44">
        <f t="shared" si="26"/>
        <v>1685.25</v>
      </c>
      <c r="BP16" s="45">
        <f t="shared" si="27"/>
        <v>5061</v>
      </c>
      <c r="BQ16" s="45">
        <f t="shared" si="28"/>
        <v>5061</v>
      </c>
      <c r="BR16" s="45">
        <f t="shared" si="29"/>
        <v>5061</v>
      </c>
      <c r="BS16" s="46">
        <f t="shared" si="30"/>
        <v>5061</v>
      </c>
      <c r="BT16" s="362"/>
      <c r="BU16" s="48">
        <f t="shared" si="31"/>
        <v>21929.25</v>
      </c>
    </row>
    <row r="17" spans="1:73" ht="15" hidden="1" outlineLevel="1">
      <c r="A17" s="221"/>
      <c r="B17" s="109" t="s">
        <v>122</v>
      </c>
      <c r="C17" s="195"/>
      <c r="E17" s="221"/>
      <c r="F17" s="251">
        <f t="shared" ref="F17" si="32">IF(F$2=$C$11,$D17,IF(F$2&gt;$C$11,E17*(1+$C$10/12),0))</f>
        <v>0</v>
      </c>
      <c r="G17" s="251">
        <f t="shared" ref="G17" si="33">IF(G$2=$C$11,$D17,IF(G$2&gt;$C$11,F17*(1+$C$10/12),0))</f>
        <v>0</v>
      </c>
      <c r="H17" s="251">
        <f t="shared" ref="H17" si="34">IF(H$2=$C$11,$D17,IF(H$2&gt;$C$11,G17*(1+$C$10/12),0))</f>
        <v>0</v>
      </c>
      <c r="I17" s="251">
        <f t="shared" ref="I17" si="35">IF(I$2=$C$11,$D17,IF(I$2&gt;$C$11,H17*(1+$C$10/12),0))</f>
        <v>0</v>
      </c>
      <c r="J17" s="251">
        <f t="shared" ref="J17" si="36">IF(J$2=$C$11,$D17,IF(J$2&gt;$C$11,I17*(1+$C$10/12),0))</f>
        <v>0</v>
      </c>
      <c r="K17" s="251">
        <f t="shared" ref="K17" si="37">IF(K$2=$C$11,$D17,IF(K$2&gt;$C$11,J17*(1+$C$10/12),0))</f>
        <v>0</v>
      </c>
      <c r="L17" s="251">
        <f t="shared" ref="L17" si="38">IF(L$2=$C$11,$D17,IF(L$2&gt;$C$11,K17*(1+$C$10/12),0))</f>
        <v>0</v>
      </c>
      <c r="M17" s="251">
        <f t="shared" ref="M17" si="39">IF(M$2=$C$11,$D17,IF(M$2&gt;$C$11,L17*(1+$C$10/12),0))</f>
        <v>0</v>
      </c>
      <c r="N17" s="251">
        <f t="shared" ref="N17" si="40">IF(N$2=$C$11,$D17,IF(N$2&gt;$C$11,M17*(1+$C$10/12),0))</f>
        <v>0</v>
      </c>
      <c r="O17" s="251">
        <f t="shared" ref="O17" si="41">IF(O$2=$C$11,$D17,IF(O$2&gt;$C$11,N17*(1+$C$10/12),0))</f>
        <v>0</v>
      </c>
      <c r="P17" s="251">
        <f t="shared" ref="P17" si="42">IF(P$2=$C$11,$D17,IF(P$2&gt;$C$11,O17*(1+$C$10/12),0))</f>
        <v>0</v>
      </c>
      <c r="Q17" s="257">
        <f t="shared" ref="Q17" si="43">IF(Q$2=$C$11,$D17,IF(Q$2&gt;$C$11,P17*(1+$C$10/12),0))</f>
        <v>0</v>
      </c>
      <c r="R17" s="251">
        <f t="shared" ref="R17" si="44">IF(R$2=$C$11,$D17,IF(R$2&gt;$C$11,Q17*(1+$C$10/12),0))</f>
        <v>0</v>
      </c>
      <c r="S17" s="251">
        <f t="shared" ref="S17" si="45">IF(S$2=$C$11,$D17,IF(S$2&gt;$C$11,R17*(1+$C$10/12),0))</f>
        <v>0</v>
      </c>
      <c r="T17" s="251">
        <f t="shared" ref="T17" si="46">IF(T$2=$C$11,$D17,IF(T$2&gt;$C$11,S17*(1+$C$10/12),0))</f>
        <v>0</v>
      </c>
      <c r="U17" s="251">
        <f t="shared" ref="U17" si="47">IF(U$2=$C$11,$D17,IF(U$2&gt;$C$11,T17*(1+$C$10/12),0))</f>
        <v>0</v>
      </c>
      <c r="V17" s="251">
        <f t="shared" ref="V17:AK17" si="48">IF(V$2=$C$11,$D17,IF(V$2&gt;$C$11,U17*(1+$C$10/12),0))</f>
        <v>0</v>
      </c>
      <c r="W17" s="251">
        <f t="shared" si="48"/>
        <v>0</v>
      </c>
      <c r="X17" s="251">
        <f t="shared" si="48"/>
        <v>0</v>
      </c>
      <c r="Y17" s="251">
        <f t="shared" si="48"/>
        <v>0</v>
      </c>
      <c r="Z17" s="251">
        <f t="shared" si="48"/>
        <v>0</v>
      </c>
      <c r="AA17" s="251">
        <f t="shared" si="48"/>
        <v>0</v>
      </c>
      <c r="AB17" s="251">
        <f t="shared" si="48"/>
        <v>0</v>
      </c>
      <c r="AC17" s="257">
        <f t="shared" si="48"/>
        <v>0</v>
      </c>
      <c r="AD17" s="251">
        <f t="shared" si="48"/>
        <v>0</v>
      </c>
      <c r="AE17" s="251">
        <f t="shared" si="48"/>
        <v>0</v>
      </c>
      <c r="AF17" s="251">
        <f t="shared" si="48"/>
        <v>0</v>
      </c>
      <c r="AG17" s="251">
        <f t="shared" si="48"/>
        <v>0</v>
      </c>
      <c r="AH17" s="251">
        <f t="shared" si="48"/>
        <v>0</v>
      </c>
      <c r="AI17" s="251">
        <f t="shared" si="48"/>
        <v>0</v>
      </c>
      <c r="AJ17" s="251">
        <f t="shared" si="48"/>
        <v>0</v>
      </c>
      <c r="AK17" s="251">
        <f t="shared" si="48"/>
        <v>0</v>
      </c>
      <c r="AL17" s="251">
        <f t="shared" ref="AL17:BM17" si="49">IF(AL$2=$C$11,$D17,IF(AL$2&gt;$C$11,AK17*(1+$C$10/12),0))</f>
        <v>0</v>
      </c>
      <c r="AM17" s="251">
        <f t="shared" si="49"/>
        <v>0</v>
      </c>
      <c r="AN17" s="251">
        <f t="shared" si="49"/>
        <v>0</v>
      </c>
      <c r="AO17" s="257">
        <f t="shared" si="49"/>
        <v>0</v>
      </c>
      <c r="AP17" s="251">
        <f t="shared" si="49"/>
        <v>0</v>
      </c>
      <c r="AQ17" s="251">
        <f t="shared" si="49"/>
        <v>0</v>
      </c>
      <c r="AR17" s="251">
        <f t="shared" si="49"/>
        <v>0</v>
      </c>
      <c r="AS17" s="251">
        <f t="shared" si="49"/>
        <v>0</v>
      </c>
      <c r="AT17" s="251">
        <f t="shared" si="49"/>
        <v>0</v>
      </c>
      <c r="AU17" s="251">
        <f t="shared" si="49"/>
        <v>0</v>
      </c>
      <c r="AV17" s="251">
        <f t="shared" si="49"/>
        <v>0</v>
      </c>
      <c r="AW17" s="251">
        <f t="shared" si="49"/>
        <v>0</v>
      </c>
      <c r="AX17" s="251">
        <f t="shared" si="49"/>
        <v>0</v>
      </c>
      <c r="AY17" s="251">
        <f t="shared" si="49"/>
        <v>0</v>
      </c>
      <c r="AZ17" s="251">
        <f t="shared" si="49"/>
        <v>0</v>
      </c>
      <c r="BA17" s="257">
        <f t="shared" si="49"/>
        <v>0</v>
      </c>
      <c r="BB17" s="251">
        <f t="shared" si="49"/>
        <v>0</v>
      </c>
      <c r="BC17" s="251">
        <f t="shared" si="49"/>
        <v>0</v>
      </c>
      <c r="BD17" s="251">
        <f t="shared" si="49"/>
        <v>0</v>
      </c>
      <c r="BE17" s="251">
        <f t="shared" si="49"/>
        <v>0</v>
      </c>
      <c r="BF17" s="251">
        <f t="shared" si="49"/>
        <v>0</v>
      </c>
      <c r="BG17" s="251">
        <f t="shared" si="49"/>
        <v>0</v>
      </c>
      <c r="BH17" s="251">
        <f t="shared" si="49"/>
        <v>0</v>
      </c>
      <c r="BI17" s="251">
        <f t="shared" si="49"/>
        <v>0</v>
      </c>
      <c r="BJ17" s="251">
        <f t="shared" si="49"/>
        <v>0</v>
      </c>
      <c r="BK17" s="251">
        <f t="shared" si="49"/>
        <v>0</v>
      </c>
      <c r="BL17" s="251">
        <f t="shared" si="49"/>
        <v>0</v>
      </c>
      <c r="BM17" s="251">
        <f t="shared" si="49"/>
        <v>0</v>
      </c>
      <c r="BO17" s="44">
        <f t="shared" si="26"/>
        <v>0</v>
      </c>
      <c r="BP17" s="45">
        <f t="shared" si="27"/>
        <v>0</v>
      </c>
      <c r="BQ17" s="45">
        <f t="shared" si="28"/>
        <v>0</v>
      </c>
      <c r="BR17" s="45">
        <f t="shared" si="29"/>
        <v>0</v>
      </c>
      <c r="BS17" s="46">
        <f t="shared" si="30"/>
        <v>0</v>
      </c>
      <c r="BT17" s="362"/>
      <c r="BU17" s="48">
        <f t="shared" si="31"/>
        <v>0</v>
      </c>
    </row>
    <row r="18" spans="1:73" ht="15" collapsed="1">
      <c r="A18" s="221"/>
      <c r="B18" s="110" t="s">
        <v>113</v>
      </c>
      <c r="C18" s="195"/>
      <c r="E18" s="221"/>
      <c r="F18" s="242">
        <f t="shared" ref="F18:Q18" si="50">SUM(F14:F17)</f>
        <v>0</v>
      </c>
      <c r="G18" s="242">
        <f t="shared" si="50"/>
        <v>0</v>
      </c>
      <c r="H18" s="242">
        <f t="shared" si="50"/>
        <v>0</v>
      </c>
      <c r="I18" s="242">
        <f t="shared" si="50"/>
        <v>0</v>
      </c>
      <c r="J18" s="242">
        <f t="shared" si="50"/>
        <v>0</v>
      </c>
      <c r="K18" s="242">
        <f t="shared" si="50"/>
        <v>0</v>
      </c>
      <c r="L18" s="242">
        <f t="shared" si="50"/>
        <v>0</v>
      </c>
      <c r="M18" s="242">
        <f t="shared" si="50"/>
        <v>0</v>
      </c>
      <c r="N18" s="242">
        <f t="shared" si="50"/>
        <v>22420</v>
      </c>
      <c r="O18" s="242">
        <f t="shared" si="50"/>
        <v>22513.416666666664</v>
      </c>
      <c r="P18" s="242">
        <f t="shared" si="50"/>
        <v>22513.416666666664</v>
      </c>
      <c r="Q18" s="258">
        <f t="shared" si="50"/>
        <v>22513.416666666664</v>
      </c>
      <c r="R18" s="242">
        <f t="shared" ref="R18:U18" si="51">SUM(R14:R17)</f>
        <v>22513.416666666664</v>
      </c>
      <c r="S18" s="242">
        <f t="shared" si="51"/>
        <v>22513.416666666664</v>
      </c>
      <c r="T18" s="242">
        <f t="shared" si="51"/>
        <v>22513.416666666664</v>
      </c>
      <c r="U18" s="242">
        <f t="shared" si="51"/>
        <v>22513.416666666664</v>
      </c>
      <c r="V18" s="242">
        <f t="shared" ref="V18:W18" si="52">SUM(V14:V17)</f>
        <v>22513.416666666664</v>
      </c>
      <c r="W18" s="242">
        <f t="shared" si="52"/>
        <v>22513.416666666664</v>
      </c>
      <c r="X18" s="242">
        <f t="shared" ref="X18:AC18" si="53">SUM(X14:X17)</f>
        <v>22513.416666666664</v>
      </c>
      <c r="Y18" s="242">
        <f t="shared" si="53"/>
        <v>22513.416666666664</v>
      </c>
      <c r="Z18" s="242">
        <f t="shared" si="53"/>
        <v>22513.416666666664</v>
      </c>
      <c r="AA18" s="242">
        <f t="shared" si="53"/>
        <v>22513.416666666664</v>
      </c>
      <c r="AB18" s="242">
        <f t="shared" si="53"/>
        <v>22513.416666666664</v>
      </c>
      <c r="AC18" s="258">
        <f t="shared" si="53"/>
        <v>22513.416666666664</v>
      </c>
      <c r="AD18" s="242">
        <f t="shared" ref="AD18" si="54">SUM(AD14:AD17)</f>
        <v>22513.416666666664</v>
      </c>
      <c r="AE18" s="242">
        <f t="shared" ref="AE18" si="55">SUM(AE14:AE17)</f>
        <v>22513.416666666664</v>
      </c>
      <c r="AF18" s="242">
        <f t="shared" ref="AF18" si="56">SUM(AF14:AF17)</f>
        <v>22513.416666666664</v>
      </c>
      <c r="AG18" s="242">
        <f t="shared" ref="AG18" si="57">SUM(AG14:AG17)</f>
        <v>22513.416666666664</v>
      </c>
      <c r="AH18" s="242">
        <f t="shared" ref="AH18" si="58">SUM(AH14:AH17)</f>
        <v>22513.416666666664</v>
      </c>
      <c r="AI18" s="242">
        <f t="shared" ref="AI18" si="59">SUM(AI14:AI17)</f>
        <v>22513.416666666664</v>
      </c>
      <c r="AJ18" s="242">
        <f t="shared" ref="AJ18" si="60">SUM(AJ14:AJ17)</f>
        <v>22513.416666666664</v>
      </c>
      <c r="AK18" s="242">
        <f t="shared" ref="AK18" si="61">SUM(AK14:AK17)</f>
        <v>22513.416666666664</v>
      </c>
      <c r="AL18" s="242">
        <f t="shared" ref="AL18" si="62">SUM(AL14:AL17)</f>
        <v>22513.416666666664</v>
      </c>
      <c r="AM18" s="242">
        <f t="shared" ref="AM18" si="63">SUM(AM14:AM17)</f>
        <v>22513.416666666664</v>
      </c>
      <c r="AN18" s="242">
        <f t="shared" ref="AN18" si="64">SUM(AN14:AN17)</f>
        <v>22513.416666666664</v>
      </c>
      <c r="AO18" s="258">
        <f t="shared" ref="AO18" si="65">SUM(AO14:AO17)</f>
        <v>22513.416666666664</v>
      </c>
      <c r="AP18" s="242">
        <f t="shared" ref="AP18" si="66">SUM(AP14:AP17)</f>
        <v>22513.416666666664</v>
      </c>
      <c r="AQ18" s="242">
        <f t="shared" ref="AQ18" si="67">SUM(AQ14:AQ17)</f>
        <v>22513.416666666664</v>
      </c>
      <c r="AR18" s="242">
        <f t="shared" ref="AR18" si="68">SUM(AR14:AR17)</f>
        <v>22513.416666666664</v>
      </c>
      <c r="AS18" s="242">
        <f t="shared" ref="AS18" si="69">SUM(AS14:AS17)</f>
        <v>22513.416666666664</v>
      </c>
      <c r="AT18" s="242">
        <f t="shared" ref="AT18" si="70">SUM(AT14:AT17)</f>
        <v>22513.416666666664</v>
      </c>
      <c r="AU18" s="242">
        <f t="shared" ref="AU18" si="71">SUM(AU14:AU17)</f>
        <v>22513.416666666664</v>
      </c>
      <c r="AV18" s="242">
        <f t="shared" ref="AV18" si="72">SUM(AV14:AV17)</f>
        <v>22513.416666666664</v>
      </c>
      <c r="AW18" s="242">
        <f t="shared" ref="AW18" si="73">SUM(AW14:AW17)</f>
        <v>22513.416666666664</v>
      </c>
      <c r="AX18" s="242">
        <f t="shared" ref="AX18" si="74">SUM(AX14:AX17)</f>
        <v>22513.416666666664</v>
      </c>
      <c r="AY18" s="242">
        <f t="shared" ref="AY18" si="75">SUM(AY14:AY17)</f>
        <v>22513.416666666664</v>
      </c>
      <c r="AZ18" s="242">
        <f t="shared" ref="AZ18" si="76">SUM(AZ14:AZ17)</f>
        <v>22513.416666666664</v>
      </c>
      <c r="BA18" s="258">
        <f t="shared" ref="BA18" si="77">SUM(BA14:BA17)</f>
        <v>22513.416666666664</v>
      </c>
      <c r="BB18" s="242">
        <f t="shared" ref="BB18" si="78">SUM(BB14:BB17)</f>
        <v>22513.416666666664</v>
      </c>
      <c r="BC18" s="242">
        <f t="shared" ref="BC18" si="79">SUM(BC14:BC17)</f>
        <v>22513.416666666664</v>
      </c>
      <c r="BD18" s="242">
        <f t="shared" ref="BD18" si="80">SUM(BD14:BD17)</f>
        <v>22513.416666666664</v>
      </c>
      <c r="BE18" s="242">
        <f t="shared" ref="BE18" si="81">SUM(BE14:BE17)</f>
        <v>22513.416666666664</v>
      </c>
      <c r="BF18" s="242">
        <f t="shared" ref="BF18" si="82">SUM(BF14:BF17)</f>
        <v>22513.416666666664</v>
      </c>
      <c r="BG18" s="242">
        <f t="shared" ref="BG18" si="83">SUM(BG14:BG17)</f>
        <v>22513.416666666664</v>
      </c>
      <c r="BH18" s="242">
        <f t="shared" ref="BH18" si="84">SUM(BH14:BH17)</f>
        <v>22513.416666666664</v>
      </c>
      <c r="BI18" s="242">
        <f t="shared" ref="BI18" si="85">SUM(BI14:BI17)</f>
        <v>22513.416666666664</v>
      </c>
      <c r="BJ18" s="242">
        <f t="shared" ref="BJ18" si="86">SUM(BJ14:BJ17)</f>
        <v>22513.416666666664</v>
      </c>
      <c r="BK18" s="242">
        <f t="shared" ref="BK18" si="87">SUM(BK14:BK17)</f>
        <v>22513.416666666664</v>
      </c>
      <c r="BL18" s="242">
        <f t="shared" ref="BL18" si="88">SUM(BL14:BL17)</f>
        <v>22513.416666666664</v>
      </c>
      <c r="BM18" s="242">
        <f t="shared" ref="BM18" si="89">SUM(BM14:BM17)</f>
        <v>22513.416666666664</v>
      </c>
      <c r="BO18" s="363">
        <f t="shared" ref="BO18" si="90">SUM(F18:Q18)</f>
        <v>89960.25</v>
      </c>
      <c r="BP18" s="364">
        <f t="shared" ref="BP18" si="91">SUM(R18:AC18)</f>
        <v>270160.99999999994</v>
      </c>
      <c r="BQ18" s="364">
        <f t="shared" ref="BQ18" si="92">SUM(AD18:AO18)</f>
        <v>270160.99999999994</v>
      </c>
      <c r="BR18" s="364">
        <f t="shared" ref="BR18" si="93">SUM(AP18:BA18)</f>
        <v>270160.99999999994</v>
      </c>
      <c r="BS18" s="365">
        <f t="shared" ref="BS18" si="94">SUM(BB18:BM18)</f>
        <v>270160.99999999994</v>
      </c>
      <c r="BT18" s="366"/>
      <c r="BU18" s="358">
        <f t="shared" ref="BU18" si="95">SUM(BO18:BS18)</f>
        <v>1170604.2499999998</v>
      </c>
    </row>
    <row r="19" spans="1:73" ht="15" hidden="1" outlineLevel="1">
      <c r="A19" s="221"/>
      <c r="B19" s="107" t="s">
        <v>111</v>
      </c>
      <c r="C19" s="195"/>
      <c r="E19" s="221"/>
      <c r="F19" s="250"/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6"/>
      <c r="R19" s="250"/>
      <c r="S19" s="250"/>
      <c r="T19" s="250"/>
      <c r="U19" s="250"/>
      <c r="V19" s="250"/>
      <c r="W19" s="250"/>
      <c r="X19" s="250"/>
      <c r="Y19" s="250"/>
      <c r="Z19" s="250"/>
      <c r="AA19" s="250"/>
      <c r="AB19" s="250"/>
      <c r="AC19" s="256"/>
      <c r="AD19" s="250"/>
      <c r="AE19" s="250"/>
      <c r="AF19" s="250"/>
      <c r="AG19" s="250"/>
      <c r="AH19" s="250"/>
      <c r="AI19" s="250"/>
      <c r="AJ19" s="250"/>
      <c r="AK19" s="250"/>
      <c r="AL19" s="250"/>
      <c r="AM19" s="250"/>
      <c r="AN19" s="250"/>
      <c r="AO19" s="256"/>
      <c r="AP19" s="250"/>
      <c r="AQ19" s="250"/>
      <c r="AR19" s="250"/>
      <c r="AS19" s="250"/>
      <c r="AT19" s="250"/>
      <c r="AU19" s="250"/>
      <c r="AV19" s="250"/>
      <c r="AW19" s="250"/>
      <c r="AX19" s="250"/>
      <c r="AY19" s="250"/>
      <c r="AZ19" s="250"/>
      <c r="BA19" s="256"/>
      <c r="BB19" s="250"/>
      <c r="BC19" s="250"/>
      <c r="BD19" s="250"/>
      <c r="BE19" s="250"/>
      <c r="BF19" s="250"/>
      <c r="BG19" s="250"/>
      <c r="BH19" s="250"/>
      <c r="BI19" s="250"/>
      <c r="BJ19" s="250"/>
      <c r="BK19" s="250"/>
      <c r="BL19" s="250"/>
      <c r="BM19" s="250"/>
      <c r="BO19" s="355">
        <f t="shared" ref="BO19:BO57" si="96">SUM(F19:Q19)</f>
        <v>0</v>
      </c>
      <c r="BP19" s="356">
        <f t="shared" ref="BP19:BP57" si="97">SUM(R19:AC19)</f>
        <v>0</v>
      </c>
      <c r="BQ19" s="356">
        <f t="shared" ref="BQ19:BQ57" si="98">SUM(AD19:AO19)</f>
        <v>0</v>
      </c>
      <c r="BR19" s="356">
        <f t="shared" ref="BR19:BR57" si="99">SUM(AP19:BA19)</f>
        <v>0</v>
      </c>
      <c r="BS19" s="357">
        <f t="shared" ref="BS19:BS57" si="100">SUM(BB19:BM19)</f>
        <v>0</v>
      </c>
      <c r="BT19" s="354"/>
      <c r="BU19" s="358">
        <f t="shared" ref="BU19:BU57" si="101">SUM(BO19:BS19)</f>
        <v>0</v>
      </c>
    </row>
    <row r="20" spans="1:73" ht="15" hidden="1" outlineLevel="1">
      <c r="A20" s="221"/>
      <c r="B20" s="111" t="s">
        <v>123</v>
      </c>
      <c r="C20" s="195"/>
      <c r="D20" s="203">
        <v>3000</v>
      </c>
      <c r="E20" s="221"/>
      <c r="F20" s="235">
        <f t="shared" ref="F20:F26" si="102">IF(F$2=$C$11,$D20,IF(F$2&gt;$C$11,D20*(1+$C$10/12),0))</f>
        <v>0</v>
      </c>
      <c r="G20" s="235">
        <f t="shared" ref="G20:AK20" si="103">IF(G$2=$C$11,$D20,IF(G$2&gt;$C$11,F20*(1+$C$10/12),0))</f>
        <v>0</v>
      </c>
      <c r="H20" s="235">
        <f t="shared" si="103"/>
        <v>0</v>
      </c>
      <c r="I20" s="235">
        <f t="shared" si="103"/>
        <v>0</v>
      </c>
      <c r="J20" s="235">
        <f t="shared" si="103"/>
        <v>0</v>
      </c>
      <c r="K20" s="235">
        <f t="shared" si="103"/>
        <v>0</v>
      </c>
      <c r="L20" s="235">
        <f t="shared" si="103"/>
        <v>0</v>
      </c>
      <c r="M20" s="235">
        <f t="shared" si="103"/>
        <v>0</v>
      </c>
      <c r="N20" s="235">
        <f t="shared" si="103"/>
        <v>3000</v>
      </c>
      <c r="O20" s="235">
        <f t="shared" si="103"/>
        <v>3012.5</v>
      </c>
      <c r="P20" s="235">
        <f t="shared" si="103"/>
        <v>3025.0520833333335</v>
      </c>
      <c r="Q20" s="236">
        <f t="shared" si="103"/>
        <v>3037.6564670138891</v>
      </c>
      <c r="R20" s="235">
        <f t="shared" si="103"/>
        <v>3050.3133689597803</v>
      </c>
      <c r="S20" s="235">
        <f t="shared" si="103"/>
        <v>3063.0230079971125</v>
      </c>
      <c r="T20" s="235">
        <f t="shared" si="103"/>
        <v>3075.7856038637669</v>
      </c>
      <c r="U20" s="235">
        <f t="shared" si="103"/>
        <v>3088.6013772131992</v>
      </c>
      <c r="V20" s="235">
        <f t="shared" si="103"/>
        <v>3101.4705496182542</v>
      </c>
      <c r="W20" s="235">
        <f t="shared" si="103"/>
        <v>3114.3933435749968</v>
      </c>
      <c r="X20" s="235">
        <f t="shared" si="103"/>
        <v>3127.3699825065592</v>
      </c>
      <c r="Y20" s="235">
        <f t="shared" si="103"/>
        <v>3140.4006907670032</v>
      </c>
      <c r="Z20" s="235">
        <f t="shared" si="103"/>
        <v>3153.4856936451988</v>
      </c>
      <c r="AA20" s="235">
        <f t="shared" si="103"/>
        <v>3166.6252173687203</v>
      </c>
      <c r="AB20" s="235">
        <f t="shared" si="103"/>
        <v>3179.8194891077565</v>
      </c>
      <c r="AC20" s="236">
        <f t="shared" si="103"/>
        <v>3193.0687369790389</v>
      </c>
      <c r="AD20" s="235">
        <f t="shared" si="103"/>
        <v>3206.3731900497851</v>
      </c>
      <c r="AE20" s="235">
        <f t="shared" si="103"/>
        <v>3219.7330783416592</v>
      </c>
      <c r="AF20" s="235">
        <f t="shared" si="103"/>
        <v>3233.1486328347492</v>
      </c>
      <c r="AG20" s="235">
        <f t="shared" si="103"/>
        <v>3246.6200854715607</v>
      </c>
      <c r="AH20" s="235">
        <f t="shared" si="103"/>
        <v>3260.1476691610255</v>
      </c>
      <c r="AI20" s="235">
        <f t="shared" si="103"/>
        <v>3273.7316177825296</v>
      </c>
      <c r="AJ20" s="235">
        <f t="shared" si="103"/>
        <v>3287.3721661899567</v>
      </c>
      <c r="AK20" s="235">
        <f t="shared" si="103"/>
        <v>3301.0695502157482</v>
      </c>
      <c r="AL20" s="235">
        <f t="shared" ref="AL20:BM20" si="104">IF(AL$2=$C$11,$D20,IF(AL$2&gt;$C$11,AK20*(1+$C$10/12),0))</f>
        <v>3314.8240066749804</v>
      </c>
      <c r="AM20" s="235">
        <f t="shared" si="104"/>
        <v>3328.6357733694595</v>
      </c>
      <c r="AN20" s="235">
        <f t="shared" si="104"/>
        <v>3342.5050890918324</v>
      </c>
      <c r="AO20" s="236">
        <f t="shared" si="104"/>
        <v>3356.4321936297151</v>
      </c>
      <c r="AP20" s="235">
        <f t="shared" si="104"/>
        <v>3370.4173277698387</v>
      </c>
      <c r="AQ20" s="235">
        <f t="shared" si="104"/>
        <v>3384.4607333022132</v>
      </c>
      <c r="AR20" s="235">
        <f t="shared" si="104"/>
        <v>3398.5626530243057</v>
      </c>
      <c r="AS20" s="235">
        <f t="shared" si="104"/>
        <v>3412.7233307452402</v>
      </c>
      <c r="AT20" s="235">
        <f t="shared" si="104"/>
        <v>3426.9430112900118</v>
      </c>
      <c r="AU20" s="235">
        <f t="shared" si="104"/>
        <v>3441.2219405037199</v>
      </c>
      <c r="AV20" s="235">
        <f t="shared" si="104"/>
        <v>3455.5603652558189</v>
      </c>
      <c r="AW20" s="235">
        <f t="shared" si="104"/>
        <v>3469.9585334443846</v>
      </c>
      <c r="AX20" s="235">
        <f t="shared" si="104"/>
        <v>3484.4166940004029</v>
      </c>
      <c r="AY20" s="235">
        <f t="shared" si="104"/>
        <v>3498.9350968920712</v>
      </c>
      <c r="AZ20" s="235">
        <f t="shared" si="104"/>
        <v>3513.5139931291214</v>
      </c>
      <c r="BA20" s="236">
        <f t="shared" si="104"/>
        <v>3528.1536347671595</v>
      </c>
      <c r="BB20" s="235">
        <f t="shared" si="104"/>
        <v>3542.8542749120224</v>
      </c>
      <c r="BC20" s="235">
        <f t="shared" si="104"/>
        <v>3557.6161677241557</v>
      </c>
      <c r="BD20" s="235">
        <f t="shared" si="104"/>
        <v>3572.4395684230062</v>
      </c>
      <c r="BE20" s="235">
        <f t="shared" si="104"/>
        <v>3587.3247332914352</v>
      </c>
      <c r="BF20" s="235">
        <f t="shared" si="104"/>
        <v>3602.2719196801495</v>
      </c>
      <c r="BG20" s="235">
        <f t="shared" si="104"/>
        <v>3617.2813860121501</v>
      </c>
      <c r="BH20" s="235">
        <f t="shared" si="104"/>
        <v>3632.3533917872005</v>
      </c>
      <c r="BI20" s="235">
        <f t="shared" si="104"/>
        <v>3647.4881975863136</v>
      </c>
      <c r="BJ20" s="235">
        <f t="shared" si="104"/>
        <v>3662.6860650762565</v>
      </c>
      <c r="BK20" s="235">
        <f t="shared" si="104"/>
        <v>3677.9472570140742</v>
      </c>
      <c r="BL20" s="235">
        <f t="shared" si="104"/>
        <v>3693.2720372516328</v>
      </c>
      <c r="BM20" s="235">
        <f t="shared" si="104"/>
        <v>3708.6606707401811</v>
      </c>
      <c r="BO20" s="355">
        <f t="shared" si="96"/>
        <v>12075.208550347223</v>
      </c>
      <c r="BP20" s="356">
        <f t="shared" si="97"/>
        <v>37454.357061601389</v>
      </c>
      <c r="BQ20" s="356">
        <f t="shared" si="98"/>
        <v>39370.593052813005</v>
      </c>
      <c r="BR20" s="356">
        <f t="shared" si="99"/>
        <v>41384.867314124283</v>
      </c>
      <c r="BS20" s="357">
        <f t="shared" si="100"/>
        <v>43502.195669498578</v>
      </c>
      <c r="BT20" s="354"/>
      <c r="BU20" s="358">
        <f t="shared" si="101"/>
        <v>173787.22164838447</v>
      </c>
    </row>
    <row r="21" spans="1:73" ht="15" hidden="1" outlineLevel="1">
      <c r="A21" s="221"/>
      <c r="B21" s="111" t="s">
        <v>124</v>
      </c>
      <c r="C21" s="195"/>
      <c r="D21" s="203">
        <v>1000</v>
      </c>
      <c r="E21" s="221"/>
      <c r="F21" s="235">
        <f t="shared" si="102"/>
        <v>0</v>
      </c>
      <c r="G21" s="235">
        <f t="shared" ref="G21:AK21" si="105">IF(G$2=$C$11,$D21,IF(G$2&gt;$C$11,F21*(1+$C$10/12),0))</f>
        <v>0</v>
      </c>
      <c r="H21" s="235">
        <f t="shared" si="105"/>
        <v>0</v>
      </c>
      <c r="I21" s="235">
        <f t="shared" si="105"/>
        <v>0</v>
      </c>
      <c r="J21" s="235">
        <f t="shared" si="105"/>
        <v>0</v>
      </c>
      <c r="K21" s="235">
        <f t="shared" si="105"/>
        <v>0</v>
      </c>
      <c r="L21" s="235">
        <f t="shared" si="105"/>
        <v>0</v>
      </c>
      <c r="M21" s="235">
        <f t="shared" si="105"/>
        <v>0</v>
      </c>
      <c r="N21" s="235">
        <f t="shared" si="105"/>
        <v>1000</v>
      </c>
      <c r="O21" s="235">
        <f t="shared" si="105"/>
        <v>1004.1666666666666</v>
      </c>
      <c r="P21" s="235">
        <f t="shared" si="105"/>
        <v>1008.3506944444443</v>
      </c>
      <c r="Q21" s="236">
        <f t="shared" si="105"/>
        <v>1012.5521556712962</v>
      </c>
      <c r="R21" s="235">
        <f t="shared" si="105"/>
        <v>1016.7711229865932</v>
      </c>
      <c r="S21" s="235">
        <f t="shared" si="105"/>
        <v>1021.0076693323707</v>
      </c>
      <c r="T21" s="235">
        <f t="shared" si="105"/>
        <v>1025.261867954589</v>
      </c>
      <c r="U21" s="235">
        <f t="shared" si="105"/>
        <v>1029.5337924043997</v>
      </c>
      <c r="V21" s="235">
        <f t="shared" si="105"/>
        <v>1033.8235165394181</v>
      </c>
      <c r="W21" s="235">
        <f t="shared" si="105"/>
        <v>1038.131114524999</v>
      </c>
      <c r="X21" s="235">
        <f t="shared" si="105"/>
        <v>1042.4566608355199</v>
      </c>
      <c r="Y21" s="235">
        <f t="shared" si="105"/>
        <v>1046.8002302556679</v>
      </c>
      <c r="Z21" s="235">
        <f t="shared" si="105"/>
        <v>1051.1618978817332</v>
      </c>
      <c r="AA21" s="235">
        <f t="shared" si="105"/>
        <v>1055.5417391229071</v>
      </c>
      <c r="AB21" s="235">
        <f t="shared" si="105"/>
        <v>1059.9398297025859</v>
      </c>
      <c r="AC21" s="236">
        <f t="shared" si="105"/>
        <v>1064.3562456596801</v>
      </c>
      <c r="AD21" s="235">
        <f t="shared" si="105"/>
        <v>1068.7910633499287</v>
      </c>
      <c r="AE21" s="235">
        <f t="shared" si="105"/>
        <v>1073.2443594472199</v>
      </c>
      <c r="AF21" s="235">
        <f t="shared" si="105"/>
        <v>1077.7162109449166</v>
      </c>
      <c r="AG21" s="235">
        <f t="shared" si="105"/>
        <v>1082.2066951571871</v>
      </c>
      <c r="AH21" s="235">
        <f t="shared" si="105"/>
        <v>1086.7158897203421</v>
      </c>
      <c r="AI21" s="235">
        <f t="shared" si="105"/>
        <v>1091.243872594177</v>
      </c>
      <c r="AJ21" s="235">
        <f t="shared" si="105"/>
        <v>1095.7907220633194</v>
      </c>
      <c r="AK21" s="235">
        <f t="shared" si="105"/>
        <v>1100.3565167385832</v>
      </c>
      <c r="AL21" s="235">
        <f t="shared" ref="AL21:BM21" si="106">IF(AL$2=$C$11,$D21,IF(AL$2&gt;$C$11,AK21*(1+$C$10/12),0))</f>
        <v>1104.9413355583272</v>
      </c>
      <c r="AM21" s="235">
        <f t="shared" si="106"/>
        <v>1109.5452577898202</v>
      </c>
      <c r="AN21" s="235">
        <f t="shared" si="106"/>
        <v>1114.1683630306111</v>
      </c>
      <c r="AO21" s="236">
        <f t="shared" si="106"/>
        <v>1118.8107312099053</v>
      </c>
      <c r="AP21" s="235">
        <f t="shared" si="106"/>
        <v>1123.4724425899465</v>
      </c>
      <c r="AQ21" s="235">
        <f t="shared" si="106"/>
        <v>1128.1535777674046</v>
      </c>
      <c r="AR21" s="235">
        <f t="shared" si="106"/>
        <v>1132.8542176747687</v>
      </c>
      <c r="AS21" s="235">
        <f t="shared" si="106"/>
        <v>1137.5744435817469</v>
      </c>
      <c r="AT21" s="235">
        <f t="shared" si="106"/>
        <v>1142.3143370966709</v>
      </c>
      <c r="AU21" s="235">
        <f t="shared" si="106"/>
        <v>1147.0739801679069</v>
      </c>
      <c r="AV21" s="235">
        <f t="shared" si="106"/>
        <v>1151.8534550852733</v>
      </c>
      <c r="AW21" s="235">
        <f t="shared" si="106"/>
        <v>1156.6528444814619</v>
      </c>
      <c r="AX21" s="235">
        <f t="shared" si="106"/>
        <v>1161.472231333468</v>
      </c>
      <c r="AY21" s="235">
        <f t="shared" si="106"/>
        <v>1166.3116989640241</v>
      </c>
      <c r="AZ21" s="235">
        <f t="shared" si="106"/>
        <v>1171.1713310430409</v>
      </c>
      <c r="BA21" s="236">
        <f t="shared" si="106"/>
        <v>1176.0512115890535</v>
      </c>
      <c r="BB21" s="235">
        <f t="shared" si="106"/>
        <v>1180.9514249706747</v>
      </c>
      <c r="BC21" s="235">
        <f t="shared" si="106"/>
        <v>1185.8720559080525</v>
      </c>
      <c r="BD21" s="235">
        <f t="shared" si="106"/>
        <v>1190.813189474336</v>
      </c>
      <c r="BE21" s="235">
        <f t="shared" si="106"/>
        <v>1195.7749110971458</v>
      </c>
      <c r="BF21" s="235">
        <f t="shared" si="106"/>
        <v>1200.7573065600507</v>
      </c>
      <c r="BG21" s="235">
        <f t="shared" si="106"/>
        <v>1205.7604620040509</v>
      </c>
      <c r="BH21" s="235">
        <f t="shared" si="106"/>
        <v>1210.7844639290677</v>
      </c>
      <c r="BI21" s="235">
        <f t="shared" si="106"/>
        <v>1215.8293991954388</v>
      </c>
      <c r="BJ21" s="235">
        <f t="shared" si="106"/>
        <v>1220.8953550254198</v>
      </c>
      <c r="BK21" s="235">
        <f t="shared" si="106"/>
        <v>1225.9824190046925</v>
      </c>
      <c r="BL21" s="235">
        <f t="shared" si="106"/>
        <v>1231.0906790838787</v>
      </c>
      <c r="BM21" s="235">
        <f t="shared" si="106"/>
        <v>1236.2202235800617</v>
      </c>
      <c r="BO21" s="355">
        <f t="shared" si="96"/>
        <v>4025.0695167824069</v>
      </c>
      <c r="BP21" s="356">
        <f t="shared" si="97"/>
        <v>12484.785687200463</v>
      </c>
      <c r="BQ21" s="356">
        <f t="shared" si="98"/>
        <v>13123.531017604337</v>
      </c>
      <c r="BR21" s="356">
        <f t="shared" si="99"/>
        <v>13794.955771374765</v>
      </c>
      <c r="BS21" s="357">
        <f t="shared" si="100"/>
        <v>14500.73188983287</v>
      </c>
      <c r="BT21" s="354"/>
      <c r="BU21" s="358">
        <f t="shared" si="101"/>
        <v>57929.073882794837</v>
      </c>
    </row>
    <row r="22" spans="1:73" ht="15" hidden="1" outlineLevel="1">
      <c r="A22" s="221"/>
      <c r="B22" s="111" t="s">
        <v>125</v>
      </c>
      <c r="C22" s="195"/>
      <c r="D22" s="203">
        <v>750</v>
      </c>
      <c r="E22" s="221"/>
      <c r="F22" s="235">
        <f t="shared" si="102"/>
        <v>0</v>
      </c>
      <c r="G22" s="235">
        <f t="shared" ref="G22:AK22" si="107">IF(G$2=$C$11,$D22,IF(G$2&gt;$C$11,F22*(1+$C$10/12),0))</f>
        <v>0</v>
      </c>
      <c r="H22" s="235">
        <f t="shared" si="107"/>
        <v>0</v>
      </c>
      <c r="I22" s="235">
        <f t="shared" si="107"/>
        <v>0</v>
      </c>
      <c r="J22" s="235">
        <f t="shared" si="107"/>
        <v>0</v>
      </c>
      <c r="K22" s="235">
        <f t="shared" si="107"/>
        <v>0</v>
      </c>
      <c r="L22" s="235">
        <f t="shared" si="107"/>
        <v>0</v>
      </c>
      <c r="M22" s="235">
        <f t="shared" si="107"/>
        <v>0</v>
      </c>
      <c r="N22" s="235">
        <f t="shared" si="107"/>
        <v>750</v>
      </c>
      <c r="O22" s="235">
        <f t="shared" si="107"/>
        <v>753.125</v>
      </c>
      <c r="P22" s="235">
        <f t="shared" si="107"/>
        <v>756.26302083333337</v>
      </c>
      <c r="Q22" s="236">
        <f t="shared" si="107"/>
        <v>759.41411675347229</v>
      </c>
      <c r="R22" s="235">
        <f t="shared" si="107"/>
        <v>762.57834223994507</v>
      </c>
      <c r="S22" s="235">
        <f t="shared" si="107"/>
        <v>765.75575199927812</v>
      </c>
      <c r="T22" s="235">
        <f t="shared" si="107"/>
        <v>768.94640096594173</v>
      </c>
      <c r="U22" s="235">
        <f t="shared" si="107"/>
        <v>772.15034430329979</v>
      </c>
      <c r="V22" s="235">
        <f t="shared" si="107"/>
        <v>775.36763740456354</v>
      </c>
      <c r="W22" s="235">
        <f t="shared" si="107"/>
        <v>778.59833589374921</v>
      </c>
      <c r="X22" s="235">
        <f t="shared" si="107"/>
        <v>781.84249562663979</v>
      </c>
      <c r="Y22" s="235">
        <f t="shared" si="107"/>
        <v>785.1001726917508</v>
      </c>
      <c r="Z22" s="235">
        <f t="shared" si="107"/>
        <v>788.3714234112997</v>
      </c>
      <c r="AA22" s="235">
        <f t="shared" si="107"/>
        <v>791.65630434218008</v>
      </c>
      <c r="AB22" s="235">
        <f t="shared" si="107"/>
        <v>794.95487227693911</v>
      </c>
      <c r="AC22" s="236">
        <f t="shared" si="107"/>
        <v>798.26718424475973</v>
      </c>
      <c r="AD22" s="235">
        <f t="shared" si="107"/>
        <v>801.59329751244627</v>
      </c>
      <c r="AE22" s="235">
        <f t="shared" si="107"/>
        <v>804.93326958541479</v>
      </c>
      <c r="AF22" s="235">
        <f t="shared" si="107"/>
        <v>808.28715820868729</v>
      </c>
      <c r="AG22" s="235">
        <f t="shared" si="107"/>
        <v>811.65502136789019</v>
      </c>
      <c r="AH22" s="235">
        <f t="shared" si="107"/>
        <v>815.03691729025638</v>
      </c>
      <c r="AI22" s="235">
        <f t="shared" si="107"/>
        <v>818.4329044456324</v>
      </c>
      <c r="AJ22" s="235">
        <f t="shared" si="107"/>
        <v>821.84304154748918</v>
      </c>
      <c r="AK22" s="235">
        <f t="shared" si="107"/>
        <v>825.26738755393706</v>
      </c>
      <c r="AL22" s="235">
        <f t="shared" ref="AL22:BM22" si="108">IF(AL$2=$C$11,$D22,IF(AL$2&gt;$C$11,AK22*(1+$C$10/12),0))</f>
        <v>828.7060016687451</v>
      </c>
      <c r="AM22" s="235">
        <f t="shared" si="108"/>
        <v>832.15894334236486</v>
      </c>
      <c r="AN22" s="235">
        <f t="shared" si="108"/>
        <v>835.62627227295809</v>
      </c>
      <c r="AO22" s="236">
        <f t="shared" si="108"/>
        <v>839.10804840742878</v>
      </c>
      <c r="AP22" s="235">
        <f t="shared" si="108"/>
        <v>842.60433194245968</v>
      </c>
      <c r="AQ22" s="235">
        <f t="shared" si="108"/>
        <v>846.11518332555329</v>
      </c>
      <c r="AR22" s="235">
        <f t="shared" si="108"/>
        <v>849.64066325607644</v>
      </c>
      <c r="AS22" s="235">
        <f t="shared" si="108"/>
        <v>853.18083268631005</v>
      </c>
      <c r="AT22" s="235">
        <f t="shared" si="108"/>
        <v>856.73575282250295</v>
      </c>
      <c r="AU22" s="235">
        <f t="shared" si="108"/>
        <v>860.30548512592998</v>
      </c>
      <c r="AV22" s="235">
        <f t="shared" si="108"/>
        <v>863.89009131395471</v>
      </c>
      <c r="AW22" s="235">
        <f t="shared" si="108"/>
        <v>867.48963336109614</v>
      </c>
      <c r="AX22" s="235">
        <f t="shared" si="108"/>
        <v>871.10417350010073</v>
      </c>
      <c r="AY22" s="235">
        <f t="shared" si="108"/>
        <v>874.7337742230178</v>
      </c>
      <c r="AZ22" s="235">
        <f t="shared" si="108"/>
        <v>878.37849828228036</v>
      </c>
      <c r="BA22" s="236">
        <f t="shared" si="108"/>
        <v>882.03840869178987</v>
      </c>
      <c r="BB22" s="235">
        <f t="shared" si="108"/>
        <v>885.71356872800561</v>
      </c>
      <c r="BC22" s="235">
        <f t="shared" si="108"/>
        <v>889.40404193103893</v>
      </c>
      <c r="BD22" s="235">
        <f t="shared" si="108"/>
        <v>893.10989210575156</v>
      </c>
      <c r="BE22" s="235">
        <f t="shared" si="108"/>
        <v>896.83118332285881</v>
      </c>
      <c r="BF22" s="235">
        <f t="shared" si="108"/>
        <v>900.56797992003737</v>
      </c>
      <c r="BG22" s="235">
        <f t="shared" si="108"/>
        <v>904.32034650303751</v>
      </c>
      <c r="BH22" s="235">
        <f t="shared" si="108"/>
        <v>908.08834794680013</v>
      </c>
      <c r="BI22" s="235">
        <f t="shared" si="108"/>
        <v>911.8720493965784</v>
      </c>
      <c r="BJ22" s="235">
        <f t="shared" si="108"/>
        <v>915.67151626906411</v>
      </c>
      <c r="BK22" s="235">
        <f t="shared" si="108"/>
        <v>919.48681425351856</v>
      </c>
      <c r="BL22" s="235">
        <f t="shared" si="108"/>
        <v>923.3180093129082</v>
      </c>
      <c r="BM22" s="235">
        <f t="shared" si="108"/>
        <v>927.16516768504528</v>
      </c>
      <c r="BO22" s="355">
        <f t="shared" si="96"/>
        <v>3018.8021375868057</v>
      </c>
      <c r="BP22" s="356">
        <f t="shared" si="97"/>
        <v>9363.5892654003474</v>
      </c>
      <c r="BQ22" s="356">
        <f t="shared" si="98"/>
        <v>9842.6482632032512</v>
      </c>
      <c r="BR22" s="356">
        <f t="shared" si="99"/>
        <v>10346.216828531071</v>
      </c>
      <c r="BS22" s="357">
        <f t="shared" si="100"/>
        <v>10875.548917374645</v>
      </c>
      <c r="BT22" s="354"/>
      <c r="BU22" s="358">
        <f t="shared" si="101"/>
        <v>43446.805412096117</v>
      </c>
    </row>
    <row r="23" spans="1:73" ht="15" hidden="1" outlineLevel="1">
      <c r="A23" s="221"/>
      <c r="B23" s="111" t="s">
        <v>126</v>
      </c>
      <c r="C23" s="195"/>
      <c r="D23" s="203">
        <v>1000</v>
      </c>
      <c r="E23" s="221"/>
      <c r="F23" s="235">
        <f t="shared" si="102"/>
        <v>0</v>
      </c>
      <c r="G23" s="235">
        <f t="shared" ref="G23:AK23" si="109">IF(G$2=$C$11,$D23,IF(G$2&gt;$C$11,F23*(1+$C$10/12),0))</f>
        <v>0</v>
      </c>
      <c r="H23" s="235">
        <f t="shared" si="109"/>
        <v>0</v>
      </c>
      <c r="I23" s="235">
        <f t="shared" si="109"/>
        <v>0</v>
      </c>
      <c r="J23" s="235">
        <f t="shared" si="109"/>
        <v>0</v>
      </c>
      <c r="K23" s="235">
        <f t="shared" si="109"/>
        <v>0</v>
      </c>
      <c r="L23" s="235">
        <f t="shared" si="109"/>
        <v>0</v>
      </c>
      <c r="M23" s="235">
        <f t="shared" si="109"/>
        <v>0</v>
      </c>
      <c r="N23" s="235">
        <f t="shared" si="109"/>
        <v>1000</v>
      </c>
      <c r="O23" s="235">
        <f t="shared" si="109"/>
        <v>1004.1666666666666</v>
      </c>
      <c r="P23" s="235">
        <f t="shared" si="109"/>
        <v>1008.3506944444443</v>
      </c>
      <c r="Q23" s="236">
        <f t="shared" si="109"/>
        <v>1012.5521556712962</v>
      </c>
      <c r="R23" s="235">
        <f t="shared" si="109"/>
        <v>1016.7711229865932</v>
      </c>
      <c r="S23" s="235">
        <f t="shared" si="109"/>
        <v>1021.0076693323707</v>
      </c>
      <c r="T23" s="235">
        <f t="shared" si="109"/>
        <v>1025.261867954589</v>
      </c>
      <c r="U23" s="235">
        <f t="shared" si="109"/>
        <v>1029.5337924043997</v>
      </c>
      <c r="V23" s="235">
        <f t="shared" si="109"/>
        <v>1033.8235165394181</v>
      </c>
      <c r="W23" s="235">
        <f t="shared" si="109"/>
        <v>1038.131114524999</v>
      </c>
      <c r="X23" s="235">
        <f t="shared" si="109"/>
        <v>1042.4566608355199</v>
      </c>
      <c r="Y23" s="235">
        <f t="shared" si="109"/>
        <v>1046.8002302556679</v>
      </c>
      <c r="Z23" s="235">
        <f t="shared" si="109"/>
        <v>1051.1618978817332</v>
      </c>
      <c r="AA23" s="235">
        <f t="shared" si="109"/>
        <v>1055.5417391229071</v>
      </c>
      <c r="AB23" s="235">
        <f t="shared" si="109"/>
        <v>1059.9398297025859</v>
      </c>
      <c r="AC23" s="236">
        <f t="shared" si="109"/>
        <v>1064.3562456596801</v>
      </c>
      <c r="AD23" s="235">
        <f t="shared" si="109"/>
        <v>1068.7910633499287</v>
      </c>
      <c r="AE23" s="235">
        <f t="shared" si="109"/>
        <v>1073.2443594472199</v>
      </c>
      <c r="AF23" s="235">
        <f t="shared" si="109"/>
        <v>1077.7162109449166</v>
      </c>
      <c r="AG23" s="235">
        <f t="shared" si="109"/>
        <v>1082.2066951571871</v>
      </c>
      <c r="AH23" s="235">
        <f t="shared" si="109"/>
        <v>1086.7158897203421</v>
      </c>
      <c r="AI23" s="235">
        <f t="shared" si="109"/>
        <v>1091.243872594177</v>
      </c>
      <c r="AJ23" s="235">
        <f t="shared" si="109"/>
        <v>1095.7907220633194</v>
      </c>
      <c r="AK23" s="235">
        <f t="shared" si="109"/>
        <v>1100.3565167385832</v>
      </c>
      <c r="AL23" s="235">
        <f t="shared" ref="AL23:BM23" si="110">IF(AL$2=$C$11,$D23,IF(AL$2&gt;$C$11,AK23*(1+$C$10/12),0))</f>
        <v>1104.9413355583272</v>
      </c>
      <c r="AM23" s="235">
        <f t="shared" si="110"/>
        <v>1109.5452577898202</v>
      </c>
      <c r="AN23" s="235">
        <f t="shared" si="110"/>
        <v>1114.1683630306111</v>
      </c>
      <c r="AO23" s="236">
        <f t="shared" si="110"/>
        <v>1118.8107312099053</v>
      </c>
      <c r="AP23" s="235">
        <f t="shared" si="110"/>
        <v>1123.4724425899465</v>
      </c>
      <c r="AQ23" s="235">
        <f t="shared" si="110"/>
        <v>1128.1535777674046</v>
      </c>
      <c r="AR23" s="235">
        <f t="shared" si="110"/>
        <v>1132.8542176747687</v>
      </c>
      <c r="AS23" s="235">
        <f t="shared" si="110"/>
        <v>1137.5744435817469</v>
      </c>
      <c r="AT23" s="235">
        <f t="shared" si="110"/>
        <v>1142.3143370966709</v>
      </c>
      <c r="AU23" s="235">
        <f t="shared" si="110"/>
        <v>1147.0739801679069</v>
      </c>
      <c r="AV23" s="235">
        <f t="shared" si="110"/>
        <v>1151.8534550852733</v>
      </c>
      <c r="AW23" s="235">
        <f t="shared" si="110"/>
        <v>1156.6528444814619</v>
      </c>
      <c r="AX23" s="235">
        <f t="shared" si="110"/>
        <v>1161.472231333468</v>
      </c>
      <c r="AY23" s="235">
        <f t="shared" si="110"/>
        <v>1166.3116989640241</v>
      </c>
      <c r="AZ23" s="235">
        <f t="shared" si="110"/>
        <v>1171.1713310430409</v>
      </c>
      <c r="BA23" s="236">
        <f t="shared" si="110"/>
        <v>1176.0512115890535</v>
      </c>
      <c r="BB23" s="235">
        <f t="shared" si="110"/>
        <v>1180.9514249706747</v>
      </c>
      <c r="BC23" s="235">
        <f t="shared" si="110"/>
        <v>1185.8720559080525</v>
      </c>
      <c r="BD23" s="235">
        <f t="shared" si="110"/>
        <v>1190.813189474336</v>
      </c>
      <c r="BE23" s="235">
        <f t="shared" si="110"/>
        <v>1195.7749110971458</v>
      </c>
      <c r="BF23" s="235">
        <f t="shared" si="110"/>
        <v>1200.7573065600507</v>
      </c>
      <c r="BG23" s="235">
        <f t="shared" si="110"/>
        <v>1205.7604620040509</v>
      </c>
      <c r="BH23" s="235">
        <f t="shared" si="110"/>
        <v>1210.7844639290677</v>
      </c>
      <c r="BI23" s="235">
        <f t="shared" si="110"/>
        <v>1215.8293991954388</v>
      </c>
      <c r="BJ23" s="235">
        <f t="shared" si="110"/>
        <v>1220.8953550254198</v>
      </c>
      <c r="BK23" s="235">
        <f t="shared" si="110"/>
        <v>1225.9824190046925</v>
      </c>
      <c r="BL23" s="235">
        <f t="shared" si="110"/>
        <v>1231.0906790838787</v>
      </c>
      <c r="BM23" s="235">
        <f t="shared" si="110"/>
        <v>1236.2202235800617</v>
      </c>
      <c r="BO23" s="355">
        <f t="shared" si="96"/>
        <v>4025.0695167824069</v>
      </c>
      <c r="BP23" s="356">
        <f t="shared" si="97"/>
        <v>12484.785687200463</v>
      </c>
      <c r="BQ23" s="356">
        <f t="shared" si="98"/>
        <v>13123.531017604337</v>
      </c>
      <c r="BR23" s="356">
        <f t="shared" si="99"/>
        <v>13794.955771374765</v>
      </c>
      <c r="BS23" s="357">
        <f t="shared" si="100"/>
        <v>14500.73188983287</v>
      </c>
      <c r="BT23" s="354"/>
      <c r="BU23" s="358">
        <f t="shared" si="101"/>
        <v>57929.073882794837</v>
      </c>
    </row>
    <row r="24" spans="1:73" ht="15" hidden="1" outlineLevel="1">
      <c r="A24" s="221"/>
      <c r="B24" s="111" t="s">
        <v>127</v>
      </c>
      <c r="C24" s="195"/>
      <c r="D24" s="203">
        <v>250</v>
      </c>
      <c r="E24" s="221"/>
      <c r="F24" s="235">
        <f t="shared" si="102"/>
        <v>0</v>
      </c>
      <c r="G24" s="235">
        <f t="shared" ref="G24:AK24" si="111">IF(G$2=$C$11,$D24,IF(G$2&gt;$C$11,F24*(1+$C$10/12),0))</f>
        <v>0</v>
      </c>
      <c r="H24" s="235">
        <f t="shared" si="111"/>
        <v>0</v>
      </c>
      <c r="I24" s="235">
        <f t="shared" si="111"/>
        <v>0</v>
      </c>
      <c r="J24" s="235">
        <f t="shared" si="111"/>
        <v>0</v>
      </c>
      <c r="K24" s="235">
        <f t="shared" si="111"/>
        <v>0</v>
      </c>
      <c r="L24" s="235">
        <f t="shared" si="111"/>
        <v>0</v>
      </c>
      <c r="M24" s="235">
        <f t="shared" si="111"/>
        <v>0</v>
      </c>
      <c r="N24" s="235">
        <f t="shared" si="111"/>
        <v>250</v>
      </c>
      <c r="O24" s="235">
        <f t="shared" si="111"/>
        <v>251.04166666666666</v>
      </c>
      <c r="P24" s="235">
        <f t="shared" si="111"/>
        <v>252.08767361111109</v>
      </c>
      <c r="Q24" s="236">
        <f t="shared" si="111"/>
        <v>253.13803891782405</v>
      </c>
      <c r="R24" s="235">
        <f t="shared" si="111"/>
        <v>254.19278074664831</v>
      </c>
      <c r="S24" s="235">
        <f t="shared" si="111"/>
        <v>255.25191733309268</v>
      </c>
      <c r="T24" s="235">
        <f t="shared" si="111"/>
        <v>256.31546698864724</v>
      </c>
      <c r="U24" s="235">
        <f t="shared" si="111"/>
        <v>257.38344810109993</v>
      </c>
      <c r="V24" s="235">
        <f t="shared" si="111"/>
        <v>258.45587913485451</v>
      </c>
      <c r="W24" s="235">
        <f t="shared" si="111"/>
        <v>259.53277863124976</v>
      </c>
      <c r="X24" s="235">
        <f t="shared" si="111"/>
        <v>260.61416520887997</v>
      </c>
      <c r="Y24" s="235">
        <f t="shared" si="111"/>
        <v>261.70005756391697</v>
      </c>
      <c r="Z24" s="235">
        <f t="shared" si="111"/>
        <v>262.79047447043331</v>
      </c>
      <c r="AA24" s="235">
        <f t="shared" si="111"/>
        <v>263.88543478072677</v>
      </c>
      <c r="AB24" s="235">
        <f t="shared" si="111"/>
        <v>264.98495742564648</v>
      </c>
      <c r="AC24" s="236">
        <f t="shared" si="111"/>
        <v>266.08906141492002</v>
      </c>
      <c r="AD24" s="235">
        <f t="shared" si="111"/>
        <v>267.19776583748217</v>
      </c>
      <c r="AE24" s="235">
        <f t="shared" si="111"/>
        <v>268.31108986180499</v>
      </c>
      <c r="AF24" s="235">
        <f t="shared" si="111"/>
        <v>269.42905273622915</v>
      </c>
      <c r="AG24" s="235">
        <f t="shared" si="111"/>
        <v>270.55167378929679</v>
      </c>
      <c r="AH24" s="235">
        <f t="shared" si="111"/>
        <v>271.67897243008554</v>
      </c>
      <c r="AI24" s="235">
        <f t="shared" si="111"/>
        <v>272.81096814854425</v>
      </c>
      <c r="AJ24" s="235">
        <f t="shared" si="111"/>
        <v>273.94768051582986</v>
      </c>
      <c r="AK24" s="235">
        <f t="shared" si="111"/>
        <v>275.0891291846458</v>
      </c>
      <c r="AL24" s="235">
        <f t="shared" ref="AL24:BM24" si="112">IF(AL$2=$C$11,$D24,IF(AL$2&gt;$C$11,AK24*(1+$C$10/12),0))</f>
        <v>276.2353338895818</v>
      </c>
      <c r="AM24" s="235">
        <f t="shared" si="112"/>
        <v>277.38631444745505</v>
      </c>
      <c r="AN24" s="235">
        <f t="shared" si="112"/>
        <v>278.54209075765277</v>
      </c>
      <c r="AO24" s="236">
        <f t="shared" si="112"/>
        <v>279.70268280247632</v>
      </c>
      <c r="AP24" s="235">
        <f t="shared" si="112"/>
        <v>280.86811064748662</v>
      </c>
      <c r="AQ24" s="235">
        <f t="shared" si="112"/>
        <v>282.03839444185115</v>
      </c>
      <c r="AR24" s="235">
        <f t="shared" si="112"/>
        <v>283.21355441869218</v>
      </c>
      <c r="AS24" s="235">
        <f t="shared" si="112"/>
        <v>284.39361089543672</v>
      </c>
      <c r="AT24" s="235">
        <f t="shared" si="112"/>
        <v>285.57858427416772</v>
      </c>
      <c r="AU24" s="235">
        <f t="shared" si="112"/>
        <v>286.76849504197673</v>
      </c>
      <c r="AV24" s="235">
        <f t="shared" si="112"/>
        <v>287.96336377131831</v>
      </c>
      <c r="AW24" s="235">
        <f t="shared" si="112"/>
        <v>289.16321112036547</v>
      </c>
      <c r="AX24" s="235">
        <f t="shared" si="112"/>
        <v>290.368057833367</v>
      </c>
      <c r="AY24" s="235">
        <f t="shared" si="112"/>
        <v>291.57792474100603</v>
      </c>
      <c r="AZ24" s="235">
        <f t="shared" si="112"/>
        <v>292.79283276076023</v>
      </c>
      <c r="BA24" s="236">
        <f t="shared" si="112"/>
        <v>294.01280289726338</v>
      </c>
      <c r="BB24" s="235">
        <f t="shared" si="112"/>
        <v>295.23785624266867</v>
      </c>
      <c r="BC24" s="235">
        <f t="shared" si="112"/>
        <v>296.46801397701313</v>
      </c>
      <c r="BD24" s="235">
        <f t="shared" si="112"/>
        <v>297.703297368584</v>
      </c>
      <c r="BE24" s="235">
        <f t="shared" si="112"/>
        <v>298.94372777428646</v>
      </c>
      <c r="BF24" s="235">
        <f t="shared" si="112"/>
        <v>300.18932664001267</v>
      </c>
      <c r="BG24" s="235">
        <f t="shared" si="112"/>
        <v>301.44011550101271</v>
      </c>
      <c r="BH24" s="235">
        <f t="shared" si="112"/>
        <v>302.69611598226692</v>
      </c>
      <c r="BI24" s="235">
        <f t="shared" si="112"/>
        <v>303.9573497988597</v>
      </c>
      <c r="BJ24" s="235">
        <f t="shared" si="112"/>
        <v>305.22383875635495</v>
      </c>
      <c r="BK24" s="235">
        <f t="shared" si="112"/>
        <v>306.49560475117312</v>
      </c>
      <c r="BL24" s="235">
        <f t="shared" si="112"/>
        <v>307.77266977096969</v>
      </c>
      <c r="BM24" s="235">
        <f t="shared" si="112"/>
        <v>309.05505589501541</v>
      </c>
      <c r="BO24" s="355">
        <f t="shared" si="96"/>
        <v>1006.2673791956017</v>
      </c>
      <c r="BP24" s="356">
        <f t="shared" si="97"/>
        <v>3121.1964218001158</v>
      </c>
      <c r="BQ24" s="356">
        <f t="shared" si="98"/>
        <v>3280.8827544010842</v>
      </c>
      <c r="BR24" s="356">
        <f t="shared" si="99"/>
        <v>3448.7389428436913</v>
      </c>
      <c r="BS24" s="357">
        <f t="shared" si="100"/>
        <v>3625.1829724582176</v>
      </c>
      <c r="BT24" s="354"/>
      <c r="BU24" s="358">
        <f t="shared" si="101"/>
        <v>14482.268470698709</v>
      </c>
    </row>
    <row r="25" spans="1:73" ht="15" hidden="1" outlineLevel="1">
      <c r="A25" s="221"/>
      <c r="B25" s="111" t="s">
        <v>128</v>
      </c>
      <c r="C25" s="195"/>
      <c r="D25" s="203">
        <v>200</v>
      </c>
      <c r="E25" s="221"/>
      <c r="F25" s="235">
        <f t="shared" si="102"/>
        <v>0</v>
      </c>
      <c r="G25" s="235">
        <f t="shared" ref="G25:AK25" si="113">IF(G$2=$C$11,$D25,IF(G$2&gt;$C$11,F25*(1+$C$10/12),0))</f>
        <v>0</v>
      </c>
      <c r="H25" s="235">
        <f t="shared" si="113"/>
        <v>0</v>
      </c>
      <c r="I25" s="235">
        <f t="shared" si="113"/>
        <v>0</v>
      </c>
      <c r="J25" s="235">
        <f t="shared" si="113"/>
        <v>0</v>
      </c>
      <c r="K25" s="235">
        <f t="shared" si="113"/>
        <v>0</v>
      </c>
      <c r="L25" s="235">
        <f t="shared" si="113"/>
        <v>0</v>
      </c>
      <c r="M25" s="235">
        <f t="shared" si="113"/>
        <v>0</v>
      </c>
      <c r="N25" s="235">
        <f t="shared" si="113"/>
        <v>200</v>
      </c>
      <c r="O25" s="235">
        <f t="shared" si="113"/>
        <v>200.83333333333334</v>
      </c>
      <c r="P25" s="235">
        <f t="shared" si="113"/>
        <v>201.67013888888889</v>
      </c>
      <c r="Q25" s="236">
        <f t="shared" si="113"/>
        <v>202.51043113425925</v>
      </c>
      <c r="R25" s="235">
        <f t="shared" si="113"/>
        <v>203.35422459731865</v>
      </c>
      <c r="S25" s="235">
        <f t="shared" si="113"/>
        <v>204.20153386647414</v>
      </c>
      <c r="T25" s="235">
        <f t="shared" si="113"/>
        <v>205.05237359091777</v>
      </c>
      <c r="U25" s="235">
        <f t="shared" si="113"/>
        <v>205.90675848087992</v>
      </c>
      <c r="V25" s="235">
        <f t="shared" si="113"/>
        <v>206.76470330788356</v>
      </c>
      <c r="W25" s="235">
        <f t="shared" si="113"/>
        <v>207.62622290499974</v>
      </c>
      <c r="X25" s="235">
        <f t="shared" si="113"/>
        <v>208.49133216710391</v>
      </c>
      <c r="Y25" s="235">
        <f t="shared" si="113"/>
        <v>209.36004605113351</v>
      </c>
      <c r="Z25" s="235">
        <f t="shared" si="113"/>
        <v>210.23237957634657</v>
      </c>
      <c r="AA25" s="235">
        <f t="shared" si="113"/>
        <v>211.10834782458136</v>
      </c>
      <c r="AB25" s="235">
        <f t="shared" si="113"/>
        <v>211.98796594051711</v>
      </c>
      <c r="AC25" s="236">
        <f t="shared" si="113"/>
        <v>212.87124913193594</v>
      </c>
      <c r="AD25" s="235">
        <f t="shared" si="113"/>
        <v>213.75821266998568</v>
      </c>
      <c r="AE25" s="235">
        <f t="shared" si="113"/>
        <v>214.64887188944394</v>
      </c>
      <c r="AF25" s="235">
        <f t="shared" si="113"/>
        <v>215.5432421889833</v>
      </c>
      <c r="AG25" s="235">
        <f t="shared" si="113"/>
        <v>216.44133903143739</v>
      </c>
      <c r="AH25" s="235">
        <f t="shared" si="113"/>
        <v>217.34317794406837</v>
      </c>
      <c r="AI25" s="235">
        <f t="shared" si="113"/>
        <v>218.24877451883532</v>
      </c>
      <c r="AJ25" s="235">
        <f t="shared" si="113"/>
        <v>219.1581444126638</v>
      </c>
      <c r="AK25" s="235">
        <f t="shared" si="113"/>
        <v>220.07130334771657</v>
      </c>
      <c r="AL25" s="235">
        <f t="shared" ref="AL25:BM25" si="114">IF(AL$2=$C$11,$D25,IF(AL$2&gt;$C$11,AK25*(1+$C$10/12),0))</f>
        <v>220.98826711166538</v>
      </c>
      <c r="AM25" s="235">
        <f t="shared" si="114"/>
        <v>221.90905155796398</v>
      </c>
      <c r="AN25" s="235">
        <f t="shared" si="114"/>
        <v>222.83367260612215</v>
      </c>
      <c r="AO25" s="236">
        <f t="shared" si="114"/>
        <v>223.76214624198099</v>
      </c>
      <c r="AP25" s="235">
        <f t="shared" si="114"/>
        <v>224.69448851798924</v>
      </c>
      <c r="AQ25" s="235">
        <f t="shared" si="114"/>
        <v>225.63071555348085</v>
      </c>
      <c r="AR25" s="235">
        <f t="shared" si="114"/>
        <v>226.5708435349537</v>
      </c>
      <c r="AS25" s="235">
        <f t="shared" si="114"/>
        <v>227.51488871634933</v>
      </c>
      <c r="AT25" s="235">
        <f t="shared" si="114"/>
        <v>228.46286741933412</v>
      </c>
      <c r="AU25" s="235">
        <f t="shared" si="114"/>
        <v>229.41479603358133</v>
      </c>
      <c r="AV25" s="235">
        <f t="shared" si="114"/>
        <v>230.37069101705458</v>
      </c>
      <c r="AW25" s="235">
        <f t="shared" si="114"/>
        <v>231.33056889629231</v>
      </c>
      <c r="AX25" s="235">
        <f t="shared" si="114"/>
        <v>232.29444626669351</v>
      </c>
      <c r="AY25" s="235">
        <f t="shared" si="114"/>
        <v>233.26233979280474</v>
      </c>
      <c r="AZ25" s="235">
        <f t="shared" si="114"/>
        <v>234.23426620860809</v>
      </c>
      <c r="BA25" s="236">
        <f t="shared" si="114"/>
        <v>235.21024231781061</v>
      </c>
      <c r="BB25" s="235">
        <f t="shared" si="114"/>
        <v>236.19028499413483</v>
      </c>
      <c r="BC25" s="235">
        <f t="shared" si="114"/>
        <v>237.1744111816104</v>
      </c>
      <c r="BD25" s="235">
        <f t="shared" si="114"/>
        <v>238.16263789486709</v>
      </c>
      <c r="BE25" s="235">
        <f t="shared" si="114"/>
        <v>239.15498221942903</v>
      </c>
      <c r="BF25" s="235">
        <f t="shared" si="114"/>
        <v>240.15146131200999</v>
      </c>
      <c r="BG25" s="235">
        <f t="shared" si="114"/>
        <v>241.15209240081003</v>
      </c>
      <c r="BH25" s="235">
        <f t="shared" si="114"/>
        <v>242.1568927858134</v>
      </c>
      <c r="BI25" s="235">
        <f t="shared" si="114"/>
        <v>243.16587983908761</v>
      </c>
      <c r="BJ25" s="235">
        <f t="shared" si="114"/>
        <v>244.17907100508381</v>
      </c>
      <c r="BK25" s="235">
        <f t="shared" si="114"/>
        <v>245.19648380093832</v>
      </c>
      <c r="BL25" s="235">
        <f t="shared" si="114"/>
        <v>246.21813581677557</v>
      </c>
      <c r="BM25" s="235">
        <f t="shared" si="114"/>
        <v>247.24404471601213</v>
      </c>
      <c r="BO25" s="355">
        <f t="shared" si="96"/>
        <v>805.01390335648148</v>
      </c>
      <c r="BP25" s="356">
        <f t="shared" si="97"/>
        <v>2496.9571374400921</v>
      </c>
      <c r="BQ25" s="356">
        <f t="shared" si="98"/>
        <v>2624.7062035208669</v>
      </c>
      <c r="BR25" s="356">
        <f t="shared" si="99"/>
        <v>2758.9911542749524</v>
      </c>
      <c r="BS25" s="357">
        <f t="shared" si="100"/>
        <v>2900.1463779665723</v>
      </c>
      <c r="BT25" s="354"/>
      <c r="BU25" s="358">
        <f t="shared" si="101"/>
        <v>11585.814776558964</v>
      </c>
    </row>
    <row r="26" spans="1:73" ht="15" hidden="1" outlineLevel="1">
      <c r="A26" s="221"/>
      <c r="B26" s="112" t="s">
        <v>129</v>
      </c>
      <c r="C26" s="195"/>
      <c r="D26" s="203">
        <v>534</v>
      </c>
      <c r="E26" s="221"/>
      <c r="F26" s="251">
        <f t="shared" si="102"/>
        <v>0</v>
      </c>
      <c r="G26" s="251">
        <f t="shared" ref="G26:AK26" si="115">IF(G$2=$C$11,$D26,IF(G$2&gt;$C$11,F26*(1+$C$10/12),0))</f>
        <v>0</v>
      </c>
      <c r="H26" s="251">
        <f t="shared" si="115"/>
        <v>0</v>
      </c>
      <c r="I26" s="251">
        <f t="shared" si="115"/>
        <v>0</v>
      </c>
      <c r="J26" s="251">
        <f t="shared" si="115"/>
        <v>0</v>
      </c>
      <c r="K26" s="251">
        <f t="shared" si="115"/>
        <v>0</v>
      </c>
      <c r="L26" s="251">
        <f t="shared" si="115"/>
        <v>0</v>
      </c>
      <c r="M26" s="251">
        <f t="shared" si="115"/>
        <v>0</v>
      </c>
      <c r="N26" s="251">
        <f t="shared" si="115"/>
        <v>534</v>
      </c>
      <c r="O26" s="251">
        <f t="shared" si="115"/>
        <v>536.22500000000002</v>
      </c>
      <c r="P26" s="251">
        <f t="shared" si="115"/>
        <v>538.45927083333333</v>
      </c>
      <c r="Q26" s="257">
        <f t="shared" si="115"/>
        <v>540.70285112847216</v>
      </c>
      <c r="R26" s="251">
        <f t="shared" si="115"/>
        <v>542.95577967484076</v>
      </c>
      <c r="S26" s="251">
        <f t="shared" si="115"/>
        <v>545.21809542348592</v>
      </c>
      <c r="T26" s="251">
        <f t="shared" si="115"/>
        <v>547.48983748775049</v>
      </c>
      <c r="U26" s="251">
        <f t="shared" si="115"/>
        <v>549.77104514394944</v>
      </c>
      <c r="V26" s="251">
        <f t="shared" si="115"/>
        <v>552.06175783204924</v>
      </c>
      <c r="W26" s="251">
        <f t="shared" si="115"/>
        <v>554.36201515634946</v>
      </c>
      <c r="X26" s="251">
        <f t="shared" si="115"/>
        <v>556.67185688616757</v>
      </c>
      <c r="Y26" s="251">
        <f t="shared" si="115"/>
        <v>558.99132295652657</v>
      </c>
      <c r="Z26" s="251">
        <f t="shared" si="115"/>
        <v>561.32045346884547</v>
      </c>
      <c r="AA26" s="251">
        <f t="shared" si="115"/>
        <v>563.65928869163236</v>
      </c>
      <c r="AB26" s="251">
        <f t="shared" si="115"/>
        <v>566.00786906118083</v>
      </c>
      <c r="AC26" s="257">
        <f t="shared" si="115"/>
        <v>568.36623518226907</v>
      </c>
      <c r="AD26" s="251">
        <f t="shared" si="115"/>
        <v>570.73442782886184</v>
      </c>
      <c r="AE26" s="251">
        <f t="shared" si="115"/>
        <v>573.11248794481537</v>
      </c>
      <c r="AF26" s="251">
        <f t="shared" si="115"/>
        <v>575.50045664458537</v>
      </c>
      <c r="AG26" s="251">
        <f t="shared" si="115"/>
        <v>577.89837521393781</v>
      </c>
      <c r="AH26" s="251">
        <f t="shared" si="115"/>
        <v>580.30628511066254</v>
      </c>
      <c r="AI26" s="251">
        <f t="shared" si="115"/>
        <v>582.72422796529031</v>
      </c>
      <c r="AJ26" s="251">
        <f t="shared" si="115"/>
        <v>585.15224558181239</v>
      </c>
      <c r="AK26" s="251">
        <f t="shared" si="115"/>
        <v>587.59037993840332</v>
      </c>
      <c r="AL26" s="251">
        <f t="shared" ref="AL26:BM26" si="116">IF(AL$2=$C$11,$D26,IF(AL$2&gt;$C$11,AK26*(1+$C$10/12),0))</f>
        <v>590.03867318814662</v>
      </c>
      <c r="AM26" s="251">
        <f t="shared" si="116"/>
        <v>592.49716765976393</v>
      </c>
      <c r="AN26" s="251">
        <f t="shared" si="116"/>
        <v>594.96590585834622</v>
      </c>
      <c r="AO26" s="257">
        <f t="shared" si="116"/>
        <v>597.44493046608932</v>
      </c>
      <c r="AP26" s="251">
        <f t="shared" si="116"/>
        <v>599.93428434303132</v>
      </c>
      <c r="AQ26" s="251">
        <f t="shared" si="116"/>
        <v>602.43401052779393</v>
      </c>
      <c r="AR26" s="251">
        <f t="shared" si="116"/>
        <v>604.94415223832641</v>
      </c>
      <c r="AS26" s="251">
        <f t="shared" si="116"/>
        <v>607.46475287265275</v>
      </c>
      <c r="AT26" s="251">
        <f t="shared" si="116"/>
        <v>609.99585600962212</v>
      </c>
      <c r="AU26" s="251">
        <f t="shared" si="116"/>
        <v>612.53750540966223</v>
      </c>
      <c r="AV26" s="251">
        <f t="shared" si="116"/>
        <v>615.08974501553587</v>
      </c>
      <c r="AW26" s="251">
        <f t="shared" si="116"/>
        <v>617.65261895310061</v>
      </c>
      <c r="AX26" s="251">
        <f t="shared" si="116"/>
        <v>620.22617153207182</v>
      </c>
      <c r="AY26" s="251">
        <f t="shared" si="116"/>
        <v>622.81044724678873</v>
      </c>
      <c r="AZ26" s="251">
        <f t="shared" si="116"/>
        <v>625.4054907769837</v>
      </c>
      <c r="BA26" s="257">
        <f t="shared" si="116"/>
        <v>628.01134698855446</v>
      </c>
      <c r="BB26" s="251">
        <f t="shared" si="116"/>
        <v>630.62806093434006</v>
      </c>
      <c r="BC26" s="251">
        <f t="shared" si="116"/>
        <v>633.25567785489977</v>
      </c>
      <c r="BD26" s="251">
        <f t="shared" si="116"/>
        <v>635.89424317929513</v>
      </c>
      <c r="BE26" s="251">
        <f t="shared" si="116"/>
        <v>638.54380252587555</v>
      </c>
      <c r="BF26" s="251">
        <f t="shared" si="116"/>
        <v>641.20440170306665</v>
      </c>
      <c r="BG26" s="251">
        <f t="shared" si="116"/>
        <v>643.87608671016278</v>
      </c>
      <c r="BH26" s="251">
        <f t="shared" si="116"/>
        <v>646.55890373812178</v>
      </c>
      <c r="BI26" s="251">
        <f t="shared" si="116"/>
        <v>649.252899170364</v>
      </c>
      <c r="BJ26" s="251">
        <f t="shared" si="116"/>
        <v>651.95811958357388</v>
      </c>
      <c r="BK26" s="251">
        <f t="shared" si="116"/>
        <v>654.67461174850541</v>
      </c>
      <c r="BL26" s="251">
        <f t="shared" si="116"/>
        <v>657.40242263079085</v>
      </c>
      <c r="BM26" s="251">
        <f t="shared" si="116"/>
        <v>660.14159939175249</v>
      </c>
      <c r="BO26" s="44">
        <f t="shared" si="96"/>
        <v>2149.3871219618054</v>
      </c>
      <c r="BP26" s="45">
        <f t="shared" si="97"/>
        <v>6666.8755569650475</v>
      </c>
      <c r="BQ26" s="45">
        <f t="shared" si="98"/>
        <v>7007.9655634007149</v>
      </c>
      <c r="BR26" s="45">
        <f t="shared" si="99"/>
        <v>7366.5063819141233</v>
      </c>
      <c r="BS26" s="46">
        <f t="shared" si="100"/>
        <v>7743.3908291707485</v>
      </c>
      <c r="BT26" s="362"/>
      <c r="BU26" s="48">
        <f t="shared" si="101"/>
        <v>30934.125453412438</v>
      </c>
    </row>
    <row r="27" spans="1:73" ht="15" collapsed="1">
      <c r="A27" s="221"/>
      <c r="B27" s="110" t="s">
        <v>114</v>
      </c>
      <c r="C27" s="195"/>
      <c r="E27" s="221"/>
      <c r="F27" s="242">
        <f>SUM(F20:F26)</f>
        <v>0</v>
      </c>
      <c r="G27" s="242">
        <f t="shared" ref="G27:M27" si="117">SUM(G20:G26)</f>
        <v>0</v>
      </c>
      <c r="H27" s="242">
        <f t="shared" si="117"/>
        <v>0</v>
      </c>
      <c r="I27" s="242">
        <f t="shared" si="117"/>
        <v>0</v>
      </c>
      <c r="J27" s="242">
        <f t="shared" si="117"/>
        <v>0</v>
      </c>
      <c r="K27" s="242">
        <f t="shared" si="117"/>
        <v>0</v>
      </c>
      <c r="L27" s="242">
        <f t="shared" si="117"/>
        <v>0</v>
      </c>
      <c r="M27" s="242">
        <f t="shared" si="117"/>
        <v>0</v>
      </c>
      <c r="N27" s="242">
        <f>SUM(N20:N26)</f>
        <v>6734</v>
      </c>
      <c r="O27" s="242">
        <f t="shared" ref="O27" si="118">SUM(O20:O26)</f>
        <v>6762.0583333333334</v>
      </c>
      <c r="P27" s="242">
        <f t="shared" ref="P27" si="119">SUM(P20:P26)</f>
        <v>6790.2335763888887</v>
      </c>
      <c r="Q27" s="258">
        <f t="shared" ref="Q27" si="120">SUM(Q20:Q26)</f>
        <v>6818.5262162905101</v>
      </c>
      <c r="R27" s="242">
        <f t="shared" ref="R27" si="121">SUM(R20:R26)</f>
        <v>6846.9367421917195</v>
      </c>
      <c r="S27" s="242">
        <f t="shared" ref="S27" si="122">SUM(S20:S26)</f>
        <v>6875.4656452841846</v>
      </c>
      <c r="T27" s="242">
        <f t="shared" ref="T27" si="123">SUM(T20:T26)</f>
        <v>6904.1134188062015</v>
      </c>
      <c r="U27" s="242">
        <f t="shared" ref="U27" si="124">SUM(U20:U26)</f>
        <v>6932.880558051228</v>
      </c>
      <c r="V27" s="242">
        <f t="shared" ref="V27" si="125">SUM(V20:V26)</f>
        <v>6961.767560376441</v>
      </c>
      <c r="W27" s="242">
        <f t="shared" ref="W27" si="126">SUM(W20:W26)</f>
        <v>6990.7749252113435</v>
      </c>
      <c r="X27" s="242">
        <f t="shared" ref="X27" si="127">SUM(X20:X26)</f>
        <v>7019.9031540663909</v>
      </c>
      <c r="Y27" s="242">
        <f t="shared" ref="Y27" si="128">SUM(Y20:Y26)</f>
        <v>7049.152750541667</v>
      </c>
      <c r="Z27" s="242">
        <f t="shared" ref="Z27" si="129">SUM(Z20:Z26)</f>
        <v>7078.5242203355901</v>
      </c>
      <c r="AA27" s="242">
        <f t="shared" ref="AA27" si="130">SUM(AA20:AA26)</f>
        <v>7108.0180712536549</v>
      </c>
      <c r="AB27" s="242">
        <f t="shared" ref="AB27" si="131">SUM(AB20:AB26)</f>
        <v>7137.6348132172116</v>
      </c>
      <c r="AC27" s="258">
        <f t="shared" ref="AC27" si="132">SUM(AC20:AC26)</f>
        <v>7167.374958272283</v>
      </c>
      <c r="AD27" s="242">
        <f t="shared" ref="AD27" si="133">SUM(AD20:AD26)</f>
        <v>7197.2390205984175</v>
      </c>
      <c r="AE27" s="242">
        <f t="shared" ref="AE27" si="134">SUM(AE20:AE26)</f>
        <v>7227.2275165175779</v>
      </c>
      <c r="AF27" s="242">
        <f t="shared" ref="AF27" si="135">SUM(AF20:AF26)</f>
        <v>7257.340964503067</v>
      </c>
      <c r="AG27" s="242">
        <f t="shared" ref="AG27" si="136">SUM(AG20:AG26)</f>
        <v>7287.5798851884965</v>
      </c>
      <c r="AH27" s="242">
        <f t="shared" ref="AH27" si="137">SUM(AH20:AH26)</f>
        <v>7317.9448013767824</v>
      </c>
      <c r="AI27" s="242">
        <f t="shared" ref="AI27" si="138">SUM(AI20:AI26)</f>
        <v>7348.4362380491848</v>
      </c>
      <c r="AJ27" s="242">
        <f t="shared" ref="AJ27" si="139">SUM(AJ20:AJ26)</f>
        <v>7379.0547223743915</v>
      </c>
      <c r="AK27" s="242">
        <f t="shared" ref="AK27" si="140">SUM(AK20:AK26)</f>
        <v>7409.8007837176165</v>
      </c>
      <c r="AL27" s="242">
        <f t="shared" ref="AL27" si="141">SUM(AL20:AL26)</f>
        <v>7440.6749536497737</v>
      </c>
      <c r="AM27" s="242">
        <f t="shared" ref="AM27" si="142">SUM(AM20:AM26)</f>
        <v>7471.6777659566487</v>
      </c>
      <c r="AN27" s="242">
        <f t="shared" ref="AN27" si="143">SUM(AN20:AN26)</f>
        <v>7502.8097566481338</v>
      </c>
      <c r="AO27" s="258">
        <f t="shared" ref="AO27" si="144">SUM(AO20:AO26)</f>
        <v>7534.0714639675016</v>
      </c>
      <c r="AP27" s="242">
        <f t="shared" ref="AP27" si="145">SUM(AP20:AP26)</f>
        <v>7565.4634284006988</v>
      </c>
      <c r="AQ27" s="242">
        <f t="shared" ref="AQ27" si="146">SUM(AQ20:AQ26)</f>
        <v>7596.9861926857011</v>
      </c>
      <c r="AR27" s="242">
        <f t="shared" ref="AR27" si="147">SUM(AR20:AR26)</f>
        <v>7628.6403018218925</v>
      </c>
      <c r="AS27" s="242">
        <f t="shared" ref="AS27" si="148">SUM(AS20:AS26)</f>
        <v>7660.4263030794837</v>
      </c>
      <c r="AT27" s="242">
        <f t="shared" ref="AT27" si="149">SUM(AT20:AT26)</f>
        <v>7692.344746008981</v>
      </c>
      <c r="AU27" s="242">
        <f t="shared" ref="AU27" si="150">SUM(AU20:AU26)</f>
        <v>7724.3961824506841</v>
      </c>
      <c r="AV27" s="242">
        <f t="shared" ref="AV27" si="151">SUM(AV20:AV26)</f>
        <v>7756.5811665442307</v>
      </c>
      <c r="AW27" s="242">
        <f t="shared" ref="AW27" si="152">SUM(AW20:AW26)</f>
        <v>7788.9002547381624</v>
      </c>
      <c r="AX27" s="242">
        <f t="shared" ref="AX27" si="153">SUM(AX20:AX26)</f>
        <v>7821.3540057995724</v>
      </c>
      <c r="AY27" s="242">
        <f t="shared" ref="AY27" si="154">SUM(AY20:AY26)</f>
        <v>7853.9429808237364</v>
      </c>
      <c r="AZ27" s="242">
        <f t="shared" ref="AZ27" si="155">SUM(AZ20:AZ26)</f>
        <v>7886.6677432438355</v>
      </c>
      <c r="BA27" s="258">
        <f t="shared" ref="BA27" si="156">SUM(BA20:BA26)</f>
        <v>7919.5288588406847</v>
      </c>
      <c r="BB27" s="242">
        <f t="shared" ref="BB27" si="157">SUM(BB20:BB26)</f>
        <v>7952.5268957525204</v>
      </c>
      <c r="BC27" s="242">
        <f t="shared" ref="BC27" si="158">SUM(BC20:BC26)</f>
        <v>7985.6624244848226</v>
      </c>
      <c r="BD27" s="242">
        <f t="shared" ref="BD27" si="159">SUM(BD20:BD26)</f>
        <v>8018.9360179201749</v>
      </c>
      <c r="BE27" s="242">
        <f t="shared" ref="BE27" si="160">SUM(BE20:BE26)</f>
        <v>8052.3482513281779</v>
      </c>
      <c r="BF27" s="242">
        <f t="shared" ref="BF27" si="161">SUM(BF20:BF26)</f>
        <v>8085.8997023753773</v>
      </c>
      <c r="BG27" s="242">
        <f t="shared" ref="BG27" si="162">SUM(BG20:BG26)</f>
        <v>8119.5909511352747</v>
      </c>
      <c r="BH27" s="242">
        <f t="shared" ref="BH27" si="163">SUM(BH20:BH26)</f>
        <v>8153.4225800983377</v>
      </c>
      <c r="BI27" s="242">
        <f t="shared" ref="BI27" si="164">SUM(BI20:BI26)</f>
        <v>8187.3951741820802</v>
      </c>
      <c r="BJ27" s="242">
        <f t="shared" ref="BJ27" si="165">SUM(BJ20:BJ26)</f>
        <v>8221.5093207411737</v>
      </c>
      <c r="BK27" s="242">
        <f t="shared" ref="BK27" si="166">SUM(BK20:BK26)</f>
        <v>8255.7656095775928</v>
      </c>
      <c r="BL27" s="242">
        <f t="shared" ref="BL27" si="167">SUM(BL20:BL26)</f>
        <v>8290.1646329508349</v>
      </c>
      <c r="BM27" s="242">
        <f t="shared" ref="BM27" si="168">SUM(BM20:BM26)</f>
        <v>8324.7069855881291</v>
      </c>
      <c r="BO27" s="363">
        <f t="shared" si="96"/>
        <v>27104.818126012731</v>
      </c>
      <c r="BP27" s="364">
        <f t="shared" si="97"/>
        <v>84072.546817607916</v>
      </c>
      <c r="BQ27" s="364">
        <f t="shared" si="98"/>
        <v>88373.857872547596</v>
      </c>
      <c r="BR27" s="364">
        <f t="shared" si="99"/>
        <v>92895.23216443765</v>
      </c>
      <c r="BS27" s="365">
        <f t="shared" si="100"/>
        <v>97647.928546134499</v>
      </c>
      <c r="BT27" s="366"/>
      <c r="BU27" s="358">
        <f t="shared" si="101"/>
        <v>390094.38352674036</v>
      </c>
    </row>
    <row r="28" spans="1:73" ht="15" hidden="1" outlineLevel="1">
      <c r="A28" s="221"/>
      <c r="B28" s="107" t="s">
        <v>115</v>
      </c>
      <c r="E28" s="221"/>
      <c r="F28" s="250"/>
      <c r="G28" s="250"/>
      <c r="H28" s="250"/>
      <c r="I28" s="250"/>
      <c r="J28" s="250"/>
      <c r="K28" s="250"/>
      <c r="L28" s="250"/>
      <c r="M28" s="250"/>
      <c r="N28" s="250"/>
      <c r="O28" s="250"/>
      <c r="P28" s="250"/>
      <c r="Q28" s="256"/>
      <c r="R28" s="250"/>
      <c r="S28" s="250"/>
      <c r="T28" s="250"/>
      <c r="U28" s="250"/>
      <c r="V28" s="250"/>
      <c r="W28" s="250"/>
      <c r="X28" s="250"/>
      <c r="Y28" s="250"/>
      <c r="Z28" s="250"/>
      <c r="AA28" s="250"/>
      <c r="AB28" s="250"/>
      <c r="AC28" s="256"/>
      <c r="AD28" s="250"/>
      <c r="AE28" s="250"/>
      <c r="AF28" s="250"/>
      <c r="AG28" s="250"/>
      <c r="AH28" s="250"/>
      <c r="AI28" s="250"/>
      <c r="AJ28" s="250"/>
      <c r="AK28" s="250"/>
      <c r="AL28" s="250"/>
      <c r="AM28" s="250"/>
      <c r="AN28" s="250"/>
      <c r="AO28" s="256"/>
      <c r="AP28" s="250"/>
      <c r="AQ28" s="250"/>
      <c r="AR28" s="250"/>
      <c r="AS28" s="250"/>
      <c r="AT28" s="250"/>
      <c r="AU28" s="250"/>
      <c r="AV28" s="250"/>
      <c r="AW28" s="250"/>
      <c r="AX28" s="250"/>
      <c r="AY28" s="250"/>
      <c r="AZ28" s="250"/>
      <c r="BA28" s="256"/>
      <c r="BB28" s="250"/>
      <c r="BC28" s="250"/>
      <c r="BD28" s="250"/>
      <c r="BE28" s="250"/>
      <c r="BF28" s="250"/>
      <c r="BG28" s="250"/>
      <c r="BH28" s="250"/>
      <c r="BI28" s="250"/>
      <c r="BJ28" s="250"/>
      <c r="BK28" s="250"/>
      <c r="BL28" s="250"/>
      <c r="BM28" s="250"/>
      <c r="BO28" s="355">
        <f t="shared" si="96"/>
        <v>0</v>
      </c>
      <c r="BP28" s="356">
        <f t="shared" si="97"/>
        <v>0</v>
      </c>
      <c r="BQ28" s="356">
        <f t="shared" si="98"/>
        <v>0</v>
      </c>
      <c r="BR28" s="356">
        <f t="shared" si="99"/>
        <v>0</v>
      </c>
      <c r="BS28" s="357">
        <f t="shared" si="100"/>
        <v>0</v>
      </c>
      <c r="BT28" s="354"/>
      <c r="BU28" s="358">
        <f t="shared" si="101"/>
        <v>0</v>
      </c>
    </row>
    <row r="29" spans="1:73" ht="15" hidden="1" outlineLevel="1">
      <c r="A29" s="221"/>
      <c r="B29" s="108" t="s">
        <v>6</v>
      </c>
      <c r="D29" s="203">
        <v>10000</v>
      </c>
      <c r="E29" s="221"/>
      <c r="F29" s="235">
        <f t="shared" ref="F29:F35" si="169">IF(F$2=$C$11,$D29,IF(F$2&gt;$C$11,D29*(1+$C$10/12),0))</f>
        <v>0</v>
      </c>
      <c r="G29" s="235">
        <f t="shared" ref="G29:AK29" si="170">IF(G$2=$C$11,$D29,IF(G$2&gt;$C$11,F29*(1+$C$10/12),0))</f>
        <v>0</v>
      </c>
      <c r="H29" s="235">
        <f t="shared" si="170"/>
        <v>0</v>
      </c>
      <c r="I29" s="235">
        <f t="shared" si="170"/>
        <v>0</v>
      </c>
      <c r="J29" s="235">
        <f t="shared" si="170"/>
        <v>0</v>
      </c>
      <c r="K29" s="235">
        <f t="shared" si="170"/>
        <v>0</v>
      </c>
      <c r="L29" s="235">
        <f t="shared" si="170"/>
        <v>0</v>
      </c>
      <c r="M29" s="235">
        <f t="shared" si="170"/>
        <v>0</v>
      </c>
      <c r="N29" s="235">
        <f t="shared" si="170"/>
        <v>10000</v>
      </c>
      <c r="O29" s="235">
        <f t="shared" si="170"/>
        <v>10041.666666666666</v>
      </c>
      <c r="P29" s="235">
        <f t="shared" si="170"/>
        <v>10083.506944444443</v>
      </c>
      <c r="Q29" s="236">
        <f t="shared" si="170"/>
        <v>10125.521556712962</v>
      </c>
      <c r="R29" s="235">
        <f t="shared" si="170"/>
        <v>10167.711229865932</v>
      </c>
      <c r="S29" s="235">
        <f t="shared" si="170"/>
        <v>10210.076693323706</v>
      </c>
      <c r="T29" s="235">
        <f t="shared" si="170"/>
        <v>10252.618679545889</v>
      </c>
      <c r="U29" s="235">
        <f t="shared" si="170"/>
        <v>10295.337924043997</v>
      </c>
      <c r="V29" s="235">
        <f t="shared" si="170"/>
        <v>10338.235165394181</v>
      </c>
      <c r="W29" s="235">
        <f t="shared" si="170"/>
        <v>10381.311145249989</v>
      </c>
      <c r="X29" s="235">
        <f t="shared" si="170"/>
        <v>10424.566608355197</v>
      </c>
      <c r="Y29" s="235">
        <f t="shared" si="170"/>
        <v>10468.002302556677</v>
      </c>
      <c r="Z29" s="235">
        <f t="shared" si="170"/>
        <v>10511.618978817331</v>
      </c>
      <c r="AA29" s="235">
        <f t="shared" si="170"/>
        <v>10555.41739122907</v>
      </c>
      <c r="AB29" s="235">
        <f t="shared" si="170"/>
        <v>10599.398297025857</v>
      </c>
      <c r="AC29" s="236">
        <f t="shared" si="170"/>
        <v>10643.562456596797</v>
      </c>
      <c r="AD29" s="235">
        <f t="shared" si="170"/>
        <v>10687.910633499283</v>
      </c>
      <c r="AE29" s="235">
        <f t="shared" si="170"/>
        <v>10732.443594472197</v>
      </c>
      <c r="AF29" s="235">
        <f t="shared" si="170"/>
        <v>10777.162109449164</v>
      </c>
      <c r="AG29" s="235">
        <f t="shared" si="170"/>
        <v>10822.066951571869</v>
      </c>
      <c r="AH29" s="235">
        <f t="shared" si="170"/>
        <v>10867.158897203419</v>
      </c>
      <c r="AI29" s="235">
        <f t="shared" si="170"/>
        <v>10912.438725941765</v>
      </c>
      <c r="AJ29" s="235">
        <f t="shared" si="170"/>
        <v>10957.907220633189</v>
      </c>
      <c r="AK29" s="235">
        <f t="shared" si="170"/>
        <v>11003.565167385828</v>
      </c>
      <c r="AL29" s="235">
        <f t="shared" ref="AL29:BM29" si="171">IF(AL$2=$C$11,$D29,IF(AL$2&gt;$C$11,AK29*(1+$C$10/12),0))</f>
        <v>11049.413355583269</v>
      </c>
      <c r="AM29" s="235">
        <f t="shared" si="171"/>
        <v>11095.452577898199</v>
      </c>
      <c r="AN29" s="235">
        <f t="shared" si="171"/>
        <v>11141.683630306108</v>
      </c>
      <c r="AO29" s="236">
        <f t="shared" si="171"/>
        <v>11188.10731209905</v>
      </c>
      <c r="AP29" s="235">
        <f t="shared" si="171"/>
        <v>11234.724425899461</v>
      </c>
      <c r="AQ29" s="235">
        <f t="shared" si="171"/>
        <v>11281.535777674042</v>
      </c>
      <c r="AR29" s="235">
        <f t="shared" si="171"/>
        <v>11328.542176747684</v>
      </c>
      <c r="AS29" s="235">
        <f t="shared" si="171"/>
        <v>11375.744435817465</v>
      </c>
      <c r="AT29" s="235">
        <f t="shared" si="171"/>
        <v>11423.143370966705</v>
      </c>
      <c r="AU29" s="235">
        <f t="shared" si="171"/>
        <v>11470.739801679067</v>
      </c>
      <c r="AV29" s="235">
        <f t="shared" si="171"/>
        <v>11518.53455085273</v>
      </c>
      <c r="AW29" s="235">
        <f t="shared" si="171"/>
        <v>11566.528444814616</v>
      </c>
      <c r="AX29" s="235">
        <f t="shared" si="171"/>
        <v>11614.722313334676</v>
      </c>
      <c r="AY29" s="235">
        <f t="shared" si="171"/>
        <v>11663.116989640237</v>
      </c>
      <c r="AZ29" s="235">
        <f t="shared" si="171"/>
        <v>11711.713310430405</v>
      </c>
      <c r="BA29" s="236">
        <f t="shared" si="171"/>
        <v>11760.512115890531</v>
      </c>
      <c r="BB29" s="235">
        <f t="shared" si="171"/>
        <v>11809.514249706741</v>
      </c>
      <c r="BC29" s="235">
        <f t="shared" si="171"/>
        <v>11858.720559080519</v>
      </c>
      <c r="BD29" s="235">
        <f t="shared" si="171"/>
        <v>11908.131894743354</v>
      </c>
      <c r="BE29" s="235">
        <f t="shared" si="171"/>
        <v>11957.74911097145</v>
      </c>
      <c r="BF29" s="235">
        <f t="shared" si="171"/>
        <v>12007.573065600498</v>
      </c>
      <c r="BG29" s="235">
        <f t="shared" si="171"/>
        <v>12057.6046200405</v>
      </c>
      <c r="BH29" s="235">
        <f t="shared" si="171"/>
        <v>12107.844639290668</v>
      </c>
      <c r="BI29" s="235">
        <f t="shared" si="171"/>
        <v>12158.293991954379</v>
      </c>
      <c r="BJ29" s="235">
        <f t="shared" si="171"/>
        <v>12208.953550254188</v>
      </c>
      <c r="BK29" s="235">
        <f t="shared" si="171"/>
        <v>12259.824190046913</v>
      </c>
      <c r="BL29" s="235">
        <f t="shared" si="171"/>
        <v>12310.906790838775</v>
      </c>
      <c r="BM29" s="235">
        <f t="shared" si="171"/>
        <v>12362.202235800603</v>
      </c>
      <c r="BO29" s="355">
        <f t="shared" si="96"/>
        <v>40250.695167824073</v>
      </c>
      <c r="BP29" s="356">
        <f t="shared" si="97"/>
        <v>124847.85687200463</v>
      </c>
      <c r="BQ29" s="356">
        <f t="shared" si="98"/>
        <v>131235.31017604333</v>
      </c>
      <c r="BR29" s="356">
        <f t="shared" si="99"/>
        <v>137949.55771374761</v>
      </c>
      <c r="BS29" s="357">
        <f t="shared" si="100"/>
        <v>145007.31889832858</v>
      </c>
      <c r="BT29" s="354"/>
      <c r="BU29" s="358">
        <f t="shared" si="101"/>
        <v>579290.73882794823</v>
      </c>
    </row>
    <row r="30" spans="1:73" ht="15" hidden="1" outlineLevel="1">
      <c r="A30" s="221"/>
      <c r="B30" s="108" t="s">
        <v>130</v>
      </c>
      <c r="E30" s="221"/>
      <c r="F30" s="235">
        <f t="shared" si="169"/>
        <v>0</v>
      </c>
      <c r="G30" s="235">
        <f t="shared" ref="G30:AK30" si="172">IF(G$2=$C$11,$D30,IF(G$2&gt;$C$11,F30*(1+$C$10/12),0))</f>
        <v>0</v>
      </c>
      <c r="H30" s="235">
        <f t="shared" si="172"/>
        <v>0</v>
      </c>
      <c r="I30" s="235">
        <f t="shared" si="172"/>
        <v>0</v>
      </c>
      <c r="J30" s="235">
        <f t="shared" si="172"/>
        <v>0</v>
      </c>
      <c r="K30" s="235">
        <f t="shared" si="172"/>
        <v>0</v>
      </c>
      <c r="L30" s="235">
        <f t="shared" si="172"/>
        <v>0</v>
      </c>
      <c r="M30" s="235">
        <f t="shared" si="172"/>
        <v>0</v>
      </c>
      <c r="N30" s="235">
        <f t="shared" si="172"/>
        <v>0</v>
      </c>
      <c r="O30" s="235">
        <f t="shared" si="172"/>
        <v>0</v>
      </c>
      <c r="P30" s="235">
        <f t="shared" si="172"/>
        <v>0</v>
      </c>
      <c r="Q30" s="236">
        <f t="shared" si="172"/>
        <v>0</v>
      </c>
      <c r="R30" s="235">
        <f t="shared" si="172"/>
        <v>0</v>
      </c>
      <c r="S30" s="235">
        <f t="shared" si="172"/>
        <v>0</v>
      </c>
      <c r="T30" s="235">
        <f t="shared" si="172"/>
        <v>0</v>
      </c>
      <c r="U30" s="235">
        <f t="shared" si="172"/>
        <v>0</v>
      </c>
      <c r="V30" s="235">
        <f t="shared" si="172"/>
        <v>0</v>
      </c>
      <c r="W30" s="235">
        <f t="shared" si="172"/>
        <v>0</v>
      </c>
      <c r="X30" s="235">
        <f t="shared" si="172"/>
        <v>0</v>
      </c>
      <c r="Y30" s="235">
        <f t="shared" si="172"/>
        <v>0</v>
      </c>
      <c r="Z30" s="235">
        <f t="shared" si="172"/>
        <v>0</v>
      </c>
      <c r="AA30" s="235">
        <f t="shared" si="172"/>
        <v>0</v>
      </c>
      <c r="AB30" s="235">
        <f t="shared" si="172"/>
        <v>0</v>
      </c>
      <c r="AC30" s="236">
        <f t="shared" si="172"/>
        <v>0</v>
      </c>
      <c r="AD30" s="235">
        <f t="shared" si="172"/>
        <v>0</v>
      </c>
      <c r="AE30" s="235">
        <f t="shared" si="172"/>
        <v>0</v>
      </c>
      <c r="AF30" s="235">
        <f t="shared" si="172"/>
        <v>0</v>
      </c>
      <c r="AG30" s="235">
        <f t="shared" si="172"/>
        <v>0</v>
      </c>
      <c r="AH30" s="235">
        <f t="shared" si="172"/>
        <v>0</v>
      </c>
      <c r="AI30" s="235">
        <f t="shared" si="172"/>
        <v>0</v>
      </c>
      <c r="AJ30" s="235">
        <f t="shared" si="172"/>
        <v>0</v>
      </c>
      <c r="AK30" s="235">
        <f t="shared" si="172"/>
        <v>0</v>
      </c>
      <c r="AL30" s="235">
        <f t="shared" ref="AL30:BM30" si="173">IF(AL$2=$C$11,$D30,IF(AL$2&gt;$C$11,AK30*(1+$C$10/12),0))</f>
        <v>0</v>
      </c>
      <c r="AM30" s="235">
        <f t="shared" si="173"/>
        <v>0</v>
      </c>
      <c r="AN30" s="235">
        <f t="shared" si="173"/>
        <v>0</v>
      </c>
      <c r="AO30" s="236">
        <f t="shared" si="173"/>
        <v>0</v>
      </c>
      <c r="AP30" s="235">
        <f t="shared" si="173"/>
        <v>0</v>
      </c>
      <c r="AQ30" s="235">
        <f t="shared" si="173"/>
        <v>0</v>
      </c>
      <c r="AR30" s="235">
        <f t="shared" si="173"/>
        <v>0</v>
      </c>
      <c r="AS30" s="235">
        <f t="shared" si="173"/>
        <v>0</v>
      </c>
      <c r="AT30" s="235">
        <f t="shared" si="173"/>
        <v>0</v>
      </c>
      <c r="AU30" s="235">
        <f t="shared" si="173"/>
        <v>0</v>
      </c>
      <c r="AV30" s="235">
        <f t="shared" si="173"/>
        <v>0</v>
      </c>
      <c r="AW30" s="235">
        <f t="shared" si="173"/>
        <v>0</v>
      </c>
      <c r="AX30" s="235">
        <f t="shared" si="173"/>
        <v>0</v>
      </c>
      <c r="AY30" s="235">
        <f t="shared" si="173"/>
        <v>0</v>
      </c>
      <c r="AZ30" s="235">
        <f t="shared" si="173"/>
        <v>0</v>
      </c>
      <c r="BA30" s="236">
        <f t="shared" si="173"/>
        <v>0</v>
      </c>
      <c r="BB30" s="235">
        <f t="shared" si="173"/>
        <v>0</v>
      </c>
      <c r="BC30" s="235">
        <f t="shared" si="173"/>
        <v>0</v>
      </c>
      <c r="BD30" s="235">
        <f t="shared" si="173"/>
        <v>0</v>
      </c>
      <c r="BE30" s="235">
        <f t="shared" si="173"/>
        <v>0</v>
      </c>
      <c r="BF30" s="235">
        <f t="shared" si="173"/>
        <v>0</v>
      </c>
      <c r="BG30" s="235">
        <f t="shared" si="173"/>
        <v>0</v>
      </c>
      <c r="BH30" s="235">
        <f t="shared" si="173"/>
        <v>0</v>
      </c>
      <c r="BI30" s="235">
        <f t="shared" si="173"/>
        <v>0</v>
      </c>
      <c r="BJ30" s="235">
        <f t="shared" si="173"/>
        <v>0</v>
      </c>
      <c r="BK30" s="235">
        <f t="shared" si="173"/>
        <v>0</v>
      </c>
      <c r="BL30" s="235">
        <f t="shared" si="173"/>
        <v>0</v>
      </c>
      <c r="BM30" s="235">
        <f t="shared" si="173"/>
        <v>0</v>
      </c>
      <c r="BO30" s="355">
        <f t="shared" si="96"/>
        <v>0</v>
      </c>
      <c r="BP30" s="356">
        <f t="shared" si="97"/>
        <v>0</v>
      </c>
      <c r="BQ30" s="356">
        <f t="shared" si="98"/>
        <v>0</v>
      </c>
      <c r="BR30" s="356">
        <f t="shared" si="99"/>
        <v>0</v>
      </c>
      <c r="BS30" s="357">
        <f t="shared" si="100"/>
        <v>0</v>
      </c>
      <c r="BT30" s="354"/>
      <c r="BU30" s="358">
        <f t="shared" si="101"/>
        <v>0</v>
      </c>
    </row>
    <row r="31" spans="1:73" ht="15" hidden="1" outlineLevel="1">
      <c r="A31" s="221"/>
      <c r="B31" s="108" t="s">
        <v>131</v>
      </c>
      <c r="D31" s="203">
        <v>12960</v>
      </c>
      <c r="E31" s="221"/>
      <c r="F31" s="235">
        <f t="shared" si="169"/>
        <v>0</v>
      </c>
      <c r="G31" s="235">
        <f t="shared" ref="G31:AK31" si="174">IF(G$2=$C$11,$D31,IF(G$2&gt;$C$11,F31*(1+$C$10/12),0))</f>
        <v>0</v>
      </c>
      <c r="H31" s="235">
        <f t="shared" si="174"/>
        <v>0</v>
      </c>
      <c r="I31" s="235">
        <f t="shared" si="174"/>
        <v>0</v>
      </c>
      <c r="J31" s="235">
        <f t="shared" si="174"/>
        <v>0</v>
      </c>
      <c r="K31" s="235">
        <f t="shared" si="174"/>
        <v>0</v>
      </c>
      <c r="L31" s="235">
        <f t="shared" si="174"/>
        <v>0</v>
      </c>
      <c r="M31" s="235">
        <f t="shared" si="174"/>
        <v>0</v>
      </c>
      <c r="N31" s="235">
        <f t="shared" si="174"/>
        <v>12960</v>
      </c>
      <c r="O31" s="235">
        <f t="shared" si="174"/>
        <v>13014</v>
      </c>
      <c r="P31" s="235">
        <f t="shared" si="174"/>
        <v>13068.225</v>
      </c>
      <c r="Q31" s="236">
        <f t="shared" si="174"/>
        <v>13122.6759375</v>
      </c>
      <c r="R31" s="235">
        <f t="shared" si="174"/>
        <v>13177.353753906251</v>
      </c>
      <c r="S31" s="235">
        <f t="shared" si="174"/>
        <v>13232.259394547527</v>
      </c>
      <c r="T31" s="235">
        <f t="shared" si="174"/>
        <v>13287.393808691475</v>
      </c>
      <c r="U31" s="235">
        <f t="shared" si="174"/>
        <v>13342.757949561023</v>
      </c>
      <c r="V31" s="235">
        <f t="shared" si="174"/>
        <v>13398.35277435086</v>
      </c>
      <c r="W31" s="235">
        <f t="shared" si="174"/>
        <v>13454.179244243989</v>
      </c>
      <c r="X31" s="235">
        <f t="shared" si="174"/>
        <v>13510.238324428339</v>
      </c>
      <c r="Y31" s="235">
        <f t="shared" si="174"/>
        <v>13566.530984113457</v>
      </c>
      <c r="Z31" s="235">
        <f t="shared" si="174"/>
        <v>13623.058196547263</v>
      </c>
      <c r="AA31" s="235">
        <f t="shared" si="174"/>
        <v>13679.820939032876</v>
      </c>
      <c r="AB31" s="235">
        <f t="shared" si="174"/>
        <v>13736.820192945512</v>
      </c>
      <c r="AC31" s="236">
        <f t="shared" si="174"/>
        <v>13794.056943749451</v>
      </c>
      <c r="AD31" s="235">
        <f t="shared" si="174"/>
        <v>13851.532181015073</v>
      </c>
      <c r="AE31" s="235">
        <f t="shared" si="174"/>
        <v>13909.246898435969</v>
      </c>
      <c r="AF31" s="235">
        <f t="shared" si="174"/>
        <v>13967.202093846119</v>
      </c>
      <c r="AG31" s="235">
        <f t="shared" si="174"/>
        <v>14025.398769237145</v>
      </c>
      <c r="AH31" s="235">
        <f t="shared" si="174"/>
        <v>14083.837930775633</v>
      </c>
      <c r="AI31" s="235">
        <f t="shared" si="174"/>
        <v>14142.520588820531</v>
      </c>
      <c r="AJ31" s="235">
        <f t="shared" si="174"/>
        <v>14201.447757940616</v>
      </c>
      <c r="AK31" s="235">
        <f t="shared" si="174"/>
        <v>14260.620456932034</v>
      </c>
      <c r="AL31" s="235">
        <f t="shared" ref="AL31:BM31" si="175">IF(AL$2=$C$11,$D31,IF(AL$2&gt;$C$11,AK31*(1+$C$10/12),0))</f>
        <v>14320.039708835917</v>
      </c>
      <c r="AM31" s="235">
        <f t="shared" si="175"/>
        <v>14379.706540956066</v>
      </c>
      <c r="AN31" s="235">
        <f t="shared" si="175"/>
        <v>14439.621984876716</v>
      </c>
      <c r="AO31" s="236">
        <f t="shared" si="175"/>
        <v>14499.787076480368</v>
      </c>
      <c r="AP31" s="235">
        <f t="shared" si="175"/>
        <v>14560.202855965703</v>
      </c>
      <c r="AQ31" s="235">
        <f t="shared" si="175"/>
        <v>14620.87036786556</v>
      </c>
      <c r="AR31" s="235">
        <f t="shared" si="175"/>
        <v>14681.790661065001</v>
      </c>
      <c r="AS31" s="235">
        <f t="shared" si="175"/>
        <v>14742.964788819438</v>
      </c>
      <c r="AT31" s="235">
        <f t="shared" si="175"/>
        <v>14804.393808772851</v>
      </c>
      <c r="AU31" s="235">
        <f t="shared" si="175"/>
        <v>14866.07878297607</v>
      </c>
      <c r="AV31" s="235">
        <f t="shared" si="175"/>
        <v>14928.020777905136</v>
      </c>
      <c r="AW31" s="235">
        <f t="shared" si="175"/>
        <v>14990.220864479741</v>
      </c>
      <c r="AX31" s="235">
        <f t="shared" si="175"/>
        <v>15052.68011808174</v>
      </c>
      <c r="AY31" s="235">
        <f t="shared" si="175"/>
        <v>15115.399618573747</v>
      </c>
      <c r="AZ31" s="235">
        <f t="shared" si="175"/>
        <v>15178.380450317803</v>
      </c>
      <c r="BA31" s="236">
        <f t="shared" si="175"/>
        <v>15241.623702194127</v>
      </c>
      <c r="BB31" s="235">
        <f t="shared" si="175"/>
        <v>15305.130467619936</v>
      </c>
      <c r="BC31" s="235">
        <f t="shared" si="175"/>
        <v>15368.901844568352</v>
      </c>
      <c r="BD31" s="235">
        <f t="shared" si="175"/>
        <v>15432.938935587386</v>
      </c>
      <c r="BE31" s="235">
        <f t="shared" si="175"/>
        <v>15497.242847819</v>
      </c>
      <c r="BF31" s="235">
        <f t="shared" si="175"/>
        <v>15561.814693018245</v>
      </c>
      <c r="BG31" s="235">
        <f t="shared" si="175"/>
        <v>15626.655587572488</v>
      </c>
      <c r="BH31" s="235">
        <f t="shared" si="175"/>
        <v>15691.766652520706</v>
      </c>
      <c r="BI31" s="235">
        <f t="shared" si="175"/>
        <v>15757.149013572875</v>
      </c>
      <c r="BJ31" s="235">
        <f t="shared" si="175"/>
        <v>15822.803801129428</v>
      </c>
      <c r="BK31" s="235">
        <f t="shared" si="175"/>
        <v>15888.732150300801</v>
      </c>
      <c r="BL31" s="235">
        <f t="shared" si="175"/>
        <v>15954.935200927053</v>
      </c>
      <c r="BM31" s="235">
        <f t="shared" si="175"/>
        <v>16021.414097597582</v>
      </c>
      <c r="BO31" s="355">
        <f t="shared" si="96"/>
        <v>52164.900937500002</v>
      </c>
      <c r="BP31" s="356">
        <f t="shared" si="97"/>
        <v>161802.82250611804</v>
      </c>
      <c r="BQ31" s="356">
        <f t="shared" si="98"/>
        <v>170080.96198815221</v>
      </c>
      <c r="BR31" s="356">
        <f t="shared" si="99"/>
        <v>178782.62679701691</v>
      </c>
      <c r="BS31" s="357">
        <f t="shared" si="100"/>
        <v>187929.48529223388</v>
      </c>
      <c r="BT31" s="354"/>
      <c r="BU31" s="358">
        <f t="shared" si="101"/>
        <v>750760.7975210211</v>
      </c>
    </row>
    <row r="32" spans="1:73" ht="15" hidden="1" outlineLevel="1">
      <c r="A32" s="221"/>
      <c r="B32" s="108" t="s">
        <v>132</v>
      </c>
      <c r="D32" s="203">
        <v>300</v>
      </c>
      <c r="E32" s="221"/>
      <c r="F32" s="235">
        <f t="shared" si="169"/>
        <v>0</v>
      </c>
      <c r="G32" s="235">
        <f t="shared" ref="G32:AK32" si="176">IF(G$2=$C$11,$D32,IF(G$2&gt;$C$11,F32*(1+$C$10/12),0))</f>
        <v>0</v>
      </c>
      <c r="H32" s="235">
        <f t="shared" si="176"/>
        <v>0</v>
      </c>
      <c r="I32" s="235">
        <f t="shared" si="176"/>
        <v>0</v>
      </c>
      <c r="J32" s="235">
        <f t="shared" si="176"/>
        <v>0</v>
      </c>
      <c r="K32" s="235">
        <f t="shared" si="176"/>
        <v>0</v>
      </c>
      <c r="L32" s="235">
        <f t="shared" si="176"/>
        <v>0</v>
      </c>
      <c r="M32" s="235">
        <f t="shared" si="176"/>
        <v>0</v>
      </c>
      <c r="N32" s="235">
        <f t="shared" si="176"/>
        <v>300</v>
      </c>
      <c r="O32" s="235">
        <f t="shared" si="176"/>
        <v>301.25</v>
      </c>
      <c r="P32" s="235">
        <f t="shared" si="176"/>
        <v>302.50520833333331</v>
      </c>
      <c r="Q32" s="236">
        <f t="shared" si="176"/>
        <v>303.76564670138885</v>
      </c>
      <c r="R32" s="235">
        <f t="shared" si="176"/>
        <v>305.03133689597797</v>
      </c>
      <c r="S32" s="235">
        <f t="shared" si="176"/>
        <v>306.30230079971119</v>
      </c>
      <c r="T32" s="235">
        <f t="shared" si="176"/>
        <v>307.57856038637664</v>
      </c>
      <c r="U32" s="235">
        <f t="shared" si="176"/>
        <v>308.86013772131986</v>
      </c>
      <c r="V32" s="235">
        <f t="shared" si="176"/>
        <v>310.14705496182535</v>
      </c>
      <c r="W32" s="235">
        <f t="shared" si="176"/>
        <v>311.4393343574996</v>
      </c>
      <c r="X32" s="235">
        <f t="shared" si="176"/>
        <v>312.73699825065586</v>
      </c>
      <c r="Y32" s="235">
        <f t="shared" si="176"/>
        <v>314.04006907670026</v>
      </c>
      <c r="Z32" s="235">
        <f t="shared" si="176"/>
        <v>315.34856936451985</v>
      </c>
      <c r="AA32" s="235">
        <f t="shared" si="176"/>
        <v>316.66252173687201</v>
      </c>
      <c r="AB32" s="235">
        <f t="shared" si="176"/>
        <v>317.98194891077566</v>
      </c>
      <c r="AC32" s="236">
        <f t="shared" si="176"/>
        <v>319.30687369790388</v>
      </c>
      <c r="AD32" s="235">
        <f t="shared" si="176"/>
        <v>320.63731900497845</v>
      </c>
      <c r="AE32" s="235">
        <f t="shared" si="176"/>
        <v>321.97330783416584</v>
      </c>
      <c r="AF32" s="235">
        <f t="shared" si="176"/>
        <v>323.31486328347484</v>
      </c>
      <c r="AG32" s="235">
        <f t="shared" si="176"/>
        <v>324.66200854715595</v>
      </c>
      <c r="AH32" s="235">
        <f t="shared" si="176"/>
        <v>326.01476691610242</v>
      </c>
      <c r="AI32" s="235">
        <f t="shared" si="176"/>
        <v>327.37316177825284</v>
      </c>
      <c r="AJ32" s="235">
        <f t="shared" si="176"/>
        <v>328.73721661899555</v>
      </c>
      <c r="AK32" s="235">
        <f t="shared" si="176"/>
        <v>330.10695502157466</v>
      </c>
      <c r="AL32" s="235">
        <f t="shared" ref="AL32:BM32" si="177">IF(AL$2=$C$11,$D32,IF(AL$2&gt;$C$11,AK32*(1+$C$10/12),0))</f>
        <v>331.48240066749787</v>
      </c>
      <c r="AM32" s="235">
        <f t="shared" si="177"/>
        <v>332.86357733694575</v>
      </c>
      <c r="AN32" s="235">
        <f t="shared" si="177"/>
        <v>334.250508909183</v>
      </c>
      <c r="AO32" s="236">
        <f t="shared" si="177"/>
        <v>335.64321936297125</v>
      </c>
      <c r="AP32" s="235">
        <f t="shared" si="177"/>
        <v>337.04173277698362</v>
      </c>
      <c r="AQ32" s="235">
        <f t="shared" si="177"/>
        <v>338.44607333022105</v>
      </c>
      <c r="AR32" s="235">
        <f t="shared" si="177"/>
        <v>339.8562653024303</v>
      </c>
      <c r="AS32" s="235">
        <f t="shared" si="177"/>
        <v>341.27233307452377</v>
      </c>
      <c r="AT32" s="235">
        <f t="shared" si="177"/>
        <v>342.69430112900096</v>
      </c>
      <c r="AU32" s="235">
        <f t="shared" si="177"/>
        <v>344.12219405037177</v>
      </c>
      <c r="AV32" s="235">
        <f t="shared" si="177"/>
        <v>345.55603652558165</v>
      </c>
      <c r="AW32" s="235">
        <f t="shared" si="177"/>
        <v>346.99585334443822</v>
      </c>
      <c r="AX32" s="235">
        <f t="shared" si="177"/>
        <v>348.44166940004004</v>
      </c>
      <c r="AY32" s="235">
        <f t="shared" si="177"/>
        <v>349.89350968920689</v>
      </c>
      <c r="AZ32" s="235">
        <f t="shared" si="177"/>
        <v>351.35139931291189</v>
      </c>
      <c r="BA32" s="236">
        <f t="shared" si="177"/>
        <v>352.81536347671567</v>
      </c>
      <c r="BB32" s="235">
        <f t="shared" si="177"/>
        <v>354.28542749120197</v>
      </c>
      <c r="BC32" s="235">
        <f t="shared" si="177"/>
        <v>355.76161677241532</v>
      </c>
      <c r="BD32" s="235">
        <f t="shared" si="177"/>
        <v>357.24395684230041</v>
      </c>
      <c r="BE32" s="235">
        <f t="shared" si="177"/>
        <v>358.73247332914332</v>
      </c>
      <c r="BF32" s="235">
        <f t="shared" si="177"/>
        <v>360.22719196801472</v>
      </c>
      <c r="BG32" s="235">
        <f t="shared" si="177"/>
        <v>361.72813860121477</v>
      </c>
      <c r="BH32" s="235">
        <f t="shared" si="177"/>
        <v>363.23533917871981</v>
      </c>
      <c r="BI32" s="235">
        <f t="shared" si="177"/>
        <v>364.74881975863116</v>
      </c>
      <c r="BJ32" s="235">
        <f t="shared" si="177"/>
        <v>366.26860650762546</v>
      </c>
      <c r="BK32" s="235">
        <f t="shared" si="177"/>
        <v>367.79472570140723</v>
      </c>
      <c r="BL32" s="235">
        <f t="shared" si="177"/>
        <v>369.32720372516309</v>
      </c>
      <c r="BM32" s="235">
        <f t="shared" si="177"/>
        <v>370.86606707401791</v>
      </c>
      <c r="BO32" s="355">
        <f t="shared" si="96"/>
        <v>1207.520855034722</v>
      </c>
      <c r="BP32" s="356">
        <f t="shared" si="97"/>
        <v>3745.4357061601381</v>
      </c>
      <c r="BQ32" s="356">
        <f t="shared" si="98"/>
        <v>3937.0593052812983</v>
      </c>
      <c r="BR32" s="356">
        <f t="shared" si="99"/>
        <v>4138.4867314124258</v>
      </c>
      <c r="BS32" s="357">
        <f t="shared" si="100"/>
        <v>4350.2195669498551</v>
      </c>
      <c r="BT32" s="354"/>
      <c r="BU32" s="358">
        <f t="shared" si="101"/>
        <v>17378.72216483844</v>
      </c>
    </row>
    <row r="33" spans="1:73" ht="15" hidden="1" outlineLevel="1">
      <c r="A33" s="221"/>
      <c r="B33" s="108" t="s">
        <v>133</v>
      </c>
      <c r="D33" s="203">
        <v>480</v>
      </c>
      <c r="E33" s="221"/>
      <c r="F33" s="235">
        <f t="shared" si="169"/>
        <v>0</v>
      </c>
      <c r="G33" s="235">
        <f t="shared" ref="G33:AK33" si="178">IF(G$2=$C$11,$D33,IF(G$2&gt;$C$11,F33*(1+$C$10/12),0))</f>
        <v>0</v>
      </c>
      <c r="H33" s="235">
        <f t="shared" si="178"/>
        <v>0</v>
      </c>
      <c r="I33" s="235">
        <f t="shared" si="178"/>
        <v>0</v>
      </c>
      <c r="J33" s="235">
        <f t="shared" si="178"/>
        <v>0</v>
      </c>
      <c r="K33" s="235">
        <f t="shared" si="178"/>
        <v>0</v>
      </c>
      <c r="L33" s="235">
        <f t="shared" si="178"/>
        <v>0</v>
      </c>
      <c r="M33" s="235">
        <f t="shared" si="178"/>
        <v>0</v>
      </c>
      <c r="N33" s="235">
        <f t="shared" si="178"/>
        <v>480</v>
      </c>
      <c r="O33" s="235">
        <f t="shared" si="178"/>
        <v>482</v>
      </c>
      <c r="P33" s="235">
        <f t="shared" si="178"/>
        <v>484.00833333333333</v>
      </c>
      <c r="Q33" s="236">
        <f t="shared" si="178"/>
        <v>486.02503472222219</v>
      </c>
      <c r="R33" s="235">
        <f t="shared" si="178"/>
        <v>488.05013903356479</v>
      </c>
      <c r="S33" s="235">
        <f t="shared" si="178"/>
        <v>490.08368127953798</v>
      </c>
      <c r="T33" s="235">
        <f t="shared" si="178"/>
        <v>492.12569661820271</v>
      </c>
      <c r="U33" s="235">
        <f t="shared" si="178"/>
        <v>494.17622035411188</v>
      </c>
      <c r="V33" s="235">
        <f t="shared" si="178"/>
        <v>496.23528793892069</v>
      </c>
      <c r="W33" s="235">
        <f t="shared" si="178"/>
        <v>498.30293497199955</v>
      </c>
      <c r="X33" s="235">
        <f t="shared" si="178"/>
        <v>500.37919720104952</v>
      </c>
      <c r="Y33" s="235">
        <f t="shared" si="178"/>
        <v>502.46411052272055</v>
      </c>
      <c r="Z33" s="235">
        <f t="shared" si="178"/>
        <v>504.55771098323186</v>
      </c>
      <c r="AA33" s="235">
        <f t="shared" si="178"/>
        <v>506.66003477899534</v>
      </c>
      <c r="AB33" s="235">
        <f t="shared" si="178"/>
        <v>508.77111825724114</v>
      </c>
      <c r="AC33" s="236">
        <f t="shared" si="178"/>
        <v>510.89099791664631</v>
      </c>
      <c r="AD33" s="235">
        <f t="shared" si="178"/>
        <v>513.0197104079657</v>
      </c>
      <c r="AE33" s="235">
        <f t="shared" si="178"/>
        <v>515.15729253466554</v>
      </c>
      <c r="AF33" s="235">
        <f t="shared" si="178"/>
        <v>517.30378125356003</v>
      </c>
      <c r="AG33" s="235">
        <f t="shared" si="178"/>
        <v>519.45921367544986</v>
      </c>
      <c r="AH33" s="235">
        <f t="shared" si="178"/>
        <v>521.62362706576425</v>
      </c>
      <c r="AI33" s="235">
        <f t="shared" si="178"/>
        <v>523.7970588452049</v>
      </c>
      <c r="AJ33" s="235">
        <f t="shared" si="178"/>
        <v>525.97954659039328</v>
      </c>
      <c r="AK33" s="235">
        <f t="shared" si="178"/>
        <v>528.17112803451994</v>
      </c>
      <c r="AL33" s="235">
        <f t="shared" ref="AL33:BM33" si="179">IF(AL$2=$C$11,$D33,IF(AL$2&gt;$C$11,AK33*(1+$C$10/12),0))</f>
        <v>530.37184106799714</v>
      </c>
      <c r="AM33" s="235">
        <f t="shared" si="179"/>
        <v>532.58172373911384</v>
      </c>
      <c r="AN33" s="235">
        <f t="shared" si="179"/>
        <v>534.80081425469348</v>
      </c>
      <c r="AO33" s="236">
        <f t="shared" si="179"/>
        <v>537.02915098075471</v>
      </c>
      <c r="AP33" s="235">
        <f t="shared" si="179"/>
        <v>539.26677244317455</v>
      </c>
      <c r="AQ33" s="235">
        <f t="shared" si="179"/>
        <v>541.51371732835446</v>
      </c>
      <c r="AR33" s="235">
        <f t="shared" si="179"/>
        <v>543.7700244838893</v>
      </c>
      <c r="AS33" s="235">
        <f t="shared" si="179"/>
        <v>546.03573291923885</v>
      </c>
      <c r="AT33" s="235">
        <f t="shared" si="179"/>
        <v>548.31088180640234</v>
      </c>
      <c r="AU33" s="235">
        <f t="shared" si="179"/>
        <v>550.59551048059564</v>
      </c>
      <c r="AV33" s="235">
        <f t="shared" si="179"/>
        <v>552.8896584409315</v>
      </c>
      <c r="AW33" s="235">
        <f t="shared" si="179"/>
        <v>555.19336535110199</v>
      </c>
      <c r="AX33" s="235">
        <f t="shared" si="179"/>
        <v>557.50667104006493</v>
      </c>
      <c r="AY33" s="235">
        <f t="shared" si="179"/>
        <v>559.82961550273183</v>
      </c>
      <c r="AZ33" s="235">
        <f t="shared" si="179"/>
        <v>562.16223890065987</v>
      </c>
      <c r="BA33" s="236">
        <f t="shared" si="179"/>
        <v>564.5045815627459</v>
      </c>
      <c r="BB33" s="235">
        <f t="shared" si="179"/>
        <v>566.85668398592395</v>
      </c>
      <c r="BC33" s="235">
        <f t="shared" si="179"/>
        <v>569.21858683586527</v>
      </c>
      <c r="BD33" s="235">
        <f t="shared" si="179"/>
        <v>571.59033094768131</v>
      </c>
      <c r="BE33" s="235">
        <f t="shared" si="179"/>
        <v>573.97195732662999</v>
      </c>
      <c r="BF33" s="235">
        <f t="shared" si="179"/>
        <v>576.36350714882428</v>
      </c>
      <c r="BG33" s="235">
        <f t="shared" si="179"/>
        <v>578.76502176194435</v>
      </c>
      <c r="BH33" s="235">
        <f t="shared" si="179"/>
        <v>581.17654268595243</v>
      </c>
      <c r="BI33" s="235">
        <f t="shared" si="179"/>
        <v>583.5981116138106</v>
      </c>
      <c r="BJ33" s="235">
        <f t="shared" si="179"/>
        <v>586.02977041220151</v>
      </c>
      <c r="BK33" s="235">
        <f t="shared" si="179"/>
        <v>588.4715611222523</v>
      </c>
      <c r="BL33" s="235">
        <f t="shared" si="179"/>
        <v>590.92352596026171</v>
      </c>
      <c r="BM33" s="235">
        <f t="shared" si="179"/>
        <v>593.38570731842947</v>
      </c>
      <c r="BO33" s="355">
        <f t="shared" si="96"/>
        <v>1932.0333680555555</v>
      </c>
      <c r="BP33" s="356">
        <f t="shared" si="97"/>
        <v>5992.6971298562221</v>
      </c>
      <c r="BQ33" s="356">
        <f t="shared" si="98"/>
        <v>6299.294888450082</v>
      </c>
      <c r="BR33" s="356">
        <f t="shared" si="99"/>
        <v>6621.5787702598918</v>
      </c>
      <c r="BS33" s="357">
        <f t="shared" si="100"/>
        <v>6960.3513071197776</v>
      </c>
      <c r="BT33" s="354"/>
      <c r="BU33" s="358">
        <f t="shared" si="101"/>
        <v>27805.955463741531</v>
      </c>
    </row>
    <row r="34" spans="1:73" ht="15" hidden="1" outlineLevel="1">
      <c r="A34" s="221"/>
      <c r="B34" s="108" t="s">
        <v>134</v>
      </c>
      <c r="D34" s="203">
        <v>125</v>
      </c>
      <c r="E34" s="221"/>
      <c r="F34" s="235">
        <f t="shared" si="169"/>
        <v>0</v>
      </c>
      <c r="G34" s="235">
        <f t="shared" ref="G34:AK34" si="180">IF(G$2=$C$11,$D34,IF(G$2&gt;$C$11,F34*(1+$C$10/12),0))</f>
        <v>0</v>
      </c>
      <c r="H34" s="235">
        <f t="shared" si="180"/>
        <v>0</v>
      </c>
      <c r="I34" s="235">
        <f t="shared" si="180"/>
        <v>0</v>
      </c>
      <c r="J34" s="235">
        <f t="shared" si="180"/>
        <v>0</v>
      </c>
      <c r="K34" s="235">
        <f t="shared" si="180"/>
        <v>0</v>
      </c>
      <c r="L34" s="235">
        <f t="shared" si="180"/>
        <v>0</v>
      </c>
      <c r="M34" s="235">
        <f t="shared" si="180"/>
        <v>0</v>
      </c>
      <c r="N34" s="235">
        <f t="shared" si="180"/>
        <v>125</v>
      </c>
      <c r="O34" s="235">
        <f t="shared" si="180"/>
        <v>125.52083333333333</v>
      </c>
      <c r="P34" s="235">
        <f t="shared" si="180"/>
        <v>126.04383680555554</v>
      </c>
      <c r="Q34" s="236">
        <f t="shared" si="180"/>
        <v>126.56901945891202</v>
      </c>
      <c r="R34" s="235">
        <f t="shared" si="180"/>
        <v>127.09639037332416</v>
      </c>
      <c r="S34" s="235">
        <f t="shared" si="180"/>
        <v>127.62595866654634</v>
      </c>
      <c r="T34" s="235">
        <f t="shared" si="180"/>
        <v>128.15773349432362</v>
      </c>
      <c r="U34" s="235">
        <f t="shared" si="180"/>
        <v>128.69172405054996</v>
      </c>
      <c r="V34" s="235">
        <f t="shared" si="180"/>
        <v>129.22793956742726</v>
      </c>
      <c r="W34" s="235">
        <f t="shared" si="180"/>
        <v>129.76638931562488</v>
      </c>
      <c r="X34" s="235">
        <f t="shared" si="180"/>
        <v>130.30708260443998</v>
      </c>
      <c r="Y34" s="235">
        <f t="shared" si="180"/>
        <v>130.85002878195849</v>
      </c>
      <c r="Z34" s="235">
        <f t="shared" si="180"/>
        <v>131.39523723521665</v>
      </c>
      <c r="AA34" s="235">
        <f t="shared" si="180"/>
        <v>131.94271739036338</v>
      </c>
      <c r="AB34" s="235">
        <f t="shared" si="180"/>
        <v>132.49247871282324</v>
      </c>
      <c r="AC34" s="236">
        <f t="shared" si="180"/>
        <v>133.04453070746001</v>
      </c>
      <c r="AD34" s="235">
        <f t="shared" si="180"/>
        <v>133.59888291874108</v>
      </c>
      <c r="AE34" s="235">
        <f t="shared" si="180"/>
        <v>134.15554493090249</v>
      </c>
      <c r="AF34" s="235">
        <f t="shared" si="180"/>
        <v>134.71452636811458</v>
      </c>
      <c r="AG34" s="235">
        <f t="shared" si="180"/>
        <v>135.27583689464839</v>
      </c>
      <c r="AH34" s="235">
        <f t="shared" si="180"/>
        <v>135.83948621504277</v>
      </c>
      <c r="AI34" s="235">
        <f t="shared" si="180"/>
        <v>136.40548407427212</v>
      </c>
      <c r="AJ34" s="235">
        <f t="shared" si="180"/>
        <v>136.97384025791493</v>
      </c>
      <c r="AK34" s="235">
        <f t="shared" si="180"/>
        <v>137.5445645923229</v>
      </c>
      <c r="AL34" s="235">
        <f t="shared" ref="AL34:BM34" si="181">IF(AL$2=$C$11,$D34,IF(AL$2&gt;$C$11,AK34*(1+$C$10/12),0))</f>
        <v>138.1176669447909</v>
      </c>
      <c r="AM34" s="235">
        <f t="shared" si="181"/>
        <v>138.69315722372752</v>
      </c>
      <c r="AN34" s="235">
        <f t="shared" si="181"/>
        <v>139.27104537882639</v>
      </c>
      <c r="AO34" s="236">
        <f t="shared" si="181"/>
        <v>139.85134140123816</v>
      </c>
      <c r="AP34" s="235">
        <f t="shared" si="181"/>
        <v>140.43405532374331</v>
      </c>
      <c r="AQ34" s="235">
        <f t="shared" si="181"/>
        <v>141.01919722092558</v>
      </c>
      <c r="AR34" s="235">
        <f t="shared" si="181"/>
        <v>141.60677720934609</v>
      </c>
      <c r="AS34" s="235">
        <f t="shared" si="181"/>
        <v>142.19680544771836</v>
      </c>
      <c r="AT34" s="235">
        <f t="shared" si="181"/>
        <v>142.78929213708386</v>
      </c>
      <c r="AU34" s="235">
        <f t="shared" si="181"/>
        <v>143.38424752098837</v>
      </c>
      <c r="AV34" s="235">
        <f t="shared" si="181"/>
        <v>143.98168188565916</v>
      </c>
      <c r="AW34" s="235">
        <f t="shared" si="181"/>
        <v>144.58160556018274</v>
      </c>
      <c r="AX34" s="235">
        <f t="shared" si="181"/>
        <v>145.1840289166835</v>
      </c>
      <c r="AY34" s="235">
        <f t="shared" si="181"/>
        <v>145.78896237050301</v>
      </c>
      <c r="AZ34" s="235">
        <f t="shared" si="181"/>
        <v>146.39641638038012</v>
      </c>
      <c r="BA34" s="236">
        <f t="shared" si="181"/>
        <v>147.00640144863169</v>
      </c>
      <c r="BB34" s="235">
        <f t="shared" si="181"/>
        <v>147.61892812133433</v>
      </c>
      <c r="BC34" s="235">
        <f t="shared" si="181"/>
        <v>148.23400698850656</v>
      </c>
      <c r="BD34" s="235">
        <f t="shared" si="181"/>
        <v>148.851648684292</v>
      </c>
      <c r="BE34" s="235">
        <f t="shared" si="181"/>
        <v>149.47186388714323</v>
      </c>
      <c r="BF34" s="235">
        <f t="shared" si="181"/>
        <v>150.09466332000633</v>
      </c>
      <c r="BG34" s="235">
        <f t="shared" si="181"/>
        <v>150.72005775050636</v>
      </c>
      <c r="BH34" s="235">
        <f t="shared" si="181"/>
        <v>151.34805799113346</v>
      </c>
      <c r="BI34" s="235">
        <f t="shared" si="181"/>
        <v>151.97867489942985</v>
      </c>
      <c r="BJ34" s="235">
        <f t="shared" si="181"/>
        <v>152.61191937817748</v>
      </c>
      <c r="BK34" s="235">
        <f t="shared" si="181"/>
        <v>153.24780237558656</v>
      </c>
      <c r="BL34" s="235">
        <f t="shared" si="181"/>
        <v>153.88633488548484</v>
      </c>
      <c r="BM34" s="235">
        <f t="shared" si="181"/>
        <v>154.52752794750771</v>
      </c>
      <c r="BO34" s="355">
        <f t="shared" si="96"/>
        <v>503.13368959780087</v>
      </c>
      <c r="BP34" s="356">
        <f t="shared" si="97"/>
        <v>1560.5982109000579</v>
      </c>
      <c r="BQ34" s="356">
        <f t="shared" si="98"/>
        <v>1640.4413772005421</v>
      </c>
      <c r="BR34" s="356">
        <f t="shared" si="99"/>
        <v>1724.3694714218457</v>
      </c>
      <c r="BS34" s="357">
        <f t="shared" si="100"/>
        <v>1812.5914862291088</v>
      </c>
      <c r="BT34" s="354"/>
      <c r="BU34" s="358">
        <f t="shared" si="101"/>
        <v>7241.1342353493546</v>
      </c>
    </row>
    <row r="35" spans="1:73" ht="15" hidden="1" outlineLevel="1">
      <c r="A35" s="221"/>
      <c r="B35" s="109" t="s">
        <v>135</v>
      </c>
      <c r="D35" s="203">
        <v>34</v>
      </c>
      <c r="E35" s="221"/>
      <c r="F35" s="251">
        <f t="shared" si="169"/>
        <v>0</v>
      </c>
      <c r="G35" s="251">
        <f t="shared" ref="G35:AK35" si="182">IF(G$2=$C$11,$D35,IF(G$2&gt;$C$11,F35*(1+$C$10/12),0))</f>
        <v>0</v>
      </c>
      <c r="H35" s="251">
        <f t="shared" si="182"/>
        <v>0</v>
      </c>
      <c r="I35" s="251">
        <f t="shared" si="182"/>
        <v>0</v>
      </c>
      <c r="J35" s="251">
        <f t="shared" si="182"/>
        <v>0</v>
      </c>
      <c r="K35" s="251">
        <f t="shared" si="182"/>
        <v>0</v>
      </c>
      <c r="L35" s="251">
        <f t="shared" si="182"/>
        <v>0</v>
      </c>
      <c r="M35" s="251">
        <f t="shared" si="182"/>
        <v>0</v>
      </c>
      <c r="N35" s="251">
        <f t="shared" si="182"/>
        <v>34</v>
      </c>
      <c r="O35" s="251">
        <f t="shared" si="182"/>
        <v>34.141666666666666</v>
      </c>
      <c r="P35" s="251">
        <f t="shared" si="182"/>
        <v>34.283923611111106</v>
      </c>
      <c r="Q35" s="257">
        <f t="shared" si="182"/>
        <v>34.426773292824066</v>
      </c>
      <c r="R35" s="251">
        <f t="shared" si="182"/>
        <v>34.570218181544163</v>
      </c>
      <c r="S35" s="251">
        <f t="shared" si="182"/>
        <v>34.7142607573006</v>
      </c>
      <c r="T35" s="251">
        <f t="shared" si="182"/>
        <v>34.858903510456017</v>
      </c>
      <c r="U35" s="251">
        <f t="shared" si="182"/>
        <v>35.004148941749584</v>
      </c>
      <c r="V35" s="251">
        <f t="shared" si="182"/>
        <v>35.149999562340206</v>
      </c>
      <c r="W35" s="251">
        <f t="shared" si="182"/>
        <v>35.296457893849954</v>
      </c>
      <c r="X35" s="251">
        <f t="shared" si="182"/>
        <v>35.443526468407661</v>
      </c>
      <c r="Y35" s="251">
        <f t="shared" si="182"/>
        <v>35.591207828692696</v>
      </c>
      <c r="Z35" s="251">
        <f t="shared" si="182"/>
        <v>35.739504527978916</v>
      </c>
      <c r="AA35" s="251">
        <f t="shared" si="182"/>
        <v>35.888419130178825</v>
      </c>
      <c r="AB35" s="251">
        <f t="shared" si="182"/>
        <v>36.0379542098879</v>
      </c>
      <c r="AC35" s="257">
        <f t="shared" si="182"/>
        <v>36.188112352429101</v>
      </c>
      <c r="AD35" s="251">
        <f t="shared" si="182"/>
        <v>36.338896153897558</v>
      </c>
      <c r="AE35" s="251">
        <f t="shared" si="182"/>
        <v>36.490308221205467</v>
      </c>
      <c r="AF35" s="251">
        <f t="shared" si="182"/>
        <v>36.642351172127157</v>
      </c>
      <c r="AG35" s="251">
        <f t="shared" si="182"/>
        <v>36.795027635344354</v>
      </c>
      <c r="AH35" s="251">
        <f t="shared" si="182"/>
        <v>36.948340250491619</v>
      </c>
      <c r="AI35" s="251">
        <f t="shared" si="182"/>
        <v>37.102291668202</v>
      </c>
      <c r="AJ35" s="251">
        <f t="shared" si="182"/>
        <v>37.25688455015284</v>
      </c>
      <c r="AK35" s="251">
        <f t="shared" si="182"/>
        <v>37.412121569111811</v>
      </c>
      <c r="AL35" s="251">
        <f t="shared" ref="AL35:BM35" si="183">IF(AL$2=$C$11,$D35,IF(AL$2&gt;$C$11,AK35*(1+$C$10/12),0))</f>
        <v>37.568005408983112</v>
      </c>
      <c r="AM35" s="251">
        <f t="shared" si="183"/>
        <v>37.724538764853875</v>
      </c>
      <c r="AN35" s="251">
        <f t="shared" si="183"/>
        <v>37.881724343040766</v>
      </c>
      <c r="AO35" s="257">
        <f t="shared" si="183"/>
        <v>38.039564861136768</v>
      </c>
      <c r="AP35" s="251">
        <f t="shared" si="183"/>
        <v>38.198063048058174</v>
      </c>
      <c r="AQ35" s="251">
        <f t="shared" si="183"/>
        <v>38.357221644091752</v>
      </c>
      <c r="AR35" s="251">
        <f t="shared" si="183"/>
        <v>38.517043400942136</v>
      </c>
      <c r="AS35" s="251">
        <f t="shared" si="183"/>
        <v>38.677531081779392</v>
      </c>
      <c r="AT35" s="251">
        <f t="shared" si="183"/>
        <v>38.838687461286803</v>
      </c>
      <c r="AU35" s="251">
        <f t="shared" si="183"/>
        <v>39.000515325708832</v>
      </c>
      <c r="AV35" s="251">
        <f t="shared" si="183"/>
        <v>39.163017472899284</v>
      </c>
      <c r="AW35" s="251">
        <f t="shared" si="183"/>
        <v>39.3261967123697</v>
      </c>
      <c r="AX35" s="251">
        <f t="shared" si="183"/>
        <v>39.490055865337908</v>
      </c>
      <c r="AY35" s="251">
        <f t="shared" si="183"/>
        <v>39.654597764776817</v>
      </c>
      <c r="AZ35" s="251">
        <f t="shared" si="183"/>
        <v>39.819825255463385</v>
      </c>
      <c r="BA35" s="257">
        <f t="shared" si="183"/>
        <v>39.985741194027817</v>
      </c>
      <c r="BB35" s="251">
        <f t="shared" si="183"/>
        <v>40.152348449002929</v>
      </c>
      <c r="BC35" s="251">
        <f t="shared" si="183"/>
        <v>40.319649900873777</v>
      </c>
      <c r="BD35" s="251">
        <f t="shared" si="183"/>
        <v>40.487648442127416</v>
      </c>
      <c r="BE35" s="251">
        <f t="shared" si="183"/>
        <v>40.656346977302945</v>
      </c>
      <c r="BF35" s="251">
        <f t="shared" si="183"/>
        <v>40.825748423041709</v>
      </c>
      <c r="BG35" s="251">
        <f t="shared" si="183"/>
        <v>40.995855708137718</v>
      </c>
      <c r="BH35" s="251">
        <f t="shared" si="183"/>
        <v>41.166671773588291</v>
      </c>
      <c r="BI35" s="251">
        <f t="shared" si="183"/>
        <v>41.338199572644911</v>
      </c>
      <c r="BJ35" s="251">
        <f t="shared" si="183"/>
        <v>41.510442070864265</v>
      </c>
      <c r="BK35" s="251">
        <f t="shared" si="183"/>
        <v>41.683402246159531</v>
      </c>
      <c r="BL35" s="251">
        <f t="shared" si="183"/>
        <v>41.857083088851859</v>
      </c>
      <c r="BM35" s="251">
        <f t="shared" si="183"/>
        <v>42.031487601722077</v>
      </c>
      <c r="BO35" s="44">
        <f t="shared" si="96"/>
        <v>136.85236357060182</v>
      </c>
      <c r="BP35" s="45">
        <f t="shared" si="97"/>
        <v>424.4827133648156</v>
      </c>
      <c r="BQ35" s="45">
        <f t="shared" si="98"/>
        <v>446.20005459854735</v>
      </c>
      <c r="BR35" s="45">
        <f t="shared" si="99"/>
        <v>469.02849622674211</v>
      </c>
      <c r="BS35" s="46">
        <f t="shared" si="100"/>
        <v>493.02488425431739</v>
      </c>
      <c r="BT35" s="362"/>
      <c r="BU35" s="48">
        <f t="shared" si="101"/>
        <v>1969.5885120150242</v>
      </c>
    </row>
    <row r="36" spans="1:73" ht="15" collapsed="1">
      <c r="A36" s="221"/>
      <c r="B36" s="110" t="s">
        <v>116</v>
      </c>
      <c r="E36" s="221"/>
      <c r="F36" s="242">
        <f>SUM(F29:F35)</f>
        <v>0</v>
      </c>
      <c r="G36" s="242">
        <f t="shared" ref="G36:M36" si="184">SUM(G29:G35)</f>
        <v>0</v>
      </c>
      <c r="H36" s="242">
        <f t="shared" si="184"/>
        <v>0</v>
      </c>
      <c r="I36" s="242">
        <f t="shared" si="184"/>
        <v>0</v>
      </c>
      <c r="J36" s="242">
        <f t="shared" si="184"/>
        <v>0</v>
      </c>
      <c r="K36" s="242">
        <f t="shared" si="184"/>
        <v>0</v>
      </c>
      <c r="L36" s="242">
        <f t="shared" si="184"/>
        <v>0</v>
      </c>
      <c r="M36" s="242">
        <f t="shared" si="184"/>
        <v>0</v>
      </c>
      <c r="N36" s="242">
        <f>SUM(N29:N35)</f>
        <v>23899</v>
      </c>
      <c r="O36" s="242">
        <f t="shared" ref="O36" si="185">SUM(O29:O35)</f>
        <v>23998.579166666663</v>
      </c>
      <c r="P36" s="242">
        <f t="shared" ref="P36" si="186">SUM(P29:P35)</f>
        <v>24098.573246527776</v>
      </c>
      <c r="Q36" s="258">
        <f t="shared" ref="Q36" si="187">SUM(Q29:Q35)</f>
        <v>24198.983968388304</v>
      </c>
      <c r="R36" s="242">
        <f t="shared" ref="R36" si="188">SUM(R29:R35)</f>
        <v>24299.813068256593</v>
      </c>
      <c r="S36" s="242">
        <f t="shared" ref="S36" si="189">SUM(S29:S35)</f>
        <v>24401.062289374331</v>
      </c>
      <c r="T36" s="242">
        <f t="shared" ref="T36" si="190">SUM(T29:T35)</f>
        <v>24502.733382246726</v>
      </c>
      <c r="U36" s="242">
        <f t="shared" ref="U36" si="191">SUM(U29:U35)</f>
        <v>24604.82810467275</v>
      </c>
      <c r="V36" s="242">
        <f t="shared" ref="V36" si="192">SUM(V29:V35)</f>
        <v>24707.348221775555</v>
      </c>
      <c r="W36" s="242">
        <f t="shared" ref="W36" si="193">SUM(W29:W35)</f>
        <v>24810.295506032951</v>
      </c>
      <c r="X36" s="242">
        <f t="shared" ref="X36" si="194">SUM(X29:X35)</f>
        <v>24913.67173730809</v>
      </c>
      <c r="Y36" s="242">
        <f t="shared" ref="Y36" si="195">SUM(Y29:Y35)</f>
        <v>25017.478702880209</v>
      </c>
      <c r="Z36" s="242">
        <f t="shared" ref="Z36" si="196">SUM(Z29:Z35)</f>
        <v>25121.71819747554</v>
      </c>
      <c r="AA36" s="242">
        <f t="shared" ref="AA36" si="197">SUM(AA29:AA35)</f>
        <v>25226.392023298355</v>
      </c>
      <c r="AB36" s="242">
        <f t="shared" ref="AB36" si="198">SUM(AB29:AB35)</f>
        <v>25331.501990062097</v>
      </c>
      <c r="AC36" s="258">
        <f t="shared" ref="AC36" si="199">SUM(AC29:AC35)</f>
        <v>25437.049915020685</v>
      </c>
      <c r="AD36" s="242">
        <f t="shared" ref="AD36" si="200">SUM(AD29:AD35)</f>
        <v>25543.037622999938</v>
      </c>
      <c r="AE36" s="242">
        <f t="shared" ref="AE36" si="201">SUM(AE29:AE35)</f>
        <v>25649.466946429104</v>
      </c>
      <c r="AF36" s="242">
        <f t="shared" ref="AF36" si="202">SUM(AF29:AF35)</f>
        <v>25756.33972537256</v>
      </c>
      <c r="AG36" s="242">
        <f t="shared" ref="AG36" si="203">SUM(AG29:AG35)</f>
        <v>25863.657807561613</v>
      </c>
      <c r="AH36" s="242">
        <f t="shared" ref="AH36" si="204">SUM(AH29:AH35)</f>
        <v>25971.423048426452</v>
      </c>
      <c r="AI36" s="242">
        <f t="shared" ref="AI36" si="205">SUM(AI29:AI35)</f>
        <v>26079.637311128226</v>
      </c>
      <c r="AJ36" s="242">
        <f t="shared" ref="AJ36" si="206">SUM(AJ29:AJ35)</f>
        <v>26188.30246659126</v>
      </c>
      <c r="AK36" s="242">
        <f t="shared" ref="AK36" si="207">SUM(AK29:AK35)</f>
        <v>26297.420393535394</v>
      </c>
      <c r="AL36" s="242">
        <f t="shared" ref="AL36" si="208">SUM(AL29:AL35)</f>
        <v>26406.992978508453</v>
      </c>
      <c r="AM36" s="242">
        <f t="shared" ref="AM36" si="209">SUM(AM29:AM35)</f>
        <v>26517.022115918906</v>
      </c>
      <c r="AN36" s="242">
        <f t="shared" ref="AN36" si="210">SUM(AN29:AN35)</f>
        <v>26627.50970806857</v>
      </c>
      <c r="AO36" s="258">
        <f t="shared" ref="AO36" si="211">SUM(AO29:AO35)</f>
        <v>26738.457665185517</v>
      </c>
      <c r="AP36" s="242">
        <f t="shared" ref="AP36" si="212">SUM(AP29:AP35)</f>
        <v>26849.867905457122</v>
      </c>
      <c r="AQ36" s="242">
        <f t="shared" ref="AQ36" si="213">SUM(AQ29:AQ35)</f>
        <v>26961.742355063194</v>
      </c>
      <c r="AR36" s="242">
        <f t="shared" ref="AR36" si="214">SUM(AR29:AR35)</f>
        <v>27074.082948209289</v>
      </c>
      <c r="AS36" s="242">
        <f t="shared" ref="AS36" si="215">SUM(AS29:AS35)</f>
        <v>27186.891627160163</v>
      </c>
      <c r="AT36" s="242">
        <f t="shared" ref="AT36" si="216">SUM(AT29:AT35)</f>
        <v>27300.170342273334</v>
      </c>
      <c r="AU36" s="242">
        <f t="shared" ref="AU36" si="217">SUM(AU29:AU35)</f>
        <v>27413.921052032798</v>
      </c>
      <c r="AV36" s="242">
        <f t="shared" ref="AV36" si="218">SUM(AV29:AV35)</f>
        <v>27528.145723082936</v>
      </c>
      <c r="AW36" s="242">
        <f t="shared" ref="AW36" si="219">SUM(AW29:AW35)</f>
        <v>27642.846330262444</v>
      </c>
      <c r="AX36" s="242">
        <f t="shared" ref="AX36" si="220">SUM(AX29:AX35)</f>
        <v>27758.024856638542</v>
      </c>
      <c r="AY36" s="242">
        <f t="shared" ref="AY36" si="221">SUM(AY29:AY35)</f>
        <v>27873.683293541199</v>
      </c>
      <c r="AZ36" s="242">
        <f t="shared" ref="AZ36" si="222">SUM(AZ29:AZ35)</f>
        <v>27989.823640597624</v>
      </c>
      <c r="BA36" s="258">
        <f t="shared" ref="BA36" si="223">SUM(BA29:BA35)</f>
        <v>28106.447905766778</v>
      </c>
      <c r="BB36" s="242">
        <f t="shared" ref="BB36" si="224">SUM(BB29:BB35)</f>
        <v>28223.558105374141</v>
      </c>
      <c r="BC36" s="242">
        <f t="shared" ref="BC36" si="225">SUM(BC29:BC35)</f>
        <v>28341.156264146532</v>
      </c>
      <c r="BD36" s="242">
        <f t="shared" ref="BD36" si="226">SUM(BD29:BD35)</f>
        <v>28459.24441524714</v>
      </c>
      <c r="BE36" s="242">
        <f t="shared" ref="BE36" si="227">SUM(BE29:BE35)</f>
        <v>28577.824600310669</v>
      </c>
      <c r="BF36" s="242">
        <f t="shared" ref="BF36" si="228">SUM(BF29:BF35)</f>
        <v>28696.898869478631</v>
      </c>
      <c r="BG36" s="242">
        <f t="shared" ref="BG36" si="229">SUM(BG29:BG35)</f>
        <v>28816.469281434791</v>
      </c>
      <c r="BH36" s="242">
        <f t="shared" ref="BH36" si="230">SUM(BH29:BH35)</f>
        <v>28936.537903440767</v>
      </c>
      <c r="BI36" s="242">
        <f t="shared" ref="BI36" si="231">SUM(BI29:BI35)</f>
        <v>29057.10681137177</v>
      </c>
      <c r="BJ36" s="242">
        <f t="shared" ref="BJ36" si="232">SUM(BJ29:BJ35)</f>
        <v>29178.178089752488</v>
      </c>
      <c r="BK36" s="242">
        <f t="shared" ref="BK36" si="233">SUM(BK29:BK35)</f>
        <v>29299.753831793118</v>
      </c>
      <c r="BL36" s="242">
        <f t="shared" ref="BL36" si="234">SUM(BL29:BL35)</f>
        <v>29421.836139425592</v>
      </c>
      <c r="BM36" s="242">
        <f t="shared" ref="BM36" si="235">SUM(BM29:BM35)</f>
        <v>29544.427123339861</v>
      </c>
      <c r="BO36" s="363">
        <f t="shared" si="96"/>
        <v>96195.13638158275</v>
      </c>
      <c r="BP36" s="364">
        <f t="shared" si="97"/>
        <v>298373.89313840389</v>
      </c>
      <c r="BQ36" s="364">
        <f t="shared" si="98"/>
        <v>313639.26778972603</v>
      </c>
      <c r="BR36" s="364">
        <f t="shared" si="99"/>
        <v>329685.64798008546</v>
      </c>
      <c r="BS36" s="365">
        <f t="shared" si="100"/>
        <v>346552.99143511552</v>
      </c>
      <c r="BT36" s="366"/>
      <c r="BU36" s="358">
        <f t="shared" si="101"/>
        <v>1384446.9367249138</v>
      </c>
    </row>
    <row r="37" spans="1:73" ht="15" hidden="1" outlineLevel="1">
      <c r="A37" s="221"/>
      <c r="B37" s="107" t="s">
        <v>112</v>
      </c>
      <c r="E37" s="221"/>
      <c r="F37" s="250"/>
      <c r="G37" s="250"/>
      <c r="H37" s="250"/>
      <c r="I37" s="250"/>
      <c r="J37" s="250"/>
      <c r="K37" s="250"/>
      <c r="L37" s="250"/>
      <c r="M37" s="250"/>
      <c r="N37" s="250"/>
      <c r="O37" s="250"/>
      <c r="P37" s="250"/>
      <c r="Q37" s="256"/>
      <c r="R37" s="250"/>
      <c r="S37" s="250"/>
      <c r="T37" s="250"/>
      <c r="U37" s="250"/>
      <c r="V37" s="250"/>
      <c r="W37" s="250"/>
      <c r="X37" s="250"/>
      <c r="Y37" s="250"/>
      <c r="Z37" s="250"/>
      <c r="AA37" s="250"/>
      <c r="AB37" s="250"/>
      <c r="AC37" s="256"/>
      <c r="AD37" s="250"/>
      <c r="AE37" s="250"/>
      <c r="AF37" s="250"/>
      <c r="AG37" s="250"/>
      <c r="AH37" s="250"/>
      <c r="AI37" s="250"/>
      <c r="AJ37" s="250"/>
      <c r="AK37" s="250"/>
      <c r="AL37" s="250"/>
      <c r="AM37" s="250"/>
      <c r="AN37" s="250"/>
      <c r="AO37" s="256"/>
      <c r="AP37" s="250"/>
      <c r="AQ37" s="250"/>
      <c r="AR37" s="250"/>
      <c r="AS37" s="250"/>
      <c r="AT37" s="250"/>
      <c r="AU37" s="250"/>
      <c r="AV37" s="250"/>
      <c r="AW37" s="250"/>
      <c r="AX37" s="250"/>
      <c r="AY37" s="250"/>
      <c r="AZ37" s="250"/>
      <c r="BA37" s="256"/>
      <c r="BB37" s="250"/>
      <c r="BC37" s="250"/>
      <c r="BD37" s="250"/>
      <c r="BE37" s="250"/>
      <c r="BF37" s="250"/>
      <c r="BG37" s="250"/>
      <c r="BH37" s="250"/>
      <c r="BI37" s="250"/>
      <c r="BJ37" s="250"/>
      <c r="BK37" s="250"/>
      <c r="BL37" s="250"/>
      <c r="BM37" s="250"/>
      <c r="BO37" s="355">
        <f t="shared" si="96"/>
        <v>0</v>
      </c>
      <c r="BP37" s="356">
        <f t="shared" si="97"/>
        <v>0</v>
      </c>
      <c r="BQ37" s="356">
        <f t="shared" si="98"/>
        <v>0</v>
      </c>
      <c r="BR37" s="356">
        <f t="shared" si="99"/>
        <v>0</v>
      </c>
      <c r="BS37" s="357">
        <f t="shared" si="100"/>
        <v>0</v>
      </c>
      <c r="BT37" s="354"/>
      <c r="BU37" s="358">
        <f t="shared" si="101"/>
        <v>0</v>
      </c>
    </row>
    <row r="38" spans="1:73" ht="15" hidden="1" outlineLevel="1">
      <c r="A38" s="221"/>
      <c r="B38" s="108" t="s">
        <v>136</v>
      </c>
      <c r="D38" s="203">
        <v>5000</v>
      </c>
      <c r="E38" s="221"/>
      <c r="F38" s="235">
        <f>IF(F$2=$C$11,$D38,IF(F$2&gt;$C$11,D38*(1+$C$10/12),0))</f>
        <v>0</v>
      </c>
      <c r="G38" s="235">
        <f t="shared" ref="G38:AK38" si="236">IF(G$2=$C$11,$D38,IF(G$2&gt;$C$11,F38*(1+$C$10/12),0))</f>
        <v>0</v>
      </c>
      <c r="H38" s="235">
        <f t="shared" si="236"/>
        <v>0</v>
      </c>
      <c r="I38" s="235">
        <f t="shared" si="236"/>
        <v>0</v>
      </c>
      <c r="J38" s="235">
        <f t="shared" si="236"/>
        <v>0</v>
      </c>
      <c r="K38" s="235">
        <f t="shared" si="236"/>
        <v>0</v>
      </c>
      <c r="L38" s="235">
        <f t="shared" si="236"/>
        <v>0</v>
      </c>
      <c r="M38" s="235">
        <f t="shared" si="236"/>
        <v>0</v>
      </c>
      <c r="N38" s="235">
        <f t="shared" si="236"/>
        <v>5000</v>
      </c>
      <c r="O38" s="235">
        <f t="shared" si="236"/>
        <v>5020.833333333333</v>
      </c>
      <c r="P38" s="235">
        <f t="shared" si="236"/>
        <v>5041.7534722222217</v>
      </c>
      <c r="Q38" s="236">
        <f t="shared" si="236"/>
        <v>5062.7607783564808</v>
      </c>
      <c r="R38" s="235">
        <f t="shared" si="236"/>
        <v>5083.8556149329661</v>
      </c>
      <c r="S38" s="235">
        <f t="shared" si="236"/>
        <v>5105.0383466618532</v>
      </c>
      <c r="T38" s="235">
        <f t="shared" si="236"/>
        <v>5126.3093397729444</v>
      </c>
      <c r="U38" s="235">
        <f t="shared" si="236"/>
        <v>5147.6689620219986</v>
      </c>
      <c r="V38" s="235">
        <f t="shared" si="236"/>
        <v>5169.1175826970903</v>
      </c>
      <c r="W38" s="235">
        <f t="shared" si="236"/>
        <v>5190.6555726249944</v>
      </c>
      <c r="X38" s="235">
        <f t="shared" si="236"/>
        <v>5212.2833041775984</v>
      </c>
      <c r="Y38" s="235">
        <f t="shared" si="236"/>
        <v>5234.0011512783385</v>
      </c>
      <c r="Z38" s="235">
        <f t="shared" si="236"/>
        <v>5255.8094894086653</v>
      </c>
      <c r="AA38" s="235">
        <f t="shared" si="236"/>
        <v>5277.7086956145349</v>
      </c>
      <c r="AB38" s="235">
        <f t="shared" si="236"/>
        <v>5299.6991485129283</v>
      </c>
      <c r="AC38" s="236">
        <f t="shared" si="236"/>
        <v>5321.7812282983987</v>
      </c>
      <c r="AD38" s="235">
        <f t="shared" si="236"/>
        <v>5343.9553167496415</v>
      </c>
      <c r="AE38" s="235">
        <f t="shared" si="236"/>
        <v>5366.2217972360986</v>
      </c>
      <c r="AF38" s="235">
        <f t="shared" si="236"/>
        <v>5388.5810547245819</v>
      </c>
      <c r="AG38" s="235">
        <f t="shared" si="236"/>
        <v>5411.0334757859346</v>
      </c>
      <c r="AH38" s="235">
        <f t="shared" si="236"/>
        <v>5433.5794486017094</v>
      </c>
      <c r="AI38" s="235">
        <f t="shared" si="236"/>
        <v>5456.2193629708827</v>
      </c>
      <c r="AJ38" s="235">
        <f t="shared" si="236"/>
        <v>5478.9536103165947</v>
      </c>
      <c r="AK38" s="235">
        <f t="shared" si="236"/>
        <v>5501.7825836929142</v>
      </c>
      <c r="AL38" s="235">
        <f t="shared" ref="AL38:BM38" si="237">IF(AL$2=$C$11,$D38,IF(AL$2&gt;$C$11,AK38*(1+$C$10/12),0))</f>
        <v>5524.7066777916343</v>
      </c>
      <c r="AM38" s="235">
        <f t="shared" si="237"/>
        <v>5547.7262889490994</v>
      </c>
      <c r="AN38" s="235">
        <f t="shared" si="237"/>
        <v>5570.8418151530541</v>
      </c>
      <c r="AO38" s="236">
        <f t="shared" si="237"/>
        <v>5594.0536560495248</v>
      </c>
      <c r="AP38" s="235">
        <f t="shared" si="237"/>
        <v>5617.3622129497307</v>
      </c>
      <c r="AQ38" s="235">
        <f t="shared" si="237"/>
        <v>5640.767888837021</v>
      </c>
      <c r="AR38" s="235">
        <f t="shared" si="237"/>
        <v>5664.2710883738418</v>
      </c>
      <c r="AS38" s="235">
        <f t="shared" si="237"/>
        <v>5687.8722179087326</v>
      </c>
      <c r="AT38" s="235">
        <f t="shared" si="237"/>
        <v>5711.5716854833527</v>
      </c>
      <c r="AU38" s="235">
        <f t="shared" si="237"/>
        <v>5735.3699008395333</v>
      </c>
      <c r="AV38" s="235">
        <f t="shared" si="237"/>
        <v>5759.2672754263649</v>
      </c>
      <c r="AW38" s="235">
        <f t="shared" si="237"/>
        <v>5783.2642224073079</v>
      </c>
      <c r="AX38" s="235">
        <f t="shared" si="237"/>
        <v>5807.361156667338</v>
      </c>
      <c r="AY38" s="235">
        <f t="shared" si="237"/>
        <v>5831.5584948201185</v>
      </c>
      <c r="AZ38" s="235">
        <f t="shared" si="237"/>
        <v>5855.8566552152024</v>
      </c>
      <c r="BA38" s="236">
        <f t="shared" si="237"/>
        <v>5880.2560579452656</v>
      </c>
      <c r="BB38" s="235">
        <f t="shared" si="237"/>
        <v>5904.7571248533704</v>
      </c>
      <c r="BC38" s="235">
        <f t="shared" si="237"/>
        <v>5929.3602795402594</v>
      </c>
      <c r="BD38" s="235">
        <f t="shared" si="237"/>
        <v>5954.0659473716769</v>
      </c>
      <c r="BE38" s="235">
        <f t="shared" si="237"/>
        <v>5978.8745554857251</v>
      </c>
      <c r="BF38" s="235">
        <f t="shared" si="237"/>
        <v>6003.786532800249</v>
      </c>
      <c r="BG38" s="235">
        <f t="shared" si="237"/>
        <v>6028.8023100202499</v>
      </c>
      <c r="BH38" s="235">
        <f t="shared" si="237"/>
        <v>6053.922319645334</v>
      </c>
      <c r="BI38" s="235">
        <f t="shared" si="237"/>
        <v>6079.1469959771894</v>
      </c>
      <c r="BJ38" s="235">
        <f t="shared" si="237"/>
        <v>6104.4767751270938</v>
      </c>
      <c r="BK38" s="235">
        <f t="shared" si="237"/>
        <v>6129.9120950234565</v>
      </c>
      <c r="BL38" s="235">
        <f t="shared" si="237"/>
        <v>6155.4533954193876</v>
      </c>
      <c r="BM38" s="235">
        <f t="shared" si="237"/>
        <v>6181.1011179003017</v>
      </c>
      <c r="BO38" s="355">
        <f t="shared" si="96"/>
        <v>20125.347583912036</v>
      </c>
      <c r="BP38" s="356">
        <f t="shared" si="97"/>
        <v>62423.928436002316</v>
      </c>
      <c r="BQ38" s="356">
        <f t="shared" si="98"/>
        <v>65617.655088021667</v>
      </c>
      <c r="BR38" s="356">
        <f t="shared" si="99"/>
        <v>68974.778856873803</v>
      </c>
      <c r="BS38" s="357">
        <f t="shared" si="100"/>
        <v>72503.65944916429</v>
      </c>
      <c r="BT38" s="354"/>
      <c r="BU38" s="358">
        <f t="shared" si="101"/>
        <v>289645.36941397411</v>
      </c>
    </row>
    <row r="39" spans="1:73" ht="15" hidden="1" outlineLevel="1">
      <c r="A39" s="221"/>
      <c r="B39" s="108" t="s">
        <v>137</v>
      </c>
      <c r="D39" s="203">
        <v>2000</v>
      </c>
      <c r="E39" s="221"/>
      <c r="F39" s="235">
        <f>IF(F$2=$C$11,$D39,IF(F$2&gt;$C$11,D39*(1+$C$10/12),0))</f>
        <v>0</v>
      </c>
      <c r="G39" s="235">
        <f t="shared" ref="G39:AK39" si="238">IF(G$2=$C$11,$D39,IF(G$2&gt;$C$11,F39*(1+$C$10/12),0))</f>
        <v>0</v>
      </c>
      <c r="H39" s="235">
        <f t="shared" si="238"/>
        <v>0</v>
      </c>
      <c r="I39" s="235">
        <f t="shared" si="238"/>
        <v>0</v>
      </c>
      <c r="J39" s="235">
        <f t="shared" si="238"/>
        <v>0</v>
      </c>
      <c r="K39" s="235">
        <f t="shared" si="238"/>
        <v>0</v>
      </c>
      <c r="L39" s="235">
        <f t="shared" si="238"/>
        <v>0</v>
      </c>
      <c r="M39" s="235">
        <f t="shared" si="238"/>
        <v>0</v>
      </c>
      <c r="N39" s="235">
        <f t="shared" si="238"/>
        <v>2000</v>
      </c>
      <c r="O39" s="235">
        <f t="shared" si="238"/>
        <v>2008.3333333333333</v>
      </c>
      <c r="P39" s="235">
        <f t="shared" si="238"/>
        <v>2016.7013888888887</v>
      </c>
      <c r="Q39" s="236">
        <f t="shared" si="238"/>
        <v>2025.1043113425924</v>
      </c>
      <c r="R39" s="235">
        <f t="shared" si="238"/>
        <v>2033.5422459731865</v>
      </c>
      <c r="S39" s="235">
        <f t="shared" si="238"/>
        <v>2042.0153386647414</v>
      </c>
      <c r="T39" s="235">
        <f t="shared" si="238"/>
        <v>2050.523735909178</v>
      </c>
      <c r="U39" s="235">
        <f t="shared" si="238"/>
        <v>2059.0675848087994</v>
      </c>
      <c r="V39" s="235">
        <f t="shared" si="238"/>
        <v>2067.6470330788361</v>
      </c>
      <c r="W39" s="235">
        <f t="shared" si="238"/>
        <v>2076.262229049998</v>
      </c>
      <c r="X39" s="235">
        <f t="shared" si="238"/>
        <v>2084.9133216710397</v>
      </c>
      <c r="Y39" s="235">
        <f t="shared" si="238"/>
        <v>2093.6004605113358</v>
      </c>
      <c r="Z39" s="235">
        <f t="shared" si="238"/>
        <v>2102.3237957634665</v>
      </c>
      <c r="AA39" s="235">
        <f t="shared" si="238"/>
        <v>2111.0834782458141</v>
      </c>
      <c r="AB39" s="235">
        <f t="shared" si="238"/>
        <v>2119.8796594051719</v>
      </c>
      <c r="AC39" s="236">
        <f t="shared" si="238"/>
        <v>2128.7124913193602</v>
      </c>
      <c r="AD39" s="235">
        <f t="shared" si="238"/>
        <v>2137.5821266998573</v>
      </c>
      <c r="AE39" s="235">
        <f t="shared" si="238"/>
        <v>2146.4887188944399</v>
      </c>
      <c r="AF39" s="235">
        <f t="shared" si="238"/>
        <v>2155.4324218898332</v>
      </c>
      <c r="AG39" s="235">
        <f t="shared" si="238"/>
        <v>2164.4133903143743</v>
      </c>
      <c r="AH39" s="235">
        <f t="shared" si="238"/>
        <v>2173.4317794406843</v>
      </c>
      <c r="AI39" s="235">
        <f t="shared" si="238"/>
        <v>2182.487745188354</v>
      </c>
      <c r="AJ39" s="235">
        <f t="shared" si="238"/>
        <v>2191.5814441266389</v>
      </c>
      <c r="AK39" s="235">
        <f t="shared" si="238"/>
        <v>2200.7130334771664</v>
      </c>
      <c r="AL39" s="235">
        <f t="shared" ref="AL39:BM39" si="239">IF(AL$2=$C$11,$D39,IF(AL$2&gt;$C$11,AK39*(1+$C$10/12),0))</f>
        <v>2209.8826711166544</v>
      </c>
      <c r="AM39" s="235">
        <f t="shared" si="239"/>
        <v>2219.0905155796404</v>
      </c>
      <c r="AN39" s="235">
        <f t="shared" si="239"/>
        <v>2228.3367260612222</v>
      </c>
      <c r="AO39" s="236">
        <f t="shared" si="239"/>
        <v>2237.6214624198105</v>
      </c>
      <c r="AP39" s="235">
        <f t="shared" si="239"/>
        <v>2246.9448851798929</v>
      </c>
      <c r="AQ39" s="235">
        <f t="shared" si="239"/>
        <v>2256.3071555348092</v>
      </c>
      <c r="AR39" s="235">
        <f t="shared" si="239"/>
        <v>2265.7084353495375</v>
      </c>
      <c r="AS39" s="235">
        <f t="shared" si="239"/>
        <v>2275.1488871634938</v>
      </c>
      <c r="AT39" s="235">
        <f t="shared" si="239"/>
        <v>2284.6286741933418</v>
      </c>
      <c r="AU39" s="235">
        <f t="shared" si="239"/>
        <v>2294.1479603358139</v>
      </c>
      <c r="AV39" s="235">
        <f t="shared" si="239"/>
        <v>2303.7069101705465</v>
      </c>
      <c r="AW39" s="235">
        <f t="shared" si="239"/>
        <v>2313.3056889629238</v>
      </c>
      <c r="AX39" s="235">
        <f t="shared" si="239"/>
        <v>2322.944462666936</v>
      </c>
      <c r="AY39" s="235">
        <f t="shared" si="239"/>
        <v>2332.6233979280482</v>
      </c>
      <c r="AZ39" s="235">
        <f t="shared" si="239"/>
        <v>2342.3426620860819</v>
      </c>
      <c r="BA39" s="236">
        <f t="shared" si="239"/>
        <v>2352.1024231781071</v>
      </c>
      <c r="BB39" s="235">
        <f t="shared" si="239"/>
        <v>2361.9028499413494</v>
      </c>
      <c r="BC39" s="235">
        <f t="shared" si="239"/>
        <v>2371.744111816105</v>
      </c>
      <c r="BD39" s="235">
        <f t="shared" si="239"/>
        <v>2381.626378948672</v>
      </c>
      <c r="BE39" s="235">
        <f t="shared" si="239"/>
        <v>2391.5498221942917</v>
      </c>
      <c r="BF39" s="235">
        <f t="shared" si="239"/>
        <v>2401.5146131201013</v>
      </c>
      <c r="BG39" s="235">
        <f t="shared" si="239"/>
        <v>2411.5209240081017</v>
      </c>
      <c r="BH39" s="235">
        <f t="shared" si="239"/>
        <v>2421.5689278581353</v>
      </c>
      <c r="BI39" s="235">
        <f t="shared" si="239"/>
        <v>2431.6587983908776</v>
      </c>
      <c r="BJ39" s="235">
        <f t="shared" si="239"/>
        <v>2441.7907100508396</v>
      </c>
      <c r="BK39" s="235">
        <f t="shared" si="239"/>
        <v>2451.9648380093849</v>
      </c>
      <c r="BL39" s="235">
        <f t="shared" si="239"/>
        <v>2462.1813581677575</v>
      </c>
      <c r="BM39" s="235">
        <f t="shared" si="239"/>
        <v>2472.4404471601233</v>
      </c>
      <c r="BO39" s="355">
        <f t="shared" si="96"/>
        <v>8050.1390335648139</v>
      </c>
      <c r="BP39" s="356">
        <f t="shared" si="97"/>
        <v>24969.571374400926</v>
      </c>
      <c r="BQ39" s="356">
        <f t="shared" si="98"/>
        <v>26247.062035208673</v>
      </c>
      <c r="BR39" s="356">
        <f t="shared" si="99"/>
        <v>27589.911542749531</v>
      </c>
      <c r="BS39" s="357">
        <f t="shared" si="100"/>
        <v>29001.463779665741</v>
      </c>
      <c r="BT39" s="354"/>
      <c r="BU39" s="358">
        <f t="shared" si="101"/>
        <v>115858.14776558967</v>
      </c>
    </row>
    <row r="40" spans="1:73" ht="15" hidden="1" outlineLevel="1">
      <c r="A40" s="221"/>
      <c r="B40" s="108" t="s">
        <v>138</v>
      </c>
      <c r="D40" s="203">
        <v>2500</v>
      </c>
      <c r="E40" s="221"/>
      <c r="F40" s="235">
        <f>IF(F$2=$C$11,$D40,IF(F$2&gt;$C$11,D40*(1+$C$10/12),0))</f>
        <v>0</v>
      </c>
      <c r="G40" s="235">
        <f t="shared" ref="G40:AK40" si="240">IF(G$2=$C$11,$D40,IF(G$2&gt;$C$11,F40*(1+$C$10/12),0))</f>
        <v>0</v>
      </c>
      <c r="H40" s="235">
        <f t="shared" si="240"/>
        <v>0</v>
      </c>
      <c r="I40" s="235">
        <f t="shared" si="240"/>
        <v>0</v>
      </c>
      <c r="J40" s="235">
        <f t="shared" si="240"/>
        <v>0</v>
      </c>
      <c r="K40" s="235">
        <f t="shared" si="240"/>
        <v>0</v>
      </c>
      <c r="L40" s="235">
        <f t="shared" si="240"/>
        <v>0</v>
      </c>
      <c r="M40" s="235">
        <f t="shared" si="240"/>
        <v>0</v>
      </c>
      <c r="N40" s="235">
        <f t="shared" si="240"/>
        <v>2500</v>
      </c>
      <c r="O40" s="235">
        <f t="shared" si="240"/>
        <v>2510.4166666666665</v>
      </c>
      <c r="P40" s="235">
        <f t="shared" si="240"/>
        <v>2520.8767361111109</v>
      </c>
      <c r="Q40" s="236">
        <f t="shared" si="240"/>
        <v>2531.3803891782404</v>
      </c>
      <c r="R40" s="235">
        <f t="shared" si="240"/>
        <v>2541.927807466483</v>
      </c>
      <c r="S40" s="235">
        <f t="shared" si="240"/>
        <v>2552.5191733309266</v>
      </c>
      <c r="T40" s="235">
        <f t="shared" si="240"/>
        <v>2563.1546698864722</v>
      </c>
      <c r="U40" s="235">
        <f t="shared" si="240"/>
        <v>2573.8344810109993</v>
      </c>
      <c r="V40" s="235">
        <f t="shared" si="240"/>
        <v>2584.5587913485451</v>
      </c>
      <c r="W40" s="235">
        <f t="shared" si="240"/>
        <v>2595.3277863124972</v>
      </c>
      <c r="X40" s="235">
        <f t="shared" si="240"/>
        <v>2606.1416520887992</v>
      </c>
      <c r="Y40" s="235">
        <f t="shared" si="240"/>
        <v>2617.0005756391693</v>
      </c>
      <c r="Z40" s="235">
        <f t="shared" si="240"/>
        <v>2627.9047447043326</v>
      </c>
      <c r="AA40" s="235">
        <f t="shared" si="240"/>
        <v>2638.8543478072675</v>
      </c>
      <c r="AB40" s="235">
        <f t="shared" si="240"/>
        <v>2649.8495742564642</v>
      </c>
      <c r="AC40" s="236">
        <f t="shared" si="240"/>
        <v>2660.8906141491993</v>
      </c>
      <c r="AD40" s="235">
        <f t="shared" si="240"/>
        <v>2671.9776583748207</v>
      </c>
      <c r="AE40" s="235">
        <f t="shared" si="240"/>
        <v>2683.1108986180493</v>
      </c>
      <c r="AF40" s="235">
        <f t="shared" si="240"/>
        <v>2694.290527362291</v>
      </c>
      <c r="AG40" s="235">
        <f t="shared" si="240"/>
        <v>2705.5167378929673</v>
      </c>
      <c r="AH40" s="235">
        <f t="shared" si="240"/>
        <v>2716.7897243008547</v>
      </c>
      <c r="AI40" s="235">
        <f t="shared" si="240"/>
        <v>2728.1096814854413</v>
      </c>
      <c r="AJ40" s="235">
        <f t="shared" si="240"/>
        <v>2739.4768051582973</v>
      </c>
      <c r="AK40" s="235">
        <f t="shared" si="240"/>
        <v>2750.8912918464571</v>
      </c>
      <c r="AL40" s="235">
        <f t="shared" ref="AL40:BM40" si="241">IF(AL$2=$C$11,$D40,IF(AL$2&gt;$C$11,AK40*(1+$C$10/12),0))</f>
        <v>2762.3533388958172</v>
      </c>
      <c r="AM40" s="235">
        <f t="shared" si="241"/>
        <v>2773.8631444745497</v>
      </c>
      <c r="AN40" s="235">
        <f t="shared" si="241"/>
        <v>2785.420907576527</v>
      </c>
      <c r="AO40" s="236">
        <f t="shared" si="241"/>
        <v>2797.0268280247624</v>
      </c>
      <c r="AP40" s="235">
        <f t="shared" si="241"/>
        <v>2808.6811064748654</v>
      </c>
      <c r="AQ40" s="235">
        <f t="shared" si="241"/>
        <v>2820.3839444185105</v>
      </c>
      <c r="AR40" s="235">
        <f t="shared" si="241"/>
        <v>2832.1355441869209</v>
      </c>
      <c r="AS40" s="235">
        <f t="shared" si="241"/>
        <v>2843.9361089543663</v>
      </c>
      <c r="AT40" s="235">
        <f t="shared" si="241"/>
        <v>2855.7858427416763</v>
      </c>
      <c r="AU40" s="235">
        <f t="shared" si="241"/>
        <v>2867.6849504197667</v>
      </c>
      <c r="AV40" s="235">
        <f t="shared" si="241"/>
        <v>2879.6336377131825</v>
      </c>
      <c r="AW40" s="235">
        <f t="shared" si="241"/>
        <v>2891.6321112036539</v>
      </c>
      <c r="AX40" s="235">
        <f t="shared" si="241"/>
        <v>2903.680578333669</v>
      </c>
      <c r="AY40" s="235">
        <f t="shared" si="241"/>
        <v>2915.7792474100593</v>
      </c>
      <c r="AZ40" s="235">
        <f t="shared" si="241"/>
        <v>2927.9283276076012</v>
      </c>
      <c r="BA40" s="236">
        <f t="shared" si="241"/>
        <v>2940.1280289726328</v>
      </c>
      <c r="BB40" s="235">
        <f t="shared" si="241"/>
        <v>2952.3785624266852</v>
      </c>
      <c r="BC40" s="235">
        <f t="shared" si="241"/>
        <v>2964.6801397701297</v>
      </c>
      <c r="BD40" s="235">
        <f t="shared" si="241"/>
        <v>2977.0329736858384</v>
      </c>
      <c r="BE40" s="235">
        <f t="shared" si="241"/>
        <v>2989.4372777428625</v>
      </c>
      <c r="BF40" s="235">
        <f t="shared" si="241"/>
        <v>3001.8932664001245</v>
      </c>
      <c r="BG40" s="235">
        <f t="shared" si="241"/>
        <v>3014.401155010125</v>
      </c>
      <c r="BH40" s="235">
        <f t="shared" si="241"/>
        <v>3026.961159822667</v>
      </c>
      <c r="BI40" s="235">
        <f t="shared" si="241"/>
        <v>3039.5734979885947</v>
      </c>
      <c r="BJ40" s="235">
        <f t="shared" si="241"/>
        <v>3052.2383875635469</v>
      </c>
      <c r="BK40" s="235">
        <f t="shared" si="241"/>
        <v>3064.9560475117282</v>
      </c>
      <c r="BL40" s="235">
        <f t="shared" si="241"/>
        <v>3077.7266977096938</v>
      </c>
      <c r="BM40" s="235">
        <f t="shared" si="241"/>
        <v>3090.5505589501508</v>
      </c>
      <c r="BO40" s="355">
        <f t="shared" si="96"/>
        <v>10062.673791956018</v>
      </c>
      <c r="BP40" s="356">
        <f t="shared" si="97"/>
        <v>31211.964218001158</v>
      </c>
      <c r="BQ40" s="356">
        <f t="shared" si="98"/>
        <v>32808.827544010834</v>
      </c>
      <c r="BR40" s="356">
        <f t="shared" si="99"/>
        <v>34487.389428436902</v>
      </c>
      <c r="BS40" s="357">
        <f t="shared" si="100"/>
        <v>36251.829724582145</v>
      </c>
      <c r="BT40" s="354"/>
      <c r="BU40" s="358">
        <f t="shared" si="101"/>
        <v>144822.68470698706</v>
      </c>
    </row>
    <row r="41" spans="1:73" ht="15" hidden="1" outlineLevel="1">
      <c r="A41" s="221"/>
      <c r="B41" s="109" t="s">
        <v>139</v>
      </c>
      <c r="D41" s="203">
        <v>500</v>
      </c>
      <c r="E41" s="221"/>
      <c r="F41" s="251">
        <f>IF(F$2=$C$11,$D41,IF(F$2&gt;$C$11,D41*(1+$C$10/12),0))</f>
        <v>0</v>
      </c>
      <c r="G41" s="251">
        <f t="shared" ref="G41:AK41" si="242">IF(G$2=$C$11,$D41,IF(G$2&gt;$C$11,F41*(1+$C$10/12),0))</f>
        <v>0</v>
      </c>
      <c r="H41" s="251">
        <f t="shared" si="242"/>
        <v>0</v>
      </c>
      <c r="I41" s="251">
        <f t="shared" si="242"/>
        <v>0</v>
      </c>
      <c r="J41" s="251">
        <f t="shared" si="242"/>
        <v>0</v>
      </c>
      <c r="K41" s="251">
        <f t="shared" si="242"/>
        <v>0</v>
      </c>
      <c r="L41" s="251">
        <f t="shared" si="242"/>
        <v>0</v>
      </c>
      <c r="M41" s="251">
        <f t="shared" si="242"/>
        <v>0</v>
      </c>
      <c r="N41" s="251">
        <f t="shared" si="242"/>
        <v>500</v>
      </c>
      <c r="O41" s="251">
        <f t="shared" si="242"/>
        <v>502.08333333333331</v>
      </c>
      <c r="P41" s="251">
        <f t="shared" si="242"/>
        <v>504.17534722222217</v>
      </c>
      <c r="Q41" s="257">
        <f t="shared" si="242"/>
        <v>506.2760778356481</v>
      </c>
      <c r="R41" s="251">
        <f t="shared" si="242"/>
        <v>508.38556149329662</v>
      </c>
      <c r="S41" s="251">
        <f t="shared" si="242"/>
        <v>510.50383466618536</v>
      </c>
      <c r="T41" s="251">
        <f t="shared" si="242"/>
        <v>512.63093397729449</v>
      </c>
      <c r="U41" s="251">
        <f t="shared" si="242"/>
        <v>514.76689620219986</v>
      </c>
      <c r="V41" s="251">
        <f t="shared" si="242"/>
        <v>516.91175826970903</v>
      </c>
      <c r="W41" s="251">
        <f t="shared" si="242"/>
        <v>519.06555726249951</v>
      </c>
      <c r="X41" s="251">
        <f t="shared" si="242"/>
        <v>521.22833041775993</v>
      </c>
      <c r="Y41" s="251">
        <f t="shared" si="242"/>
        <v>523.40011512783394</v>
      </c>
      <c r="Z41" s="251">
        <f t="shared" si="242"/>
        <v>525.58094894086662</v>
      </c>
      <c r="AA41" s="251">
        <f t="shared" si="242"/>
        <v>527.77086956145354</v>
      </c>
      <c r="AB41" s="251">
        <f t="shared" si="242"/>
        <v>529.96991485129297</v>
      </c>
      <c r="AC41" s="257">
        <f t="shared" si="242"/>
        <v>532.17812282984005</v>
      </c>
      <c r="AD41" s="251">
        <f t="shared" si="242"/>
        <v>534.39553167496433</v>
      </c>
      <c r="AE41" s="251">
        <f t="shared" si="242"/>
        <v>536.62217972360997</v>
      </c>
      <c r="AF41" s="251">
        <f t="shared" si="242"/>
        <v>538.85810547245831</v>
      </c>
      <c r="AG41" s="251">
        <f t="shared" si="242"/>
        <v>541.10334757859357</v>
      </c>
      <c r="AH41" s="251">
        <f t="shared" si="242"/>
        <v>543.35794486017107</v>
      </c>
      <c r="AI41" s="251">
        <f t="shared" si="242"/>
        <v>545.6219362970885</v>
      </c>
      <c r="AJ41" s="251">
        <f t="shared" si="242"/>
        <v>547.89536103165972</v>
      </c>
      <c r="AK41" s="251">
        <f t="shared" si="242"/>
        <v>550.1782583692916</v>
      </c>
      <c r="AL41" s="251">
        <f t="shared" ref="AL41:BM41" si="243">IF(AL$2=$C$11,$D41,IF(AL$2&gt;$C$11,AK41*(1+$C$10/12),0))</f>
        <v>552.47066777916359</v>
      </c>
      <c r="AM41" s="251">
        <f t="shared" si="243"/>
        <v>554.7726288949101</v>
      </c>
      <c r="AN41" s="251">
        <f t="shared" si="243"/>
        <v>557.08418151530554</v>
      </c>
      <c r="AO41" s="257">
        <f t="shared" si="243"/>
        <v>559.40536560495264</v>
      </c>
      <c r="AP41" s="251">
        <f t="shared" si="243"/>
        <v>561.73622129497323</v>
      </c>
      <c r="AQ41" s="251">
        <f t="shared" si="243"/>
        <v>564.07678888370231</v>
      </c>
      <c r="AR41" s="251">
        <f t="shared" si="243"/>
        <v>566.42710883738437</v>
      </c>
      <c r="AS41" s="251">
        <f t="shared" si="243"/>
        <v>568.78722179087345</v>
      </c>
      <c r="AT41" s="251">
        <f t="shared" si="243"/>
        <v>571.15716854833545</v>
      </c>
      <c r="AU41" s="251">
        <f t="shared" si="243"/>
        <v>573.53699008395347</v>
      </c>
      <c r="AV41" s="251">
        <f t="shared" si="243"/>
        <v>575.92672754263663</v>
      </c>
      <c r="AW41" s="251">
        <f t="shared" si="243"/>
        <v>578.32642224073095</v>
      </c>
      <c r="AX41" s="251">
        <f t="shared" si="243"/>
        <v>580.73611566673401</v>
      </c>
      <c r="AY41" s="251">
        <f t="shared" si="243"/>
        <v>583.15584948201206</v>
      </c>
      <c r="AZ41" s="251">
        <f t="shared" si="243"/>
        <v>585.58566552152047</v>
      </c>
      <c r="BA41" s="257">
        <f t="shared" si="243"/>
        <v>588.02560579452677</v>
      </c>
      <c r="BB41" s="251">
        <f t="shared" si="243"/>
        <v>590.47571248533734</v>
      </c>
      <c r="BC41" s="251">
        <f t="shared" si="243"/>
        <v>592.93602795402626</v>
      </c>
      <c r="BD41" s="251">
        <f t="shared" si="243"/>
        <v>595.40659473716801</v>
      </c>
      <c r="BE41" s="251">
        <f t="shared" si="243"/>
        <v>597.88745554857292</v>
      </c>
      <c r="BF41" s="251">
        <f t="shared" si="243"/>
        <v>600.37865328002533</v>
      </c>
      <c r="BG41" s="251">
        <f t="shared" si="243"/>
        <v>602.88023100202543</v>
      </c>
      <c r="BH41" s="251">
        <f t="shared" si="243"/>
        <v>605.39223196453383</v>
      </c>
      <c r="BI41" s="251">
        <f t="shared" si="243"/>
        <v>607.91469959771939</v>
      </c>
      <c r="BJ41" s="251">
        <f t="shared" si="243"/>
        <v>610.4476775127099</v>
      </c>
      <c r="BK41" s="251">
        <f t="shared" si="243"/>
        <v>612.99120950234624</v>
      </c>
      <c r="BL41" s="251">
        <f t="shared" si="243"/>
        <v>615.54533954193937</v>
      </c>
      <c r="BM41" s="251">
        <f t="shared" si="243"/>
        <v>618.11011179003083</v>
      </c>
      <c r="BO41" s="44">
        <f t="shared" si="96"/>
        <v>2012.5347583912035</v>
      </c>
      <c r="BP41" s="45">
        <f t="shared" si="97"/>
        <v>6242.3928436002316</v>
      </c>
      <c r="BQ41" s="45">
        <f t="shared" si="98"/>
        <v>6561.7655088021684</v>
      </c>
      <c r="BR41" s="45">
        <f t="shared" si="99"/>
        <v>6897.4778856873827</v>
      </c>
      <c r="BS41" s="46">
        <f t="shared" si="100"/>
        <v>7250.3659449164352</v>
      </c>
      <c r="BT41" s="362"/>
      <c r="BU41" s="48">
        <f t="shared" si="101"/>
        <v>28964.536941397419</v>
      </c>
    </row>
    <row r="42" spans="1:73" ht="15" collapsed="1">
      <c r="A42" s="221"/>
      <c r="B42" s="110" t="s">
        <v>117</v>
      </c>
      <c r="E42" s="221"/>
      <c r="F42" s="242">
        <f>SUM(F38:F41)</f>
        <v>0</v>
      </c>
      <c r="G42" s="242">
        <f t="shared" ref="G42:M42" si="244">SUM(G38:G41)</f>
        <v>0</v>
      </c>
      <c r="H42" s="242">
        <f t="shared" si="244"/>
        <v>0</v>
      </c>
      <c r="I42" s="242">
        <f t="shared" si="244"/>
        <v>0</v>
      </c>
      <c r="J42" s="242">
        <f t="shared" si="244"/>
        <v>0</v>
      </c>
      <c r="K42" s="242">
        <f t="shared" si="244"/>
        <v>0</v>
      </c>
      <c r="L42" s="242">
        <f t="shared" si="244"/>
        <v>0</v>
      </c>
      <c r="M42" s="242">
        <f t="shared" si="244"/>
        <v>0</v>
      </c>
      <c r="N42" s="242">
        <f>SUM(N38:N41)</f>
        <v>10000</v>
      </c>
      <c r="O42" s="242">
        <f t="shared" ref="O42" si="245">SUM(O38:O41)</f>
        <v>10041.666666666666</v>
      </c>
      <c r="P42" s="242">
        <f t="shared" ref="P42" si="246">SUM(P38:P41)</f>
        <v>10083.506944444443</v>
      </c>
      <c r="Q42" s="258">
        <f t="shared" ref="Q42" si="247">SUM(Q38:Q41)</f>
        <v>10125.521556712962</v>
      </c>
      <c r="R42" s="242">
        <f t="shared" ref="R42" si="248">SUM(R38:R41)</f>
        <v>10167.711229865932</v>
      </c>
      <c r="S42" s="242">
        <f t="shared" ref="S42" si="249">SUM(S38:S41)</f>
        <v>10210.076693323706</v>
      </c>
      <c r="T42" s="242">
        <f t="shared" ref="T42" si="250">SUM(T38:T41)</f>
        <v>10252.618679545889</v>
      </c>
      <c r="U42" s="242">
        <f t="shared" ref="U42" si="251">SUM(U38:U41)</f>
        <v>10295.337924043997</v>
      </c>
      <c r="V42" s="242">
        <f t="shared" ref="V42" si="252">SUM(V38:V41)</f>
        <v>10338.235165394181</v>
      </c>
      <c r="W42" s="242">
        <f t="shared" ref="W42" si="253">SUM(W38:W41)</f>
        <v>10381.311145249989</v>
      </c>
      <c r="X42" s="242">
        <f t="shared" ref="X42" si="254">SUM(X38:X41)</f>
        <v>10424.566608355197</v>
      </c>
      <c r="Y42" s="242">
        <f t="shared" ref="Y42" si="255">SUM(Y38:Y41)</f>
        <v>10468.002302556677</v>
      </c>
      <c r="Z42" s="242">
        <f t="shared" ref="Z42" si="256">SUM(Z38:Z41)</f>
        <v>10511.618978817332</v>
      </c>
      <c r="AA42" s="242">
        <f t="shared" ref="AA42" si="257">SUM(AA38:AA41)</f>
        <v>10555.41739122907</v>
      </c>
      <c r="AB42" s="242">
        <f t="shared" ref="AB42" si="258">SUM(AB38:AB41)</f>
        <v>10599.398297025858</v>
      </c>
      <c r="AC42" s="258">
        <f t="shared" ref="AC42" si="259">SUM(AC38:AC41)</f>
        <v>10643.562456596799</v>
      </c>
      <c r="AD42" s="242">
        <f t="shared" ref="AD42" si="260">SUM(AD38:AD41)</f>
        <v>10687.910633499283</v>
      </c>
      <c r="AE42" s="242">
        <f t="shared" ref="AE42" si="261">SUM(AE38:AE41)</f>
        <v>10732.443594472199</v>
      </c>
      <c r="AF42" s="242">
        <f t="shared" ref="AF42" si="262">SUM(AF38:AF41)</f>
        <v>10777.162109449164</v>
      </c>
      <c r="AG42" s="242">
        <f t="shared" ref="AG42" si="263">SUM(AG38:AG41)</f>
        <v>10822.066951571869</v>
      </c>
      <c r="AH42" s="242">
        <f t="shared" ref="AH42" si="264">SUM(AH38:AH41)</f>
        <v>10867.158897203419</v>
      </c>
      <c r="AI42" s="242">
        <f t="shared" ref="AI42" si="265">SUM(AI38:AI41)</f>
        <v>10912.438725941765</v>
      </c>
      <c r="AJ42" s="242">
        <f t="shared" ref="AJ42" si="266">SUM(AJ38:AJ41)</f>
        <v>10957.907220633191</v>
      </c>
      <c r="AK42" s="242">
        <f t="shared" ref="AK42" si="267">SUM(AK38:AK41)</f>
        <v>11003.565167385828</v>
      </c>
      <c r="AL42" s="242">
        <f t="shared" ref="AL42" si="268">SUM(AL38:AL41)</f>
        <v>11049.413355583269</v>
      </c>
      <c r="AM42" s="242">
        <f t="shared" ref="AM42" si="269">SUM(AM38:AM41)</f>
        <v>11095.452577898201</v>
      </c>
      <c r="AN42" s="242">
        <f t="shared" ref="AN42" si="270">SUM(AN38:AN41)</f>
        <v>11141.683630306108</v>
      </c>
      <c r="AO42" s="258">
        <f t="shared" ref="AO42" si="271">SUM(AO38:AO41)</f>
        <v>11188.10731209905</v>
      </c>
      <c r="AP42" s="242">
        <f t="shared" ref="AP42" si="272">SUM(AP38:AP41)</f>
        <v>11234.724425899463</v>
      </c>
      <c r="AQ42" s="242">
        <f t="shared" ref="AQ42" si="273">SUM(AQ38:AQ41)</f>
        <v>11281.535777674042</v>
      </c>
      <c r="AR42" s="242">
        <f t="shared" ref="AR42" si="274">SUM(AR38:AR41)</f>
        <v>11328.542176747686</v>
      </c>
      <c r="AS42" s="242">
        <f t="shared" ref="AS42" si="275">SUM(AS38:AS41)</f>
        <v>11375.744435817465</v>
      </c>
      <c r="AT42" s="242">
        <f t="shared" ref="AT42" si="276">SUM(AT38:AT41)</f>
        <v>11423.143370966707</v>
      </c>
      <c r="AU42" s="242">
        <f t="shared" ref="AU42" si="277">SUM(AU38:AU41)</f>
        <v>11470.739801679068</v>
      </c>
      <c r="AV42" s="242">
        <f t="shared" ref="AV42" si="278">SUM(AV38:AV41)</f>
        <v>11518.534550852732</v>
      </c>
      <c r="AW42" s="242">
        <f t="shared" ref="AW42" si="279">SUM(AW38:AW41)</f>
        <v>11566.528444814616</v>
      </c>
      <c r="AX42" s="242">
        <f t="shared" ref="AX42" si="280">SUM(AX38:AX41)</f>
        <v>11614.722313334678</v>
      </c>
      <c r="AY42" s="242">
        <f t="shared" ref="AY42" si="281">SUM(AY38:AY41)</f>
        <v>11663.116989640239</v>
      </c>
      <c r="AZ42" s="242">
        <f t="shared" ref="AZ42" si="282">SUM(AZ38:AZ41)</f>
        <v>11711.713310430408</v>
      </c>
      <c r="BA42" s="258">
        <f t="shared" ref="BA42" si="283">SUM(BA38:BA41)</f>
        <v>11760.512115890531</v>
      </c>
      <c r="BB42" s="242">
        <f t="shared" ref="BB42" si="284">SUM(BB38:BB41)</f>
        <v>11809.514249706743</v>
      </c>
      <c r="BC42" s="242">
        <f t="shared" ref="BC42" si="285">SUM(BC38:BC41)</f>
        <v>11858.720559080521</v>
      </c>
      <c r="BD42" s="242">
        <f t="shared" ref="BD42" si="286">SUM(BD38:BD41)</f>
        <v>11908.131894743356</v>
      </c>
      <c r="BE42" s="242">
        <f t="shared" ref="BE42" si="287">SUM(BE38:BE41)</f>
        <v>11957.749110971452</v>
      </c>
      <c r="BF42" s="242">
        <f t="shared" ref="BF42" si="288">SUM(BF38:BF41)</f>
        <v>12007.5730656005</v>
      </c>
      <c r="BG42" s="242">
        <f t="shared" ref="BG42" si="289">SUM(BG38:BG41)</f>
        <v>12057.604620040504</v>
      </c>
      <c r="BH42" s="242">
        <f t="shared" ref="BH42" si="290">SUM(BH38:BH41)</f>
        <v>12107.84463929067</v>
      </c>
      <c r="BI42" s="242">
        <f t="shared" ref="BI42" si="291">SUM(BI38:BI41)</f>
        <v>12158.293991954381</v>
      </c>
      <c r="BJ42" s="242">
        <f t="shared" ref="BJ42" si="292">SUM(BJ38:BJ41)</f>
        <v>12208.953550254189</v>
      </c>
      <c r="BK42" s="242">
        <f t="shared" ref="BK42" si="293">SUM(BK38:BK41)</f>
        <v>12259.824190046917</v>
      </c>
      <c r="BL42" s="242">
        <f t="shared" ref="BL42" si="294">SUM(BL38:BL41)</f>
        <v>12310.906790838777</v>
      </c>
      <c r="BM42" s="242">
        <f t="shared" ref="BM42" si="295">SUM(BM38:BM41)</f>
        <v>12362.202235800605</v>
      </c>
      <c r="BO42" s="363">
        <f t="shared" si="96"/>
        <v>40250.695167824073</v>
      </c>
      <c r="BP42" s="364">
        <f t="shared" si="97"/>
        <v>124847.85687200465</v>
      </c>
      <c r="BQ42" s="364">
        <f t="shared" si="98"/>
        <v>131235.31017604333</v>
      </c>
      <c r="BR42" s="364">
        <f t="shared" si="99"/>
        <v>137949.55771374761</v>
      </c>
      <c r="BS42" s="365">
        <f t="shared" si="100"/>
        <v>145007.31889832861</v>
      </c>
      <c r="BT42" s="366"/>
      <c r="BU42" s="358">
        <f t="shared" si="101"/>
        <v>579290.73882794823</v>
      </c>
    </row>
    <row r="43" spans="1:73" ht="15" hidden="1" outlineLevel="1">
      <c r="A43" s="221"/>
      <c r="B43" s="107" t="s">
        <v>18</v>
      </c>
      <c r="E43" s="221"/>
      <c r="F43" s="250"/>
      <c r="G43" s="250"/>
      <c r="H43" s="250"/>
      <c r="I43" s="250"/>
      <c r="J43" s="250"/>
      <c r="K43" s="250"/>
      <c r="L43" s="250"/>
      <c r="M43" s="250"/>
      <c r="N43" s="250"/>
      <c r="O43" s="250"/>
      <c r="P43" s="250"/>
      <c r="Q43" s="256"/>
      <c r="R43" s="250"/>
      <c r="S43" s="250"/>
      <c r="T43" s="250"/>
      <c r="U43" s="250"/>
      <c r="V43" s="250"/>
      <c r="W43" s="250"/>
      <c r="X43" s="250"/>
      <c r="Y43" s="250"/>
      <c r="Z43" s="250"/>
      <c r="AA43" s="250"/>
      <c r="AB43" s="250"/>
      <c r="AC43" s="256"/>
      <c r="AD43" s="250"/>
      <c r="AE43" s="250"/>
      <c r="AF43" s="250"/>
      <c r="AG43" s="250"/>
      <c r="AH43" s="250"/>
      <c r="AI43" s="250"/>
      <c r="AJ43" s="250"/>
      <c r="AK43" s="250"/>
      <c r="AL43" s="250"/>
      <c r="AM43" s="250"/>
      <c r="AN43" s="250"/>
      <c r="AO43" s="256"/>
      <c r="AP43" s="250"/>
      <c r="AQ43" s="250"/>
      <c r="AR43" s="250"/>
      <c r="AS43" s="250"/>
      <c r="AT43" s="250"/>
      <c r="AU43" s="250"/>
      <c r="AV43" s="250"/>
      <c r="AW43" s="250"/>
      <c r="AX43" s="250"/>
      <c r="AY43" s="250"/>
      <c r="AZ43" s="250"/>
      <c r="BA43" s="256"/>
      <c r="BB43" s="250"/>
      <c r="BC43" s="250"/>
      <c r="BD43" s="250"/>
      <c r="BE43" s="250"/>
      <c r="BF43" s="250"/>
      <c r="BG43" s="250"/>
      <c r="BH43" s="250"/>
      <c r="BI43" s="250"/>
      <c r="BJ43" s="250"/>
      <c r="BK43" s="250"/>
      <c r="BL43" s="250"/>
      <c r="BM43" s="250"/>
      <c r="BO43" s="355">
        <f t="shared" si="96"/>
        <v>0</v>
      </c>
      <c r="BP43" s="356">
        <f t="shared" si="97"/>
        <v>0</v>
      </c>
      <c r="BQ43" s="356">
        <f t="shared" si="98"/>
        <v>0</v>
      </c>
      <c r="BR43" s="356">
        <f t="shared" si="99"/>
        <v>0</v>
      </c>
      <c r="BS43" s="357">
        <f t="shared" si="100"/>
        <v>0</v>
      </c>
      <c r="BT43" s="354"/>
      <c r="BU43" s="358">
        <f t="shared" si="101"/>
        <v>0</v>
      </c>
    </row>
    <row r="44" spans="1:73" ht="15" hidden="1" outlineLevel="1">
      <c r="A44" s="221"/>
      <c r="B44" s="108" t="s">
        <v>140</v>
      </c>
      <c r="D44" s="203">
        <v>1100</v>
      </c>
      <c r="E44" s="221"/>
      <c r="F44" s="235">
        <f>IF(F$2=$C$11,$D44,IF(F$2&gt;$C$11,D44*(1+$C$10/12),0))</f>
        <v>0</v>
      </c>
      <c r="G44" s="235">
        <f t="shared" ref="G44:AK44" si="296">IF(G$2=$C$11,$D44,IF(G$2&gt;$C$11,F44*(1+$C$10/12),0))</f>
        <v>0</v>
      </c>
      <c r="H44" s="235">
        <f t="shared" si="296"/>
        <v>0</v>
      </c>
      <c r="I44" s="235">
        <f t="shared" si="296"/>
        <v>0</v>
      </c>
      <c r="J44" s="235">
        <f t="shared" si="296"/>
        <v>0</v>
      </c>
      <c r="K44" s="235">
        <f t="shared" si="296"/>
        <v>0</v>
      </c>
      <c r="L44" s="235">
        <f t="shared" si="296"/>
        <v>0</v>
      </c>
      <c r="M44" s="235">
        <f t="shared" si="296"/>
        <v>0</v>
      </c>
      <c r="N44" s="235">
        <f t="shared" si="296"/>
        <v>1100</v>
      </c>
      <c r="O44" s="235">
        <f t="shared" si="296"/>
        <v>1104.5833333333333</v>
      </c>
      <c r="P44" s="235">
        <f t="shared" si="296"/>
        <v>1109.1857638888887</v>
      </c>
      <c r="Q44" s="236">
        <f t="shared" si="296"/>
        <v>1113.8073712384257</v>
      </c>
      <c r="R44" s="235">
        <f t="shared" si="296"/>
        <v>1118.4482352852524</v>
      </c>
      <c r="S44" s="235">
        <f t="shared" si="296"/>
        <v>1123.1084362656077</v>
      </c>
      <c r="T44" s="235">
        <f t="shared" si="296"/>
        <v>1127.7880547500476</v>
      </c>
      <c r="U44" s="235">
        <f t="shared" si="296"/>
        <v>1132.4871716448395</v>
      </c>
      <c r="V44" s="235">
        <f t="shared" si="296"/>
        <v>1137.2058681933597</v>
      </c>
      <c r="W44" s="235">
        <f t="shared" si="296"/>
        <v>1141.9442259774987</v>
      </c>
      <c r="X44" s="235">
        <f t="shared" si="296"/>
        <v>1146.7023269190715</v>
      </c>
      <c r="Y44" s="235">
        <f t="shared" si="296"/>
        <v>1151.4802532812344</v>
      </c>
      <c r="Z44" s="235">
        <f t="shared" si="296"/>
        <v>1156.2780876699062</v>
      </c>
      <c r="AA44" s="235">
        <f t="shared" si="296"/>
        <v>1161.0959130351976</v>
      </c>
      <c r="AB44" s="235">
        <f t="shared" si="296"/>
        <v>1165.9338126728442</v>
      </c>
      <c r="AC44" s="236">
        <f t="shared" si="296"/>
        <v>1170.7918702256477</v>
      </c>
      <c r="AD44" s="235">
        <f t="shared" si="296"/>
        <v>1175.6701696849211</v>
      </c>
      <c r="AE44" s="235">
        <f t="shared" si="296"/>
        <v>1180.5687953919416</v>
      </c>
      <c r="AF44" s="235">
        <f t="shared" si="296"/>
        <v>1185.487832039408</v>
      </c>
      <c r="AG44" s="235">
        <f t="shared" si="296"/>
        <v>1190.4273646729055</v>
      </c>
      <c r="AH44" s="235">
        <f t="shared" si="296"/>
        <v>1195.3874786923759</v>
      </c>
      <c r="AI44" s="235">
        <f t="shared" si="296"/>
        <v>1200.3682598535941</v>
      </c>
      <c r="AJ44" s="235">
        <f t="shared" si="296"/>
        <v>1205.3697942696506</v>
      </c>
      <c r="AK44" s="235">
        <f t="shared" si="296"/>
        <v>1210.3921684124407</v>
      </c>
      <c r="AL44" s="235">
        <f t="shared" ref="AL44:BM44" si="297">IF(AL$2=$C$11,$D44,IF(AL$2&gt;$C$11,AK44*(1+$C$10/12),0))</f>
        <v>1215.4354691141591</v>
      </c>
      <c r="AM44" s="235">
        <f t="shared" si="297"/>
        <v>1220.4997835688014</v>
      </c>
      <c r="AN44" s="235">
        <f t="shared" si="297"/>
        <v>1225.5851993336714</v>
      </c>
      <c r="AO44" s="236">
        <f t="shared" si="297"/>
        <v>1230.6918043308951</v>
      </c>
      <c r="AP44" s="235">
        <f t="shared" si="297"/>
        <v>1235.8196868489406</v>
      </c>
      <c r="AQ44" s="235">
        <f t="shared" si="297"/>
        <v>1240.9689355441444</v>
      </c>
      <c r="AR44" s="235">
        <f t="shared" si="297"/>
        <v>1246.139639442245</v>
      </c>
      <c r="AS44" s="235">
        <f t="shared" si="297"/>
        <v>1251.331887939921</v>
      </c>
      <c r="AT44" s="235">
        <f t="shared" si="297"/>
        <v>1256.5457708063373</v>
      </c>
      <c r="AU44" s="235">
        <f t="shared" si="297"/>
        <v>1261.7813781846969</v>
      </c>
      <c r="AV44" s="235">
        <f t="shared" si="297"/>
        <v>1267.0388005937998</v>
      </c>
      <c r="AW44" s="235">
        <f t="shared" si="297"/>
        <v>1272.3181289296074</v>
      </c>
      <c r="AX44" s="235">
        <f t="shared" si="297"/>
        <v>1277.619454466814</v>
      </c>
      <c r="AY44" s="235">
        <f t="shared" si="297"/>
        <v>1282.9428688604257</v>
      </c>
      <c r="AZ44" s="235">
        <f t="shared" si="297"/>
        <v>1288.2884641473443</v>
      </c>
      <c r="BA44" s="236">
        <f t="shared" si="297"/>
        <v>1293.6563327479582</v>
      </c>
      <c r="BB44" s="235">
        <f t="shared" si="297"/>
        <v>1299.0465674677414</v>
      </c>
      <c r="BC44" s="235">
        <f t="shared" si="297"/>
        <v>1304.4592614988569</v>
      </c>
      <c r="BD44" s="235">
        <f t="shared" si="297"/>
        <v>1309.8945084217687</v>
      </c>
      <c r="BE44" s="235">
        <f t="shared" si="297"/>
        <v>1315.3524022068593</v>
      </c>
      <c r="BF44" s="235">
        <f t="shared" si="297"/>
        <v>1320.8330372160547</v>
      </c>
      <c r="BG44" s="235">
        <f t="shared" si="297"/>
        <v>1326.336508204455</v>
      </c>
      <c r="BH44" s="235">
        <f t="shared" si="297"/>
        <v>1331.8629103219735</v>
      </c>
      <c r="BI44" s="235">
        <f t="shared" si="297"/>
        <v>1337.4123391149817</v>
      </c>
      <c r="BJ44" s="235">
        <f t="shared" si="297"/>
        <v>1342.9848905279607</v>
      </c>
      <c r="BK44" s="235">
        <f t="shared" si="297"/>
        <v>1348.5806609051606</v>
      </c>
      <c r="BL44" s="235">
        <f t="shared" si="297"/>
        <v>1354.1997469922653</v>
      </c>
      <c r="BM44" s="235">
        <f t="shared" si="297"/>
        <v>1359.8422459380663</v>
      </c>
      <c r="BO44" s="355">
        <f t="shared" si="96"/>
        <v>4427.5764684606474</v>
      </c>
      <c r="BP44" s="356">
        <f t="shared" si="97"/>
        <v>13733.264255920507</v>
      </c>
      <c r="BQ44" s="356">
        <f t="shared" si="98"/>
        <v>14435.884119364764</v>
      </c>
      <c r="BR44" s="356">
        <f t="shared" si="99"/>
        <v>15174.451348512235</v>
      </c>
      <c r="BS44" s="357">
        <f t="shared" si="100"/>
        <v>15950.805078816145</v>
      </c>
      <c r="BT44" s="354"/>
      <c r="BU44" s="358">
        <f t="shared" si="101"/>
        <v>63721.981271074299</v>
      </c>
    </row>
    <row r="45" spans="1:73" ht="15" hidden="1" outlineLevel="1">
      <c r="A45" s="221"/>
      <c r="B45" s="108" t="s">
        <v>426</v>
      </c>
      <c r="D45" s="203">
        <v>3000</v>
      </c>
      <c r="E45" s="221"/>
      <c r="F45" s="235">
        <f>IF(F$2=$C$11,$D45,IF(F$2&gt;$C$11,D45*(1+$C$10/12),0))</f>
        <v>0</v>
      </c>
      <c r="G45" s="235">
        <f t="shared" ref="G45:AK45" si="298">IF(G$2=$C$11,$D45,IF(G$2&gt;$C$11,F45*(1+$C$10/12),0))</f>
        <v>0</v>
      </c>
      <c r="H45" s="235">
        <f t="shared" si="298"/>
        <v>0</v>
      </c>
      <c r="I45" s="235">
        <f t="shared" si="298"/>
        <v>0</v>
      </c>
      <c r="J45" s="235">
        <f t="shared" si="298"/>
        <v>0</v>
      </c>
      <c r="K45" s="235">
        <f t="shared" si="298"/>
        <v>0</v>
      </c>
      <c r="L45" s="235">
        <f t="shared" si="298"/>
        <v>0</v>
      </c>
      <c r="M45" s="235">
        <f t="shared" si="298"/>
        <v>0</v>
      </c>
      <c r="N45" s="235">
        <f t="shared" si="298"/>
        <v>3000</v>
      </c>
      <c r="O45" s="235">
        <f t="shared" si="298"/>
        <v>3012.5</v>
      </c>
      <c r="P45" s="235">
        <f t="shared" si="298"/>
        <v>3025.0520833333335</v>
      </c>
      <c r="Q45" s="236">
        <f t="shared" si="298"/>
        <v>3037.6564670138891</v>
      </c>
      <c r="R45" s="235">
        <f t="shared" si="298"/>
        <v>3050.3133689597803</v>
      </c>
      <c r="S45" s="235">
        <f t="shared" si="298"/>
        <v>3063.0230079971125</v>
      </c>
      <c r="T45" s="235">
        <f t="shared" si="298"/>
        <v>3075.7856038637669</v>
      </c>
      <c r="U45" s="235">
        <f t="shared" si="298"/>
        <v>3088.6013772131992</v>
      </c>
      <c r="V45" s="235">
        <f t="shared" si="298"/>
        <v>3101.4705496182542</v>
      </c>
      <c r="W45" s="235">
        <f t="shared" si="298"/>
        <v>3114.3933435749968</v>
      </c>
      <c r="X45" s="235">
        <f t="shared" si="298"/>
        <v>3127.3699825065592</v>
      </c>
      <c r="Y45" s="235">
        <f t="shared" si="298"/>
        <v>3140.4006907670032</v>
      </c>
      <c r="Z45" s="235">
        <f t="shared" si="298"/>
        <v>3153.4856936451988</v>
      </c>
      <c r="AA45" s="235">
        <f t="shared" si="298"/>
        <v>3166.6252173687203</v>
      </c>
      <c r="AB45" s="235">
        <f t="shared" si="298"/>
        <v>3179.8194891077565</v>
      </c>
      <c r="AC45" s="236">
        <f t="shared" si="298"/>
        <v>3193.0687369790389</v>
      </c>
      <c r="AD45" s="235">
        <f t="shared" si="298"/>
        <v>3206.3731900497851</v>
      </c>
      <c r="AE45" s="235">
        <f t="shared" si="298"/>
        <v>3219.7330783416592</v>
      </c>
      <c r="AF45" s="235">
        <f t="shared" si="298"/>
        <v>3233.1486328347492</v>
      </c>
      <c r="AG45" s="235">
        <f t="shared" si="298"/>
        <v>3246.6200854715607</v>
      </c>
      <c r="AH45" s="235">
        <f t="shared" si="298"/>
        <v>3260.1476691610255</v>
      </c>
      <c r="AI45" s="235">
        <f t="shared" si="298"/>
        <v>3273.7316177825296</v>
      </c>
      <c r="AJ45" s="235">
        <f t="shared" si="298"/>
        <v>3287.3721661899567</v>
      </c>
      <c r="AK45" s="235">
        <f t="shared" si="298"/>
        <v>3301.0695502157482</v>
      </c>
      <c r="AL45" s="235">
        <f t="shared" ref="AL45:BM45" si="299">IF(AL$2=$C$11,$D45,IF(AL$2&gt;$C$11,AK45*(1+$C$10/12),0))</f>
        <v>3314.8240066749804</v>
      </c>
      <c r="AM45" s="235">
        <f t="shared" si="299"/>
        <v>3328.6357733694595</v>
      </c>
      <c r="AN45" s="235">
        <f t="shared" si="299"/>
        <v>3342.5050890918324</v>
      </c>
      <c r="AO45" s="236">
        <f t="shared" si="299"/>
        <v>3356.4321936297151</v>
      </c>
      <c r="AP45" s="235">
        <f t="shared" si="299"/>
        <v>3370.4173277698387</v>
      </c>
      <c r="AQ45" s="235">
        <f t="shared" si="299"/>
        <v>3384.4607333022132</v>
      </c>
      <c r="AR45" s="235">
        <f t="shared" si="299"/>
        <v>3398.5626530243057</v>
      </c>
      <c r="AS45" s="235">
        <f t="shared" si="299"/>
        <v>3412.7233307452402</v>
      </c>
      <c r="AT45" s="235">
        <f t="shared" si="299"/>
        <v>3426.9430112900118</v>
      </c>
      <c r="AU45" s="235">
        <f t="shared" si="299"/>
        <v>3441.2219405037199</v>
      </c>
      <c r="AV45" s="235">
        <f t="shared" si="299"/>
        <v>3455.5603652558189</v>
      </c>
      <c r="AW45" s="235">
        <f t="shared" si="299"/>
        <v>3469.9585334443846</v>
      </c>
      <c r="AX45" s="235">
        <f t="shared" si="299"/>
        <v>3484.4166940004029</v>
      </c>
      <c r="AY45" s="235">
        <f t="shared" si="299"/>
        <v>3498.9350968920712</v>
      </c>
      <c r="AZ45" s="235">
        <f t="shared" si="299"/>
        <v>3513.5139931291214</v>
      </c>
      <c r="BA45" s="236">
        <f t="shared" si="299"/>
        <v>3528.1536347671595</v>
      </c>
      <c r="BB45" s="235">
        <f t="shared" si="299"/>
        <v>3542.8542749120224</v>
      </c>
      <c r="BC45" s="235">
        <f t="shared" si="299"/>
        <v>3557.6161677241557</v>
      </c>
      <c r="BD45" s="235">
        <f t="shared" si="299"/>
        <v>3572.4395684230062</v>
      </c>
      <c r="BE45" s="235">
        <f t="shared" si="299"/>
        <v>3587.3247332914352</v>
      </c>
      <c r="BF45" s="235">
        <f t="shared" si="299"/>
        <v>3602.2719196801495</v>
      </c>
      <c r="BG45" s="235">
        <f t="shared" si="299"/>
        <v>3617.2813860121501</v>
      </c>
      <c r="BH45" s="235">
        <f t="shared" si="299"/>
        <v>3632.3533917872005</v>
      </c>
      <c r="BI45" s="235">
        <f t="shared" si="299"/>
        <v>3647.4881975863136</v>
      </c>
      <c r="BJ45" s="235">
        <f t="shared" si="299"/>
        <v>3662.6860650762565</v>
      </c>
      <c r="BK45" s="235">
        <f t="shared" si="299"/>
        <v>3677.9472570140742</v>
      </c>
      <c r="BL45" s="235">
        <f t="shared" si="299"/>
        <v>3693.2720372516328</v>
      </c>
      <c r="BM45" s="235">
        <f t="shared" si="299"/>
        <v>3708.6606707401811</v>
      </c>
      <c r="BO45" s="355">
        <f t="shared" si="96"/>
        <v>12075.208550347223</v>
      </c>
      <c r="BP45" s="356">
        <f t="shared" si="97"/>
        <v>37454.357061601389</v>
      </c>
      <c r="BQ45" s="356">
        <f t="shared" si="98"/>
        <v>39370.593052813005</v>
      </c>
      <c r="BR45" s="356">
        <f t="shared" si="99"/>
        <v>41384.867314124283</v>
      </c>
      <c r="BS45" s="357">
        <f t="shared" si="100"/>
        <v>43502.195669498578</v>
      </c>
      <c r="BT45" s="354"/>
      <c r="BU45" s="358">
        <f t="shared" si="101"/>
        <v>173787.22164838447</v>
      </c>
    </row>
    <row r="46" spans="1:73" ht="15" hidden="1" outlineLevel="1">
      <c r="A46" s="221"/>
      <c r="B46" s="108" t="s">
        <v>141</v>
      </c>
      <c r="D46" s="203">
        <v>400</v>
      </c>
      <c r="E46" s="221"/>
      <c r="F46" s="235">
        <f>IF(F$2=$C$11,$D46,IF(F$2&gt;$C$11,D46*(1+$C$10/12),0))</f>
        <v>0</v>
      </c>
      <c r="G46" s="235">
        <f t="shared" ref="G46:AK46" si="300">IF(G$2=$C$11,$D46,IF(G$2&gt;$C$11,F46*(1+$C$10/12),0))</f>
        <v>0</v>
      </c>
      <c r="H46" s="235">
        <f t="shared" si="300"/>
        <v>0</v>
      </c>
      <c r="I46" s="235">
        <f t="shared" si="300"/>
        <v>0</v>
      </c>
      <c r="J46" s="235">
        <f t="shared" si="300"/>
        <v>0</v>
      </c>
      <c r="K46" s="235">
        <f t="shared" si="300"/>
        <v>0</v>
      </c>
      <c r="L46" s="235">
        <f t="shared" si="300"/>
        <v>0</v>
      </c>
      <c r="M46" s="235">
        <f t="shared" si="300"/>
        <v>0</v>
      </c>
      <c r="N46" s="235">
        <f t="shared" si="300"/>
        <v>400</v>
      </c>
      <c r="O46" s="235">
        <f t="shared" si="300"/>
        <v>401.66666666666669</v>
      </c>
      <c r="P46" s="235">
        <f t="shared" si="300"/>
        <v>403.34027777777777</v>
      </c>
      <c r="Q46" s="236">
        <f t="shared" si="300"/>
        <v>405.0208622685185</v>
      </c>
      <c r="R46" s="235">
        <f t="shared" si="300"/>
        <v>406.7084491946373</v>
      </c>
      <c r="S46" s="235">
        <f t="shared" si="300"/>
        <v>408.40306773294827</v>
      </c>
      <c r="T46" s="235">
        <f t="shared" si="300"/>
        <v>410.10474718183553</v>
      </c>
      <c r="U46" s="235">
        <f t="shared" si="300"/>
        <v>411.81351696175983</v>
      </c>
      <c r="V46" s="235">
        <f t="shared" si="300"/>
        <v>413.52940661576713</v>
      </c>
      <c r="W46" s="235">
        <f t="shared" si="300"/>
        <v>415.25244580999947</v>
      </c>
      <c r="X46" s="235">
        <f t="shared" si="300"/>
        <v>416.98266433420781</v>
      </c>
      <c r="Y46" s="235">
        <f t="shared" si="300"/>
        <v>418.72009210226702</v>
      </c>
      <c r="Z46" s="235">
        <f t="shared" si="300"/>
        <v>420.46475915269315</v>
      </c>
      <c r="AA46" s="235">
        <f t="shared" si="300"/>
        <v>422.21669564916272</v>
      </c>
      <c r="AB46" s="235">
        <f t="shared" si="300"/>
        <v>423.97593188103423</v>
      </c>
      <c r="AC46" s="236">
        <f t="shared" si="300"/>
        <v>425.74249826387188</v>
      </c>
      <c r="AD46" s="235">
        <f t="shared" si="300"/>
        <v>427.51642533997136</v>
      </c>
      <c r="AE46" s="235">
        <f t="shared" si="300"/>
        <v>429.29774377888788</v>
      </c>
      <c r="AF46" s="235">
        <f t="shared" si="300"/>
        <v>431.0864843779666</v>
      </c>
      <c r="AG46" s="235">
        <f t="shared" si="300"/>
        <v>432.88267806287479</v>
      </c>
      <c r="AH46" s="235">
        <f t="shared" si="300"/>
        <v>434.68635588813675</v>
      </c>
      <c r="AI46" s="235">
        <f t="shared" si="300"/>
        <v>436.49754903767064</v>
      </c>
      <c r="AJ46" s="235">
        <f t="shared" si="300"/>
        <v>438.3162888253276</v>
      </c>
      <c r="AK46" s="235">
        <f t="shared" si="300"/>
        <v>440.14260669543313</v>
      </c>
      <c r="AL46" s="235">
        <f t="shared" ref="AL46:BM46" si="301">IF(AL$2=$C$11,$D46,IF(AL$2&gt;$C$11,AK46*(1+$C$10/12),0))</f>
        <v>441.97653422333076</v>
      </c>
      <c r="AM46" s="235">
        <f t="shared" si="301"/>
        <v>443.81810311592795</v>
      </c>
      <c r="AN46" s="235">
        <f t="shared" si="301"/>
        <v>445.6673452122443</v>
      </c>
      <c r="AO46" s="236">
        <f t="shared" si="301"/>
        <v>447.52429248396197</v>
      </c>
      <c r="AP46" s="235">
        <f t="shared" si="301"/>
        <v>449.38897703597848</v>
      </c>
      <c r="AQ46" s="235">
        <f t="shared" si="301"/>
        <v>451.26143110696171</v>
      </c>
      <c r="AR46" s="235">
        <f t="shared" si="301"/>
        <v>453.14168706990739</v>
      </c>
      <c r="AS46" s="235">
        <f t="shared" si="301"/>
        <v>455.02977743269867</v>
      </c>
      <c r="AT46" s="235">
        <f t="shared" si="301"/>
        <v>456.92573483866823</v>
      </c>
      <c r="AU46" s="235">
        <f t="shared" si="301"/>
        <v>458.82959206716265</v>
      </c>
      <c r="AV46" s="235">
        <f t="shared" si="301"/>
        <v>460.74138203410917</v>
      </c>
      <c r="AW46" s="235">
        <f t="shared" si="301"/>
        <v>462.66113779258461</v>
      </c>
      <c r="AX46" s="235">
        <f t="shared" si="301"/>
        <v>464.58889253338702</v>
      </c>
      <c r="AY46" s="235">
        <f t="shared" si="301"/>
        <v>466.52467958560948</v>
      </c>
      <c r="AZ46" s="235">
        <f t="shared" si="301"/>
        <v>468.46853241721618</v>
      </c>
      <c r="BA46" s="236">
        <f t="shared" si="301"/>
        <v>470.42048463562122</v>
      </c>
      <c r="BB46" s="235">
        <f t="shared" si="301"/>
        <v>472.38056998826966</v>
      </c>
      <c r="BC46" s="235">
        <f t="shared" si="301"/>
        <v>474.34882236322079</v>
      </c>
      <c r="BD46" s="235">
        <f t="shared" si="301"/>
        <v>476.32527578973418</v>
      </c>
      <c r="BE46" s="235">
        <f t="shared" si="301"/>
        <v>478.30996443885806</v>
      </c>
      <c r="BF46" s="235">
        <f t="shared" si="301"/>
        <v>480.30292262401997</v>
      </c>
      <c r="BG46" s="235">
        <f t="shared" si="301"/>
        <v>482.30418480162007</v>
      </c>
      <c r="BH46" s="235">
        <f t="shared" si="301"/>
        <v>484.31378557162679</v>
      </c>
      <c r="BI46" s="235">
        <f t="shared" si="301"/>
        <v>486.33175967817522</v>
      </c>
      <c r="BJ46" s="235">
        <f t="shared" si="301"/>
        <v>488.35814201016763</v>
      </c>
      <c r="BK46" s="235">
        <f t="shared" si="301"/>
        <v>490.39296760187665</v>
      </c>
      <c r="BL46" s="235">
        <f t="shared" si="301"/>
        <v>492.43627163355114</v>
      </c>
      <c r="BM46" s="235">
        <f t="shared" si="301"/>
        <v>494.48808943202425</v>
      </c>
      <c r="BO46" s="355">
        <f t="shared" si="96"/>
        <v>1610.027806712963</v>
      </c>
      <c r="BP46" s="356">
        <f t="shared" si="97"/>
        <v>4993.9142748801842</v>
      </c>
      <c r="BQ46" s="356">
        <f t="shared" si="98"/>
        <v>5249.4124070417338</v>
      </c>
      <c r="BR46" s="356">
        <f t="shared" si="99"/>
        <v>5517.9823085499047</v>
      </c>
      <c r="BS46" s="357">
        <f t="shared" si="100"/>
        <v>5800.2927559331447</v>
      </c>
      <c r="BT46" s="354"/>
      <c r="BU46" s="358">
        <f t="shared" si="101"/>
        <v>23171.629553117928</v>
      </c>
    </row>
    <row r="47" spans="1:73" ht="15" hidden="1" outlineLevel="1">
      <c r="A47" s="221"/>
      <c r="B47" s="108" t="s">
        <v>142</v>
      </c>
      <c r="D47" s="203">
        <v>150</v>
      </c>
      <c r="E47" s="221"/>
      <c r="F47" s="235">
        <f>IF(F$2=$C$11,$D47,IF(F$2&gt;$C$11,D47*(1+$C$10/12),0))</f>
        <v>0</v>
      </c>
      <c r="G47" s="235">
        <f t="shared" ref="G47:AK47" si="302">IF(G$2=$C$11,$D47,IF(G$2&gt;$C$11,F47*(1+$C$10/12),0))</f>
        <v>0</v>
      </c>
      <c r="H47" s="235">
        <f t="shared" si="302"/>
        <v>0</v>
      </c>
      <c r="I47" s="235">
        <f t="shared" si="302"/>
        <v>0</v>
      </c>
      <c r="J47" s="235">
        <f t="shared" si="302"/>
        <v>0</v>
      </c>
      <c r="K47" s="235">
        <f t="shared" si="302"/>
        <v>0</v>
      </c>
      <c r="L47" s="235">
        <f t="shared" si="302"/>
        <v>0</v>
      </c>
      <c r="M47" s="235">
        <f t="shared" si="302"/>
        <v>0</v>
      </c>
      <c r="N47" s="235">
        <f t="shared" si="302"/>
        <v>150</v>
      </c>
      <c r="O47" s="235">
        <f t="shared" si="302"/>
        <v>150.625</v>
      </c>
      <c r="P47" s="235">
        <f t="shared" si="302"/>
        <v>151.25260416666666</v>
      </c>
      <c r="Q47" s="236">
        <f t="shared" si="302"/>
        <v>151.88282335069442</v>
      </c>
      <c r="R47" s="235">
        <f t="shared" si="302"/>
        <v>152.51566844798899</v>
      </c>
      <c r="S47" s="235">
        <f t="shared" si="302"/>
        <v>153.1511503998556</v>
      </c>
      <c r="T47" s="235">
        <f t="shared" si="302"/>
        <v>153.78928019318832</v>
      </c>
      <c r="U47" s="235">
        <f t="shared" si="302"/>
        <v>154.43006886065993</v>
      </c>
      <c r="V47" s="235">
        <f t="shared" si="302"/>
        <v>155.07352748091267</v>
      </c>
      <c r="W47" s="235">
        <f t="shared" si="302"/>
        <v>155.7196671787498</v>
      </c>
      <c r="X47" s="235">
        <f t="shared" si="302"/>
        <v>156.36849912532793</v>
      </c>
      <c r="Y47" s="235">
        <f t="shared" si="302"/>
        <v>157.02003453835013</v>
      </c>
      <c r="Z47" s="235">
        <f t="shared" si="302"/>
        <v>157.67428468225992</v>
      </c>
      <c r="AA47" s="235">
        <f t="shared" si="302"/>
        <v>158.331260868436</v>
      </c>
      <c r="AB47" s="235">
        <f t="shared" si="302"/>
        <v>158.99097445538783</v>
      </c>
      <c r="AC47" s="236">
        <f t="shared" si="302"/>
        <v>159.65343684895194</v>
      </c>
      <c r="AD47" s="235">
        <f t="shared" si="302"/>
        <v>160.31865950248923</v>
      </c>
      <c r="AE47" s="235">
        <f t="shared" si="302"/>
        <v>160.98665391708292</v>
      </c>
      <c r="AF47" s="235">
        <f t="shared" si="302"/>
        <v>161.65743164173742</v>
      </c>
      <c r="AG47" s="235">
        <f t="shared" si="302"/>
        <v>162.33100427357797</v>
      </c>
      <c r="AH47" s="235">
        <f t="shared" si="302"/>
        <v>163.00738345805121</v>
      </c>
      <c r="AI47" s="235">
        <f t="shared" si="302"/>
        <v>163.68658088912642</v>
      </c>
      <c r="AJ47" s="235">
        <f t="shared" si="302"/>
        <v>164.36860830949777</v>
      </c>
      <c r="AK47" s="235">
        <f t="shared" si="302"/>
        <v>165.05347751078733</v>
      </c>
      <c r="AL47" s="235">
        <f t="shared" ref="AL47:BM47" si="303">IF(AL$2=$C$11,$D47,IF(AL$2&gt;$C$11,AK47*(1+$C$10/12),0))</f>
        <v>165.74120033374894</v>
      </c>
      <c r="AM47" s="235">
        <f t="shared" si="303"/>
        <v>166.43178866847288</v>
      </c>
      <c r="AN47" s="235">
        <f t="shared" si="303"/>
        <v>167.1252544545915</v>
      </c>
      <c r="AO47" s="236">
        <f t="shared" si="303"/>
        <v>167.82160968148563</v>
      </c>
      <c r="AP47" s="235">
        <f t="shared" si="303"/>
        <v>168.52086638849181</v>
      </c>
      <c r="AQ47" s="235">
        <f t="shared" si="303"/>
        <v>169.22303666511053</v>
      </c>
      <c r="AR47" s="235">
        <f t="shared" si="303"/>
        <v>169.92813265121515</v>
      </c>
      <c r="AS47" s="235">
        <f t="shared" si="303"/>
        <v>170.63616653726189</v>
      </c>
      <c r="AT47" s="235">
        <f t="shared" si="303"/>
        <v>171.34715056450048</v>
      </c>
      <c r="AU47" s="235">
        <f t="shared" si="303"/>
        <v>172.06109702518589</v>
      </c>
      <c r="AV47" s="235">
        <f t="shared" si="303"/>
        <v>172.77801826279082</v>
      </c>
      <c r="AW47" s="235">
        <f t="shared" si="303"/>
        <v>173.49792667221911</v>
      </c>
      <c r="AX47" s="235">
        <f t="shared" si="303"/>
        <v>174.22083470002002</v>
      </c>
      <c r="AY47" s="235">
        <f t="shared" si="303"/>
        <v>174.94675484460345</v>
      </c>
      <c r="AZ47" s="235">
        <f t="shared" si="303"/>
        <v>175.67569965645595</v>
      </c>
      <c r="BA47" s="236">
        <f t="shared" si="303"/>
        <v>176.40768173835784</v>
      </c>
      <c r="BB47" s="235">
        <f t="shared" si="303"/>
        <v>177.14271374560099</v>
      </c>
      <c r="BC47" s="235">
        <f t="shared" si="303"/>
        <v>177.88080838620766</v>
      </c>
      <c r="BD47" s="235">
        <f t="shared" si="303"/>
        <v>178.6219784211502</v>
      </c>
      <c r="BE47" s="235">
        <f t="shared" si="303"/>
        <v>179.36623666457166</v>
      </c>
      <c r="BF47" s="235">
        <f t="shared" si="303"/>
        <v>180.11359598400736</v>
      </c>
      <c r="BG47" s="235">
        <f t="shared" si="303"/>
        <v>180.86406930060738</v>
      </c>
      <c r="BH47" s="235">
        <f t="shared" si="303"/>
        <v>181.61766958935991</v>
      </c>
      <c r="BI47" s="235">
        <f t="shared" si="303"/>
        <v>182.37440987931558</v>
      </c>
      <c r="BJ47" s="235">
        <f t="shared" si="303"/>
        <v>183.13430325381273</v>
      </c>
      <c r="BK47" s="235">
        <f t="shared" si="303"/>
        <v>183.89736285070362</v>
      </c>
      <c r="BL47" s="235">
        <f t="shared" si="303"/>
        <v>184.66360186258154</v>
      </c>
      <c r="BM47" s="235">
        <f t="shared" si="303"/>
        <v>185.43303353700895</v>
      </c>
      <c r="BO47" s="355">
        <f t="shared" si="96"/>
        <v>603.76042751736099</v>
      </c>
      <c r="BP47" s="356">
        <f t="shared" si="97"/>
        <v>1872.7178530800691</v>
      </c>
      <c r="BQ47" s="356">
        <f t="shared" si="98"/>
        <v>1968.5296526406491</v>
      </c>
      <c r="BR47" s="356">
        <f t="shared" si="99"/>
        <v>2069.2433657062129</v>
      </c>
      <c r="BS47" s="357">
        <f t="shared" si="100"/>
        <v>2175.1097834749276</v>
      </c>
      <c r="BT47" s="354"/>
      <c r="BU47" s="358">
        <f t="shared" si="101"/>
        <v>8689.3610824192201</v>
      </c>
    </row>
    <row r="48" spans="1:73" ht="15" hidden="1" outlineLevel="1">
      <c r="A48" s="221"/>
      <c r="B48" s="109" t="s">
        <v>143</v>
      </c>
      <c r="D48" s="203">
        <v>100</v>
      </c>
      <c r="E48" s="221"/>
      <c r="F48" s="251">
        <f>IF(F$2=$C$11,$D48,IF(F$2&gt;$C$11,D48*(1+$C$10/12),0))</f>
        <v>0</v>
      </c>
      <c r="G48" s="251">
        <f t="shared" ref="G48:AK48" si="304">IF(G$2=$C$11,$D48,IF(G$2&gt;$C$11,F48*(1+$C$10/12),0))</f>
        <v>0</v>
      </c>
      <c r="H48" s="251">
        <f t="shared" si="304"/>
        <v>0</v>
      </c>
      <c r="I48" s="251">
        <f t="shared" si="304"/>
        <v>0</v>
      </c>
      <c r="J48" s="251">
        <f t="shared" si="304"/>
        <v>0</v>
      </c>
      <c r="K48" s="251">
        <f t="shared" si="304"/>
        <v>0</v>
      </c>
      <c r="L48" s="251">
        <f t="shared" si="304"/>
        <v>0</v>
      </c>
      <c r="M48" s="251">
        <f t="shared" si="304"/>
        <v>0</v>
      </c>
      <c r="N48" s="251">
        <f t="shared" si="304"/>
        <v>100</v>
      </c>
      <c r="O48" s="251">
        <f t="shared" si="304"/>
        <v>100.41666666666667</v>
      </c>
      <c r="P48" s="251">
        <f t="shared" si="304"/>
        <v>100.83506944444444</v>
      </c>
      <c r="Q48" s="257">
        <f t="shared" si="304"/>
        <v>101.25521556712962</v>
      </c>
      <c r="R48" s="251">
        <f t="shared" si="304"/>
        <v>101.67711229865932</v>
      </c>
      <c r="S48" s="251">
        <f t="shared" si="304"/>
        <v>102.10076693323707</v>
      </c>
      <c r="T48" s="251">
        <f t="shared" si="304"/>
        <v>102.52618679545888</v>
      </c>
      <c r="U48" s="251">
        <f t="shared" si="304"/>
        <v>102.95337924043996</v>
      </c>
      <c r="V48" s="251">
        <f t="shared" si="304"/>
        <v>103.38235165394178</v>
      </c>
      <c r="W48" s="251">
        <f t="shared" si="304"/>
        <v>103.81311145249987</v>
      </c>
      <c r="X48" s="251">
        <f t="shared" si="304"/>
        <v>104.24566608355195</v>
      </c>
      <c r="Y48" s="251">
        <f t="shared" si="304"/>
        <v>104.68002302556675</v>
      </c>
      <c r="Z48" s="251">
        <f t="shared" si="304"/>
        <v>105.11618978817329</v>
      </c>
      <c r="AA48" s="251">
        <f t="shared" si="304"/>
        <v>105.55417391229068</v>
      </c>
      <c r="AB48" s="251">
        <f t="shared" si="304"/>
        <v>105.99398297025856</v>
      </c>
      <c r="AC48" s="257">
        <f t="shared" si="304"/>
        <v>106.43562456596797</v>
      </c>
      <c r="AD48" s="251">
        <f t="shared" si="304"/>
        <v>106.87910633499284</v>
      </c>
      <c r="AE48" s="251">
        <f t="shared" si="304"/>
        <v>107.32443594472197</v>
      </c>
      <c r="AF48" s="251">
        <f t="shared" si="304"/>
        <v>107.77162109449165</v>
      </c>
      <c r="AG48" s="251">
        <f t="shared" si="304"/>
        <v>108.2206695157187</v>
      </c>
      <c r="AH48" s="251">
        <f t="shared" si="304"/>
        <v>108.67158897203419</v>
      </c>
      <c r="AI48" s="251">
        <f t="shared" si="304"/>
        <v>109.12438725941766</v>
      </c>
      <c r="AJ48" s="251">
        <f t="shared" si="304"/>
        <v>109.5790722063319</v>
      </c>
      <c r="AK48" s="251">
        <f t="shared" si="304"/>
        <v>110.03565167385828</v>
      </c>
      <c r="AL48" s="251">
        <f t="shared" ref="AL48:BM48" si="305">IF(AL$2=$C$11,$D48,IF(AL$2&gt;$C$11,AK48*(1+$C$10/12),0))</f>
        <v>110.49413355583269</v>
      </c>
      <c r="AM48" s="251">
        <f t="shared" si="305"/>
        <v>110.95452577898199</v>
      </c>
      <c r="AN48" s="251">
        <f t="shared" si="305"/>
        <v>111.41683630306107</v>
      </c>
      <c r="AO48" s="257">
        <f t="shared" si="305"/>
        <v>111.88107312099049</v>
      </c>
      <c r="AP48" s="251">
        <f t="shared" si="305"/>
        <v>112.34724425899462</v>
      </c>
      <c r="AQ48" s="251">
        <f t="shared" si="305"/>
        <v>112.81535777674043</v>
      </c>
      <c r="AR48" s="251">
        <f t="shared" si="305"/>
        <v>113.28542176747685</v>
      </c>
      <c r="AS48" s="251">
        <f t="shared" si="305"/>
        <v>113.75744435817467</v>
      </c>
      <c r="AT48" s="251">
        <f t="shared" si="305"/>
        <v>114.23143370966706</v>
      </c>
      <c r="AU48" s="251">
        <f t="shared" si="305"/>
        <v>114.70739801679066</v>
      </c>
      <c r="AV48" s="251">
        <f t="shared" si="305"/>
        <v>115.18534550852729</v>
      </c>
      <c r="AW48" s="251">
        <f t="shared" si="305"/>
        <v>115.66528444814615</v>
      </c>
      <c r="AX48" s="251">
        <f t="shared" si="305"/>
        <v>116.14722313334676</v>
      </c>
      <c r="AY48" s="251">
        <f t="shared" si="305"/>
        <v>116.63116989640237</v>
      </c>
      <c r="AZ48" s="251">
        <f t="shared" si="305"/>
        <v>117.11713310430405</v>
      </c>
      <c r="BA48" s="257">
        <f t="shared" si="305"/>
        <v>117.60512115890531</v>
      </c>
      <c r="BB48" s="251">
        <f t="shared" si="305"/>
        <v>118.09514249706741</v>
      </c>
      <c r="BC48" s="251">
        <f t="shared" si="305"/>
        <v>118.5872055908052</v>
      </c>
      <c r="BD48" s="251">
        <f t="shared" si="305"/>
        <v>119.08131894743354</v>
      </c>
      <c r="BE48" s="251">
        <f t="shared" si="305"/>
        <v>119.57749110971452</v>
      </c>
      <c r="BF48" s="251">
        <f t="shared" si="305"/>
        <v>120.07573065600499</v>
      </c>
      <c r="BG48" s="251">
        <f t="shared" si="305"/>
        <v>120.57604620040502</v>
      </c>
      <c r="BH48" s="251">
        <f t="shared" si="305"/>
        <v>121.0784463929067</v>
      </c>
      <c r="BI48" s="251">
        <f t="shared" si="305"/>
        <v>121.5829399195438</v>
      </c>
      <c r="BJ48" s="251">
        <f t="shared" si="305"/>
        <v>122.08953550254191</v>
      </c>
      <c r="BK48" s="251">
        <f t="shared" si="305"/>
        <v>122.59824190046916</v>
      </c>
      <c r="BL48" s="251">
        <f t="shared" si="305"/>
        <v>123.10906790838779</v>
      </c>
      <c r="BM48" s="251">
        <f t="shared" si="305"/>
        <v>123.62202235800606</v>
      </c>
      <c r="BO48" s="44">
        <f t="shared" si="96"/>
        <v>402.50695167824074</v>
      </c>
      <c r="BP48" s="45">
        <f t="shared" si="97"/>
        <v>1248.478568720046</v>
      </c>
      <c r="BQ48" s="45">
        <f t="shared" si="98"/>
        <v>1312.3531017604334</v>
      </c>
      <c r="BR48" s="45">
        <f t="shared" si="99"/>
        <v>1379.4955771374762</v>
      </c>
      <c r="BS48" s="46">
        <f t="shared" si="100"/>
        <v>1450.0731889832862</v>
      </c>
      <c r="BT48" s="362"/>
      <c r="BU48" s="48">
        <f t="shared" si="101"/>
        <v>5792.9073882794819</v>
      </c>
    </row>
    <row r="49" spans="1:73" ht="15" collapsed="1">
      <c r="A49" s="221"/>
      <c r="B49" s="110" t="s">
        <v>84</v>
      </c>
      <c r="E49" s="221"/>
      <c r="F49" s="242">
        <f>SUM(F44:F48)</f>
        <v>0</v>
      </c>
      <c r="G49" s="242">
        <f t="shared" ref="G49:M49" si="306">SUM(G44:G48)</f>
        <v>0</v>
      </c>
      <c r="H49" s="242">
        <f t="shared" si="306"/>
        <v>0</v>
      </c>
      <c r="I49" s="242">
        <f t="shared" si="306"/>
        <v>0</v>
      </c>
      <c r="J49" s="242">
        <f t="shared" si="306"/>
        <v>0</v>
      </c>
      <c r="K49" s="242">
        <f t="shared" si="306"/>
        <v>0</v>
      </c>
      <c r="L49" s="242">
        <f t="shared" si="306"/>
        <v>0</v>
      </c>
      <c r="M49" s="242">
        <f t="shared" si="306"/>
        <v>0</v>
      </c>
      <c r="N49" s="242">
        <f>SUM(N44:N48)</f>
        <v>4750</v>
      </c>
      <c r="O49" s="242">
        <f t="shared" ref="O49" si="307">SUM(O44:O48)</f>
        <v>4769.791666666667</v>
      </c>
      <c r="P49" s="242">
        <f t="shared" ref="P49" si="308">SUM(P44:P48)</f>
        <v>4789.6657986111113</v>
      </c>
      <c r="Q49" s="258">
        <f t="shared" ref="Q49" si="309">SUM(Q44:Q48)</f>
        <v>4809.6227394386578</v>
      </c>
      <c r="R49" s="242">
        <f t="shared" ref="R49" si="310">SUM(R44:R48)</f>
        <v>4829.6628341863179</v>
      </c>
      <c r="S49" s="242">
        <f t="shared" ref="S49" si="311">SUM(S44:S48)</f>
        <v>4849.7864293287603</v>
      </c>
      <c r="T49" s="242">
        <f t="shared" ref="T49" si="312">SUM(T44:T48)</f>
        <v>4869.9938727842973</v>
      </c>
      <c r="U49" s="242">
        <f t="shared" ref="U49" si="313">SUM(U44:U48)</f>
        <v>4890.2855139208987</v>
      </c>
      <c r="V49" s="242">
        <f t="shared" ref="V49" si="314">SUM(V44:V48)</f>
        <v>4910.6617035622357</v>
      </c>
      <c r="W49" s="242">
        <f t="shared" ref="W49" si="315">SUM(W44:W48)</f>
        <v>4931.1227939937444</v>
      </c>
      <c r="X49" s="242">
        <f t="shared" ref="X49" si="316">SUM(X44:X48)</f>
        <v>4951.6691389687185</v>
      </c>
      <c r="Y49" s="242">
        <f t="shared" ref="Y49" si="317">SUM(Y44:Y48)</f>
        <v>4972.3010937144209</v>
      </c>
      <c r="Z49" s="242">
        <f t="shared" ref="Z49" si="318">SUM(Z44:Z48)</f>
        <v>4993.0190149382306</v>
      </c>
      <c r="AA49" s="242">
        <f t="shared" ref="AA49" si="319">SUM(AA44:AA48)</f>
        <v>5013.8232608338076</v>
      </c>
      <c r="AB49" s="242">
        <f t="shared" ref="AB49" si="320">SUM(AB44:AB48)</f>
        <v>5034.7141910872815</v>
      </c>
      <c r="AC49" s="258">
        <f t="shared" ref="AC49" si="321">SUM(AC44:AC48)</f>
        <v>5055.6921668834793</v>
      </c>
      <c r="AD49" s="242">
        <f t="shared" ref="AD49" si="322">SUM(AD44:AD48)</f>
        <v>5076.7575509121598</v>
      </c>
      <c r="AE49" s="242">
        <f t="shared" ref="AE49" si="323">SUM(AE44:AE48)</f>
        <v>5097.9107073742925</v>
      </c>
      <c r="AF49" s="242">
        <f t="shared" ref="AF49" si="324">SUM(AF44:AF48)</f>
        <v>5119.1520019883528</v>
      </c>
      <c r="AG49" s="242">
        <f t="shared" ref="AG49" si="325">SUM(AG44:AG48)</f>
        <v>5140.4818019966378</v>
      </c>
      <c r="AH49" s="242">
        <f t="shared" ref="AH49" si="326">SUM(AH44:AH48)</f>
        <v>5161.9004761716242</v>
      </c>
      <c r="AI49" s="242">
        <f t="shared" ref="AI49" si="327">SUM(AI44:AI48)</f>
        <v>5183.4083948223388</v>
      </c>
      <c r="AJ49" s="242">
        <f t="shared" ref="AJ49" si="328">SUM(AJ44:AJ48)</f>
        <v>5205.0059298007645</v>
      </c>
      <c r="AK49" s="242">
        <f t="shared" ref="AK49" si="329">SUM(AK44:AK48)</f>
        <v>5226.6934545082668</v>
      </c>
      <c r="AL49" s="242">
        <f t="shared" ref="AL49" si="330">SUM(AL44:AL48)</f>
        <v>5248.4713439020506</v>
      </c>
      <c r="AM49" s="242">
        <f t="shared" ref="AM49" si="331">SUM(AM44:AM48)</f>
        <v>5270.339974501645</v>
      </c>
      <c r="AN49" s="242">
        <f t="shared" ref="AN49" si="332">SUM(AN44:AN48)</f>
        <v>5292.2997243954005</v>
      </c>
      <c r="AO49" s="258">
        <f t="shared" ref="AO49" si="333">SUM(AO44:AO48)</f>
        <v>5314.3509732470493</v>
      </c>
      <c r="AP49" s="242">
        <f t="shared" ref="AP49" si="334">SUM(AP44:AP48)</f>
        <v>5336.4941023022438</v>
      </c>
      <c r="AQ49" s="242">
        <f t="shared" ref="AQ49" si="335">SUM(AQ44:AQ48)</f>
        <v>5358.7294943951701</v>
      </c>
      <c r="AR49" s="242">
        <f t="shared" ref="AR49" si="336">SUM(AR44:AR48)</f>
        <v>5381.0575339551506</v>
      </c>
      <c r="AS49" s="242">
        <f t="shared" ref="AS49" si="337">SUM(AS44:AS48)</f>
        <v>5403.478607013295</v>
      </c>
      <c r="AT49" s="242">
        <f t="shared" ref="AT49" si="338">SUM(AT44:AT48)</f>
        <v>5425.9931012091838</v>
      </c>
      <c r="AU49" s="242">
        <f t="shared" ref="AU49" si="339">SUM(AU44:AU48)</f>
        <v>5448.6014057975553</v>
      </c>
      <c r="AV49" s="242">
        <f t="shared" ref="AV49" si="340">SUM(AV44:AV48)</f>
        <v>5471.3039116550462</v>
      </c>
      <c r="AW49" s="242">
        <f t="shared" ref="AW49" si="341">SUM(AW44:AW48)</f>
        <v>5494.1010112869417</v>
      </c>
      <c r="AX49" s="242">
        <f t="shared" ref="AX49" si="342">SUM(AX44:AX48)</f>
        <v>5516.9930988339693</v>
      </c>
      <c r="AY49" s="242">
        <f t="shared" ref="AY49" si="343">SUM(AY44:AY48)</f>
        <v>5539.980570079113</v>
      </c>
      <c r="AZ49" s="242">
        <f t="shared" ref="AZ49" si="344">SUM(AZ44:AZ48)</f>
        <v>5563.0638224544427</v>
      </c>
      <c r="BA49" s="258">
        <f t="shared" ref="BA49" si="345">SUM(BA44:BA48)</f>
        <v>5586.2432550480025</v>
      </c>
      <c r="BB49" s="242">
        <f t="shared" ref="BB49" si="346">SUM(BB44:BB48)</f>
        <v>5609.5192686107021</v>
      </c>
      <c r="BC49" s="242">
        <f t="shared" ref="BC49" si="347">SUM(BC44:BC48)</f>
        <v>5632.8922655632459</v>
      </c>
      <c r="BD49" s="242">
        <f t="shared" ref="BD49" si="348">SUM(BD44:BD48)</f>
        <v>5656.3626500030932</v>
      </c>
      <c r="BE49" s="242">
        <f t="shared" ref="BE49" si="349">SUM(BE44:BE48)</f>
        <v>5679.9308277114378</v>
      </c>
      <c r="BF49" s="242">
        <f t="shared" ref="BF49" si="350">SUM(BF44:BF48)</f>
        <v>5703.597206160237</v>
      </c>
      <c r="BG49" s="242">
        <f t="shared" ref="BG49" si="351">SUM(BG44:BG48)</f>
        <v>5727.3621945192372</v>
      </c>
      <c r="BH49" s="242">
        <f t="shared" ref="BH49" si="352">SUM(BH44:BH48)</f>
        <v>5751.2262036630673</v>
      </c>
      <c r="BI49" s="242">
        <f t="shared" ref="BI49" si="353">SUM(BI44:BI48)</f>
        <v>5775.1896461783299</v>
      </c>
      <c r="BJ49" s="242">
        <f t="shared" ref="BJ49" si="354">SUM(BJ44:BJ48)</f>
        <v>5799.252936370739</v>
      </c>
      <c r="BK49" s="242">
        <f t="shared" ref="BK49" si="355">SUM(BK44:BK48)</f>
        <v>5823.416490272285</v>
      </c>
      <c r="BL49" s="242">
        <f t="shared" ref="BL49" si="356">SUM(BL44:BL48)</f>
        <v>5847.680725648419</v>
      </c>
      <c r="BM49" s="242">
        <f t="shared" ref="BM49" si="357">SUM(BM44:BM48)</f>
        <v>5872.0460620052863</v>
      </c>
      <c r="BO49" s="363">
        <f t="shared" si="96"/>
        <v>19119.080204716436</v>
      </c>
      <c r="BP49" s="364">
        <f t="shared" si="97"/>
        <v>59302.732014202193</v>
      </c>
      <c r="BQ49" s="364">
        <f t="shared" si="98"/>
        <v>62336.772333620582</v>
      </c>
      <c r="BR49" s="364">
        <f t="shared" si="99"/>
        <v>65526.039914030109</v>
      </c>
      <c r="BS49" s="365">
        <f t="shared" si="100"/>
        <v>68878.47647670607</v>
      </c>
      <c r="BT49" s="366"/>
      <c r="BU49" s="358">
        <f t="shared" si="101"/>
        <v>275163.10094327538</v>
      </c>
    </row>
    <row r="50" spans="1:73" ht="15" hidden="1" outlineLevel="1">
      <c r="A50" s="221"/>
      <c r="B50" s="107" t="s">
        <v>118</v>
      </c>
      <c r="E50" s="221"/>
      <c r="F50" s="250"/>
      <c r="G50" s="250"/>
      <c r="H50" s="250"/>
      <c r="I50" s="250"/>
      <c r="J50" s="250"/>
      <c r="K50" s="250"/>
      <c r="L50" s="250"/>
      <c r="M50" s="250"/>
      <c r="N50" s="250"/>
      <c r="O50" s="250"/>
      <c r="P50" s="250"/>
      <c r="Q50" s="256"/>
      <c r="R50" s="250"/>
      <c r="S50" s="250"/>
      <c r="T50" s="250"/>
      <c r="U50" s="250"/>
      <c r="V50" s="250"/>
      <c r="W50" s="250"/>
      <c r="X50" s="250"/>
      <c r="Y50" s="250"/>
      <c r="Z50" s="250"/>
      <c r="AA50" s="250"/>
      <c r="AB50" s="250"/>
      <c r="AC50" s="256"/>
      <c r="AD50" s="250"/>
      <c r="AE50" s="250"/>
      <c r="AF50" s="250"/>
      <c r="AG50" s="250"/>
      <c r="AH50" s="250"/>
      <c r="AI50" s="250"/>
      <c r="AJ50" s="250"/>
      <c r="AK50" s="250"/>
      <c r="AL50" s="250"/>
      <c r="AM50" s="250"/>
      <c r="AN50" s="250"/>
      <c r="AO50" s="256"/>
      <c r="AP50" s="250"/>
      <c r="AQ50" s="250"/>
      <c r="AR50" s="250"/>
      <c r="AS50" s="250"/>
      <c r="AT50" s="250"/>
      <c r="AU50" s="250"/>
      <c r="AV50" s="250"/>
      <c r="AW50" s="250"/>
      <c r="AX50" s="250"/>
      <c r="AY50" s="250"/>
      <c r="AZ50" s="250"/>
      <c r="BA50" s="256"/>
      <c r="BB50" s="250"/>
      <c r="BC50" s="250"/>
      <c r="BD50" s="250"/>
      <c r="BE50" s="250"/>
      <c r="BF50" s="250"/>
      <c r="BG50" s="250"/>
      <c r="BH50" s="250"/>
      <c r="BI50" s="250"/>
      <c r="BJ50" s="250"/>
      <c r="BK50" s="250"/>
      <c r="BL50" s="250"/>
      <c r="BM50" s="250"/>
      <c r="BO50" s="355">
        <f t="shared" si="96"/>
        <v>0</v>
      </c>
      <c r="BP50" s="356">
        <f t="shared" si="97"/>
        <v>0</v>
      </c>
      <c r="BQ50" s="356">
        <f t="shared" si="98"/>
        <v>0</v>
      </c>
      <c r="BR50" s="356">
        <f t="shared" si="99"/>
        <v>0</v>
      </c>
      <c r="BS50" s="357">
        <f t="shared" si="100"/>
        <v>0</v>
      </c>
      <c r="BT50" s="354"/>
      <c r="BU50" s="358">
        <f t="shared" si="101"/>
        <v>0</v>
      </c>
    </row>
    <row r="51" spans="1:73" ht="15" hidden="1" outlineLevel="1">
      <c r="A51" s="221"/>
      <c r="B51" s="111" t="s">
        <v>144</v>
      </c>
      <c r="D51" s="203">
        <v>417</v>
      </c>
      <c r="E51" s="221"/>
      <c r="F51" s="235">
        <f>IF(F$2=$C$11,$D51,IF(F$2&gt;$C$11,D51*(1+$C$10/12),0))</f>
        <v>0</v>
      </c>
      <c r="G51" s="235">
        <f t="shared" ref="G51:AK51" si="358">IF(G$2=$C$11,$D51,IF(G$2&gt;$C$11,F51*(1+$C$10/12),0))</f>
        <v>0</v>
      </c>
      <c r="H51" s="235">
        <f t="shared" si="358"/>
        <v>0</v>
      </c>
      <c r="I51" s="235">
        <f t="shared" si="358"/>
        <v>0</v>
      </c>
      <c r="J51" s="235">
        <f t="shared" si="358"/>
        <v>0</v>
      </c>
      <c r="K51" s="235">
        <f t="shared" si="358"/>
        <v>0</v>
      </c>
      <c r="L51" s="235">
        <f t="shared" si="358"/>
        <v>0</v>
      </c>
      <c r="M51" s="235">
        <f t="shared" si="358"/>
        <v>0</v>
      </c>
      <c r="N51" s="235">
        <f t="shared" si="358"/>
        <v>417</v>
      </c>
      <c r="O51" s="235">
        <f t="shared" si="358"/>
        <v>418.73750000000001</v>
      </c>
      <c r="P51" s="235">
        <f t="shared" si="358"/>
        <v>420.48223958333335</v>
      </c>
      <c r="Q51" s="236">
        <f t="shared" si="358"/>
        <v>422.23424891493056</v>
      </c>
      <c r="R51" s="235">
        <f t="shared" si="358"/>
        <v>423.99355828540945</v>
      </c>
      <c r="S51" s="235">
        <f t="shared" si="358"/>
        <v>425.76019811159864</v>
      </c>
      <c r="T51" s="235">
        <f t="shared" si="358"/>
        <v>427.53419893706365</v>
      </c>
      <c r="U51" s="235">
        <f t="shared" si="358"/>
        <v>429.31559143263473</v>
      </c>
      <c r="V51" s="235">
        <f t="shared" si="358"/>
        <v>431.10440639693735</v>
      </c>
      <c r="W51" s="235">
        <f t="shared" si="358"/>
        <v>432.90067475692456</v>
      </c>
      <c r="X51" s="235">
        <f t="shared" si="358"/>
        <v>434.70442756841175</v>
      </c>
      <c r="Y51" s="235">
        <f t="shared" si="358"/>
        <v>436.51569601661345</v>
      </c>
      <c r="Z51" s="235">
        <f t="shared" si="358"/>
        <v>438.33451141668269</v>
      </c>
      <c r="AA51" s="235">
        <f t="shared" si="358"/>
        <v>440.16090521425218</v>
      </c>
      <c r="AB51" s="235">
        <f t="shared" si="358"/>
        <v>441.99490898597821</v>
      </c>
      <c r="AC51" s="236">
        <f t="shared" si="358"/>
        <v>443.83655444008645</v>
      </c>
      <c r="AD51" s="235">
        <f t="shared" si="358"/>
        <v>445.68587341692012</v>
      </c>
      <c r="AE51" s="235">
        <f t="shared" si="358"/>
        <v>447.54289788949063</v>
      </c>
      <c r="AF51" s="235">
        <f t="shared" si="358"/>
        <v>449.40765996403019</v>
      </c>
      <c r="AG51" s="235">
        <f t="shared" si="358"/>
        <v>451.28019188054697</v>
      </c>
      <c r="AH51" s="235">
        <f t="shared" si="358"/>
        <v>453.16052601338259</v>
      </c>
      <c r="AI51" s="235">
        <f t="shared" si="358"/>
        <v>455.04869487177166</v>
      </c>
      <c r="AJ51" s="235">
        <f t="shared" si="358"/>
        <v>456.94473110040406</v>
      </c>
      <c r="AK51" s="235">
        <f t="shared" si="358"/>
        <v>458.84866747998905</v>
      </c>
      <c r="AL51" s="235">
        <f t="shared" ref="AL51:BM51" si="359">IF(AL$2=$C$11,$D51,IF(AL$2&gt;$C$11,AK51*(1+$C$10/12),0))</f>
        <v>460.76053692782233</v>
      </c>
      <c r="AM51" s="235">
        <f t="shared" si="359"/>
        <v>462.68037249835493</v>
      </c>
      <c r="AN51" s="235">
        <f t="shared" si="359"/>
        <v>464.60820738376475</v>
      </c>
      <c r="AO51" s="236">
        <f t="shared" si="359"/>
        <v>466.54407491453043</v>
      </c>
      <c r="AP51" s="235">
        <f t="shared" si="359"/>
        <v>468.48800856000764</v>
      </c>
      <c r="AQ51" s="235">
        <f t="shared" si="359"/>
        <v>470.44004192900769</v>
      </c>
      <c r="AR51" s="235">
        <f t="shared" si="359"/>
        <v>472.40020877037853</v>
      </c>
      <c r="AS51" s="235">
        <f t="shared" si="359"/>
        <v>474.36854297358843</v>
      </c>
      <c r="AT51" s="235">
        <f t="shared" si="359"/>
        <v>476.34507856931174</v>
      </c>
      <c r="AU51" s="235">
        <f t="shared" si="359"/>
        <v>478.3298497300172</v>
      </c>
      <c r="AV51" s="235">
        <f t="shared" si="359"/>
        <v>480.32289077055896</v>
      </c>
      <c r="AW51" s="235">
        <f t="shared" si="359"/>
        <v>482.32423614876961</v>
      </c>
      <c r="AX51" s="235">
        <f t="shared" si="359"/>
        <v>484.33392046605616</v>
      </c>
      <c r="AY51" s="235">
        <f t="shared" si="359"/>
        <v>486.35197846799804</v>
      </c>
      <c r="AZ51" s="235">
        <f t="shared" si="359"/>
        <v>488.37844504494802</v>
      </c>
      <c r="BA51" s="236">
        <f t="shared" si="359"/>
        <v>490.4133552326353</v>
      </c>
      <c r="BB51" s="235">
        <f t="shared" si="359"/>
        <v>492.4567442127713</v>
      </c>
      <c r="BC51" s="235">
        <f t="shared" si="359"/>
        <v>494.50864731365783</v>
      </c>
      <c r="BD51" s="235">
        <f t="shared" si="359"/>
        <v>496.56910001079808</v>
      </c>
      <c r="BE51" s="235">
        <f t="shared" si="359"/>
        <v>498.63813792750972</v>
      </c>
      <c r="BF51" s="235">
        <f t="shared" si="359"/>
        <v>500.71579683554103</v>
      </c>
      <c r="BG51" s="235">
        <f t="shared" si="359"/>
        <v>502.80211265568909</v>
      </c>
      <c r="BH51" s="235">
        <f t="shared" si="359"/>
        <v>504.89712145842111</v>
      </c>
      <c r="BI51" s="235">
        <f t="shared" si="359"/>
        <v>507.00085946449786</v>
      </c>
      <c r="BJ51" s="235">
        <f t="shared" si="359"/>
        <v>509.11336304559995</v>
      </c>
      <c r="BK51" s="235">
        <f t="shared" si="359"/>
        <v>511.23466872495663</v>
      </c>
      <c r="BL51" s="235">
        <f t="shared" si="359"/>
        <v>513.36481317797723</v>
      </c>
      <c r="BM51" s="235">
        <f t="shared" si="359"/>
        <v>515.50383323288543</v>
      </c>
      <c r="BO51" s="355">
        <f t="shared" si="96"/>
        <v>1678.4539884982637</v>
      </c>
      <c r="BP51" s="356">
        <f t="shared" si="97"/>
        <v>5206.155631562594</v>
      </c>
      <c r="BQ51" s="356">
        <f t="shared" si="98"/>
        <v>5472.512434341008</v>
      </c>
      <c r="BR51" s="356">
        <f t="shared" si="99"/>
        <v>5752.4965566632782</v>
      </c>
      <c r="BS51" s="357">
        <f t="shared" si="100"/>
        <v>6046.805198060305</v>
      </c>
      <c r="BT51" s="354"/>
      <c r="BU51" s="358">
        <f t="shared" si="101"/>
        <v>24156.423809125448</v>
      </c>
    </row>
    <row r="52" spans="1:73" ht="15" hidden="1" outlineLevel="1">
      <c r="A52" s="221"/>
      <c r="B52" s="111" t="s">
        <v>427</v>
      </c>
      <c r="D52" s="203">
        <v>291.66666666666669</v>
      </c>
      <c r="E52" s="221"/>
      <c r="F52" s="235">
        <f>IF(F$2=$C$11,$D52,IF(F$2&gt;$C$11,D52*(1+$C$10/12),0))</f>
        <v>0</v>
      </c>
      <c r="G52" s="235">
        <f t="shared" ref="G52:AK52" si="360">IF(G$2=$C$11,$D52,IF(G$2&gt;$C$11,F52*(1+$C$10/12),0))</f>
        <v>0</v>
      </c>
      <c r="H52" s="235">
        <f t="shared" si="360"/>
        <v>0</v>
      </c>
      <c r="I52" s="235">
        <f t="shared" si="360"/>
        <v>0</v>
      </c>
      <c r="J52" s="235">
        <f t="shared" si="360"/>
        <v>0</v>
      </c>
      <c r="K52" s="235">
        <f t="shared" si="360"/>
        <v>0</v>
      </c>
      <c r="L52" s="235">
        <f t="shared" si="360"/>
        <v>0</v>
      </c>
      <c r="M52" s="235">
        <f t="shared" si="360"/>
        <v>0</v>
      </c>
      <c r="N52" s="235">
        <f t="shared" si="360"/>
        <v>291.66666666666669</v>
      </c>
      <c r="O52" s="235">
        <f t="shared" si="360"/>
        <v>292.88194444444446</v>
      </c>
      <c r="P52" s="235">
        <f t="shared" si="360"/>
        <v>294.10228587962962</v>
      </c>
      <c r="Q52" s="236">
        <f t="shared" si="360"/>
        <v>295.32771207079475</v>
      </c>
      <c r="R52" s="235">
        <f t="shared" si="360"/>
        <v>296.55824420442303</v>
      </c>
      <c r="S52" s="235">
        <f t="shared" si="360"/>
        <v>297.79390355527477</v>
      </c>
      <c r="T52" s="235">
        <f t="shared" si="360"/>
        <v>299.0347114867551</v>
      </c>
      <c r="U52" s="235">
        <f t="shared" si="360"/>
        <v>300.28068945128325</v>
      </c>
      <c r="V52" s="235">
        <f t="shared" si="360"/>
        <v>301.53185899066358</v>
      </c>
      <c r="W52" s="235">
        <f t="shared" si="360"/>
        <v>302.78824173645802</v>
      </c>
      <c r="X52" s="235">
        <f t="shared" si="360"/>
        <v>304.04985941035994</v>
      </c>
      <c r="Y52" s="235">
        <f t="shared" si="360"/>
        <v>305.31673382456978</v>
      </c>
      <c r="Z52" s="235">
        <f t="shared" si="360"/>
        <v>306.58888688217218</v>
      </c>
      <c r="AA52" s="235">
        <f t="shared" si="360"/>
        <v>307.86634057751456</v>
      </c>
      <c r="AB52" s="235">
        <f t="shared" si="360"/>
        <v>309.14911699658751</v>
      </c>
      <c r="AC52" s="236">
        <f t="shared" si="360"/>
        <v>310.43723831740664</v>
      </c>
      <c r="AD52" s="235">
        <f t="shared" si="360"/>
        <v>311.73072681039582</v>
      </c>
      <c r="AE52" s="235">
        <f t="shared" si="360"/>
        <v>313.02960483877246</v>
      </c>
      <c r="AF52" s="235">
        <f t="shared" si="360"/>
        <v>314.333894858934</v>
      </c>
      <c r="AG52" s="235">
        <f t="shared" si="360"/>
        <v>315.64361942084622</v>
      </c>
      <c r="AH52" s="235">
        <f t="shared" si="360"/>
        <v>316.95880116843307</v>
      </c>
      <c r="AI52" s="235">
        <f t="shared" si="360"/>
        <v>318.27946283996818</v>
      </c>
      <c r="AJ52" s="235">
        <f t="shared" si="360"/>
        <v>319.60562726846803</v>
      </c>
      <c r="AK52" s="235">
        <f t="shared" si="360"/>
        <v>320.93731738208663</v>
      </c>
      <c r="AL52" s="235">
        <f t="shared" ref="AL52:BM52" si="361">IF(AL$2=$C$11,$D52,IF(AL$2&gt;$C$11,AK52*(1+$C$10/12),0))</f>
        <v>322.27455620451201</v>
      </c>
      <c r="AM52" s="235">
        <f t="shared" si="361"/>
        <v>323.61736685536414</v>
      </c>
      <c r="AN52" s="235">
        <f t="shared" si="361"/>
        <v>324.96577255059481</v>
      </c>
      <c r="AO52" s="236">
        <f t="shared" si="361"/>
        <v>326.31979660288897</v>
      </c>
      <c r="AP52" s="235">
        <f t="shared" si="361"/>
        <v>327.67946242206767</v>
      </c>
      <c r="AQ52" s="235">
        <f t="shared" si="361"/>
        <v>329.04479351549293</v>
      </c>
      <c r="AR52" s="235">
        <f t="shared" si="361"/>
        <v>330.41581348847416</v>
      </c>
      <c r="AS52" s="235">
        <f t="shared" si="361"/>
        <v>331.7925460446761</v>
      </c>
      <c r="AT52" s="235">
        <f t="shared" si="361"/>
        <v>333.17501498652894</v>
      </c>
      <c r="AU52" s="235">
        <f t="shared" si="361"/>
        <v>334.56324421563949</v>
      </c>
      <c r="AV52" s="235">
        <f t="shared" si="361"/>
        <v>335.95725773320464</v>
      </c>
      <c r="AW52" s="235">
        <f t="shared" si="361"/>
        <v>337.35707964042632</v>
      </c>
      <c r="AX52" s="235">
        <f t="shared" si="361"/>
        <v>338.76273413892807</v>
      </c>
      <c r="AY52" s="235">
        <f t="shared" si="361"/>
        <v>340.1742455311736</v>
      </c>
      <c r="AZ52" s="235">
        <f t="shared" si="361"/>
        <v>341.59163822088681</v>
      </c>
      <c r="BA52" s="236">
        <f t="shared" si="361"/>
        <v>343.01493671347384</v>
      </c>
      <c r="BB52" s="235">
        <f t="shared" si="361"/>
        <v>344.44416561644664</v>
      </c>
      <c r="BC52" s="235">
        <f t="shared" si="361"/>
        <v>345.8793496398485</v>
      </c>
      <c r="BD52" s="235">
        <f t="shared" si="361"/>
        <v>347.32051359668122</v>
      </c>
      <c r="BE52" s="235">
        <f t="shared" si="361"/>
        <v>348.76768240333405</v>
      </c>
      <c r="BF52" s="235">
        <f t="shared" si="361"/>
        <v>350.22088108001458</v>
      </c>
      <c r="BG52" s="235">
        <f t="shared" si="361"/>
        <v>351.6801347511813</v>
      </c>
      <c r="BH52" s="235">
        <f t="shared" si="361"/>
        <v>353.14546864597787</v>
      </c>
      <c r="BI52" s="235">
        <f t="shared" si="361"/>
        <v>354.61690809866946</v>
      </c>
      <c r="BJ52" s="235">
        <f t="shared" si="361"/>
        <v>356.09447854908058</v>
      </c>
      <c r="BK52" s="235">
        <f t="shared" si="361"/>
        <v>357.5782055430351</v>
      </c>
      <c r="BL52" s="235">
        <f t="shared" si="361"/>
        <v>359.06811473279771</v>
      </c>
      <c r="BM52" s="235">
        <f t="shared" si="361"/>
        <v>360.56423187751767</v>
      </c>
      <c r="BO52" s="355">
        <f t="shared" si="96"/>
        <v>1173.9786090615353</v>
      </c>
      <c r="BP52" s="356">
        <f t="shared" si="97"/>
        <v>3641.3958254334684</v>
      </c>
      <c r="BQ52" s="356">
        <f t="shared" si="98"/>
        <v>3827.6965468012645</v>
      </c>
      <c r="BR52" s="356">
        <f t="shared" si="99"/>
        <v>4023.5287666509721</v>
      </c>
      <c r="BS52" s="357">
        <f t="shared" si="100"/>
        <v>4229.3801345345846</v>
      </c>
      <c r="BT52" s="354"/>
      <c r="BU52" s="358">
        <f t="shared" si="101"/>
        <v>16895.979882481824</v>
      </c>
    </row>
    <row r="53" spans="1:73" ht="15" hidden="1" outlineLevel="1">
      <c r="A53" s="221"/>
      <c r="B53" s="111" t="s">
        <v>428</v>
      </c>
      <c r="D53" s="203">
        <v>83.333333333333329</v>
      </c>
      <c r="E53" s="221"/>
      <c r="F53" s="235">
        <f>IF(F$2=$C$11,$D53,IF(F$2&gt;$C$11,D53*(1+$C$10/12),0))</f>
        <v>0</v>
      </c>
      <c r="G53" s="235">
        <f t="shared" ref="G53:AK53" si="362">IF(G$2=$C$11,$D53,IF(G$2&gt;$C$11,F53*(1+$C$10/12),0))</f>
        <v>0</v>
      </c>
      <c r="H53" s="235">
        <f t="shared" si="362"/>
        <v>0</v>
      </c>
      <c r="I53" s="235">
        <f t="shared" si="362"/>
        <v>0</v>
      </c>
      <c r="J53" s="235">
        <f t="shared" si="362"/>
        <v>0</v>
      </c>
      <c r="K53" s="235">
        <f t="shared" si="362"/>
        <v>0</v>
      </c>
      <c r="L53" s="235">
        <f t="shared" si="362"/>
        <v>0</v>
      </c>
      <c r="M53" s="235">
        <f t="shared" si="362"/>
        <v>0</v>
      </c>
      <c r="N53" s="235">
        <f t="shared" si="362"/>
        <v>83.333333333333329</v>
      </c>
      <c r="O53" s="235">
        <f t="shared" si="362"/>
        <v>83.680555555555543</v>
      </c>
      <c r="P53" s="235">
        <f t="shared" si="362"/>
        <v>84.029224537037024</v>
      </c>
      <c r="Q53" s="236">
        <f t="shared" si="362"/>
        <v>84.37934630594134</v>
      </c>
      <c r="R53" s="235">
        <f t="shared" si="362"/>
        <v>84.730926915549432</v>
      </c>
      <c r="S53" s="235">
        <f t="shared" si="362"/>
        <v>85.083972444364221</v>
      </c>
      <c r="T53" s="235">
        <f t="shared" si="362"/>
        <v>85.438488996215739</v>
      </c>
      <c r="U53" s="235">
        <f t="shared" si="362"/>
        <v>85.794482700366643</v>
      </c>
      <c r="V53" s="235">
        <f t="shared" si="362"/>
        <v>86.151959711618176</v>
      </c>
      <c r="W53" s="235">
        <f t="shared" si="362"/>
        <v>86.510926210416585</v>
      </c>
      <c r="X53" s="235">
        <f t="shared" si="362"/>
        <v>86.87138840295998</v>
      </c>
      <c r="Y53" s="235">
        <f t="shared" si="362"/>
        <v>87.233352521305648</v>
      </c>
      <c r="Z53" s="235">
        <f t="shared" si="362"/>
        <v>87.596824823477746</v>
      </c>
      <c r="AA53" s="235">
        <f t="shared" si="362"/>
        <v>87.961811593575575</v>
      </c>
      <c r="AB53" s="235">
        <f t="shared" si="362"/>
        <v>88.328319141882133</v>
      </c>
      <c r="AC53" s="236">
        <f t="shared" si="362"/>
        <v>88.696353804973313</v>
      </c>
      <c r="AD53" s="235">
        <f t="shared" si="362"/>
        <v>89.06592194582737</v>
      </c>
      <c r="AE53" s="235">
        <f t="shared" si="362"/>
        <v>89.437029953934982</v>
      </c>
      <c r="AF53" s="235">
        <f t="shared" si="362"/>
        <v>89.809684245409713</v>
      </c>
      <c r="AG53" s="235">
        <f t="shared" si="362"/>
        <v>90.183891263098914</v>
      </c>
      <c r="AH53" s="235">
        <f t="shared" si="362"/>
        <v>90.559657476695165</v>
      </c>
      <c r="AI53" s="235">
        <f t="shared" si="362"/>
        <v>90.936989382848054</v>
      </c>
      <c r="AJ53" s="235">
        <f t="shared" si="362"/>
        <v>91.315893505276591</v>
      </c>
      <c r="AK53" s="235">
        <f t="shared" si="362"/>
        <v>91.696376394881909</v>
      </c>
      <c r="AL53" s="235">
        <f t="shared" ref="AL53:BM53" si="363">IF(AL$2=$C$11,$D53,IF(AL$2&gt;$C$11,AK53*(1+$C$10/12),0))</f>
        <v>92.078444629860584</v>
      </c>
      <c r="AM53" s="235">
        <f t="shared" si="363"/>
        <v>92.462104815818336</v>
      </c>
      <c r="AN53" s="235">
        <f t="shared" si="363"/>
        <v>92.847363585884239</v>
      </c>
      <c r="AO53" s="236">
        <f t="shared" si="363"/>
        <v>93.23422760082542</v>
      </c>
      <c r="AP53" s="235">
        <f t="shared" si="363"/>
        <v>93.622703549162196</v>
      </c>
      <c r="AQ53" s="235">
        <f t="shared" si="363"/>
        <v>94.012798147283704</v>
      </c>
      <c r="AR53" s="235">
        <f t="shared" si="363"/>
        <v>94.404518139564047</v>
      </c>
      <c r="AS53" s="235">
        <f t="shared" si="363"/>
        <v>94.797870298478898</v>
      </c>
      <c r="AT53" s="235">
        <f t="shared" si="363"/>
        <v>95.192861424722565</v>
      </c>
      <c r="AU53" s="235">
        <f t="shared" si="363"/>
        <v>95.589498347325573</v>
      </c>
      <c r="AV53" s="235">
        <f t="shared" si="363"/>
        <v>95.987787923772757</v>
      </c>
      <c r="AW53" s="235">
        <f t="shared" si="363"/>
        <v>96.387737040121806</v>
      </c>
      <c r="AX53" s="235">
        <f t="shared" si="363"/>
        <v>96.789352611122311</v>
      </c>
      <c r="AY53" s="235">
        <f t="shared" si="363"/>
        <v>97.192641580335319</v>
      </c>
      <c r="AZ53" s="235">
        <f t="shared" si="363"/>
        <v>97.597610920253388</v>
      </c>
      <c r="BA53" s="236">
        <f t="shared" si="363"/>
        <v>98.004267632421104</v>
      </c>
      <c r="BB53" s="235">
        <f t="shared" si="363"/>
        <v>98.412618747556195</v>
      </c>
      <c r="BC53" s="235">
        <f t="shared" si="363"/>
        <v>98.82267132567101</v>
      </c>
      <c r="BD53" s="235">
        <f t="shared" si="363"/>
        <v>99.234432456194639</v>
      </c>
      <c r="BE53" s="235">
        <f t="shared" si="363"/>
        <v>99.647909258095453</v>
      </c>
      <c r="BF53" s="235">
        <f t="shared" si="363"/>
        <v>100.06310888000418</v>
      </c>
      <c r="BG53" s="235">
        <f t="shared" si="363"/>
        <v>100.48003850033753</v>
      </c>
      <c r="BH53" s="235">
        <f t="shared" si="363"/>
        <v>100.89870532742226</v>
      </c>
      <c r="BI53" s="235">
        <f t="shared" si="363"/>
        <v>101.31911659961986</v>
      </c>
      <c r="BJ53" s="235">
        <f t="shared" si="363"/>
        <v>101.74127958545161</v>
      </c>
      <c r="BK53" s="235">
        <f t="shared" si="363"/>
        <v>102.16520158372433</v>
      </c>
      <c r="BL53" s="235">
        <f t="shared" si="363"/>
        <v>102.5908899236565</v>
      </c>
      <c r="BM53" s="235">
        <f t="shared" si="363"/>
        <v>103.01835196500507</v>
      </c>
      <c r="BO53" s="355">
        <f t="shared" si="96"/>
        <v>335.42245973186721</v>
      </c>
      <c r="BP53" s="356">
        <f t="shared" si="97"/>
        <v>1040.398807266705</v>
      </c>
      <c r="BQ53" s="356">
        <f t="shared" si="98"/>
        <v>1093.6275848003611</v>
      </c>
      <c r="BR53" s="356">
        <f t="shared" si="99"/>
        <v>1149.5796476145638</v>
      </c>
      <c r="BS53" s="357">
        <f t="shared" si="100"/>
        <v>1208.3943241527386</v>
      </c>
      <c r="BT53" s="354"/>
      <c r="BU53" s="358">
        <f t="shared" si="101"/>
        <v>4827.4228235662358</v>
      </c>
    </row>
    <row r="54" spans="1:73" ht="15" hidden="1" outlineLevel="1">
      <c r="A54" s="221"/>
      <c r="B54" s="111" t="s">
        <v>83</v>
      </c>
      <c r="D54" s="203">
        <v>42</v>
      </c>
      <c r="E54" s="221"/>
      <c r="F54" s="235">
        <f>IF(F$2=$C$11,$D54,IF(F$2&gt;$C$11,D54*(1+$C$10/12),0))</f>
        <v>0</v>
      </c>
      <c r="G54" s="235">
        <f t="shared" ref="G54:AK54" si="364">IF(G$2=$C$11,$D54,IF(G$2&gt;$C$11,F54*(1+$C$10/12),0))</f>
        <v>0</v>
      </c>
      <c r="H54" s="235">
        <f t="shared" si="364"/>
        <v>0</v>
      </c>
      <c r="I54" s="235">
        <f t="shared" si="364"/>
        <v>0</v>
      </c>
      <c r="J54" s="235">
        <f t="shared" si="364"/>
        <v>0</v>
      </c>
      <c r="K54" s="235">
        <f t="shared" si="364"/>
        <v>0</v>
      </c>
      <c r="L54" s="235">
        <f t="shared" si="364"/>
        <v>0</v>
      </c>
      <c r="M54" s="235">
        <f t="shared" si="364"/>
        <v>0</v>
      </c>
      <c r="N54" s="235">
        <f t="shared" si="364"/>
        <v>42</v>
      </c>
      <c r="O54" s="235">
        <f t="shared" si="364"/>
        <v>42.174999999999997</v>
      </c>
      <c r="P54" s="235">
        <f t="shared" si="364"/>
        <v>42.35072916666666</v>
      </c>
      <c r="Q54" s="236">
        <f t="shared" si="364"/>
        <v>42.527190538194439</v>
      </c>
      <c r="R54" s="235">
        <f t="shared" si="364"/>
        <v>42.704387165436913</v>
      </c>
      <c r="S54" s="235">
        <f t="shared" si="364"/>
        <v>42.882322111959567</v>
      </c>
      <c r="T54" s="235">
        <f t="shared" si="364"/>
        <v>43.060998454092733</v>
      </c>
      <c r="U54" s="235">
        <f t="shared" si="364"/>
        <v>43.240419280984788</v>
      </c>
      <c r="V54" s="235">
        <f t="shared" si="364"/>
        <v>43.420587694655559</v>
      </c>
      <c r="W54" s="235">
        <f t="shared" si="364"/>
        <v>43.601506810049955</v>
      </c>
      <c r="X54" s="235">
        <f t="shared" si="364"/>
        <v>43.78317975509183</v>
      </c>
      <c r="Y54" s="235">
        <f t="shared" si="364"/>
        <v>43.965609670738047</v>
      </c>
      <c r="Z54" s="235">
        <f t="shared" si="364"/>
        <v>44.148799711032787</v>
      </c>
      <c r="AA54" s="235">
        <f t="shared" si="364"/>
        <v>44.332753043162093</v>
      </c>
      <c r="AB54" s="235">
        <f t="shared" si="364"/>
        <v>44.5174728475086</v>
      </c>
      <c r="AC54" s="236">
        <f t="shared" si="364"/>
        <v>44.70296231770655</v>
      </c>
      <c r="AD54" s="235">
        <f t="shared" si="364"/>
        <v>44.889224660696996</v>
      </c>
      <c r="AE54" s="235">
        <f t="shared" si="364"/>
        <v>45.076263096783237</v>
      </c>
      <c r="AF54" s="235">
        <f t="shared" si="364"/>
        <v>45.264080859686501</v>
      </c>
      <c r="AG54" s="235">
        <f t="shared" si="364"/>
        <v>45.452681196601858</v>
      </c>
      <c r="AH54" s="235">
        <f t="shared" si="364"/>
        <v>45.642067368254366</v>
      </c>
      <c r="AI54" s="235">
        <f t="shared" si="364"/>
        <v>45.832242648955429</v>
      </c>
      <c r="AJ54" s="235">
        <f t="shared" si="364"/>
        <v>46.023210326659409</v>
      </c>
      <c r="AK54" s="235">
        <f t="shared" si="364"/>
        <v>46.21497370302049</v>
      </c>
      <c r="AL54" s="235">
        <f t="shared" ref="AL54:BM54" si="365">IF(AL$2=$C$11,$D54,IF(AL$2&gt;$C$11,AK54*(1+$C$10/12),0))</f>
        <v>46.407536093449743</v>
      </c>
      <c r="AM54" s="235">
        <f t="shared" si="365"/>
        <v>46.600900827172453</v>
      </c>
      <c r="AN54" s="235">
        <f t="shared" si="365"/>
        <v>46.795071247285669</v>
      </c>
      <c r="AO54" s="236">
        <f t="shared" si="365"/>
        <v>46.990050710816028</v>
      </c>
      <c r="AP54" s="235">
        <f t="shared" si="365"/>
        <v>47.18584258877776</v>
      </c>
      <c r="AQ54" s="235">
        <f t="shared" si="365"/>
        <v>47.382450266230997</v>
      </c>
      <c r="AR54" s="235">
        <f t="shared" si="365"/>
        <v>47.579877142340294</v>
      </c>
      <c r="AS54" s="235">
        <f t="shared" si="365"/>
        <v>47.778126630433377</v>
      </c>
      <c r="AT54" s="235">
        <f t="shared" si="365"/>
        <v>47.97720215806018</v>
      </c>
      <c r="AU54" s="235">
        <f t="shared" si="365"/>
        <v>48.1771071670521</v>
      </c>
      <c r="AV54" s="235">
        <f t="shared" si="365"/>
        <v>48.377845113581479</v>
      </c>
      <c r="AW54" s="235">
        <f t="shared" si="365"/>
        <v>48.579419468221403</v>
      </c>
      <c r="AX54" s="235">
        <f t="shared" si="365"/>
        <v>48.781833716005657</v>
      </c>
      <c r="AY54" s="235">
        <f t="shared" si="365"/>
        <v>48.985091356489015</v>
      </c>
      <c r="AZ54" s="235">
        <f t="shared" si="365"/>
        <v>49.189195903807722</v>
      </c>
      <c r="BA54" s="236">
        <f t="shared" si="365"/>
        <v>49.394150886740256</v>
      </c>
      <c r="BB54" s="235">
        <f t="shared" si="365"/>
        <v>49.599959848768343</v>
      </c>
      <c r="BC54" s="235">
        <f t="shared" si="365"/>
        <v>49.806626348138209</v>
      </c>
      <c r="BD54" s="235">
        <f t="shared" si="365"/>
        <v>50.014153957922119</v>
      </c>
      <c r="BE54" s="235">
        <f t="shared" si="365"/>
        <v>50.22254626608013</v>
      </c>
      <c r="BF54" s="235">
        <f t="shared" si="365"/>
        <v>50.431806875522128</v>
      </c>
      <c r="BG54" s="235">
        <f t="shared" si="365"/>
        <v>50.641939404170138</v>
      </c>
      <c r="BH54" s="235">
        <f t="shared" si="365"/>
        <v>50.852947485020849</v>
      </c>
      <c r="BI54" s="235">
        <f t="shared" si="365"/>
        <v>51.064834766208435</v>
      </c>
      <c r="BJ54" s="235">
        <f t="shared" si="365"/>
        <v>51.277604911067634</v>
      </c>
      <c r="BK54" s="235">
        <f t="shared" si="365"/>
        <v>51.491261598197084</v>
      </c>
      <c r="BL54" s="235">
        <f t="shared" si="365"/>
        <v>51.705808521522904</v>
      </c>
      <c r="BM54" s="235">
        <f t="shared" si="365"/>
        <v>51.921249390362583</v>
      </c>
      <c r="BO54" s="355">
        <f t="shared" si="96"/>
        <v>169.0529197048611</v>
      </c>
      <c r="BP54" s="356">
        <f t="shared" si="97"/>
        <v>524.36099886241936</v>
      </c>
      <c r="BQ54" s="356">
        <f t="shared" si="98"/>
        <v>551.18830273938215</v>
      </c>
      <c r="BR54" s="356">
        <f t="shared" si="99"/>
        <v>579.38814239774024</v>
      </c>
      <c r="BS54" s="357">
        <f t="shared" si="100"/>
        <v>609.03073937298063</v>
      </c>
      <c r="BT54" s="354"/>
      <c r="BU54" s="358">
        <f t="shared" si="101"/>
        <v>2433.0211030773835</v>
      </c>
    </row>
    <row r="55" spans="1:73" ht="15" hidden="1" outlineLevel="1">
      <c r="A55" s="221"/>
      <c r="B55" s="112" t="s">
        <v>145</v>
      </c>
      <c r="D55" s="203">
        <v>150</v>
      </c>
      <c r="E55" s="221"/>
      <c r="F55" s="251">
        <f>IF(F$2=$C$11,$D55,IF(F$2&gt;$C$11,D55*(1+$C$10/12),0))</f>
        <v>0</v>
      </c>
      <c r="G55" s="251">
        <f t="shared" ref="G55:AK55" si="366">IF(G$2=$C$11,$D55,IF(G$2&gt;$C$11,F55*(1+$C$10/12),0))</f>
        <v>0</v>
      </c>
      <c r="H55" s="251">
        <f t="shared" si="366"/>
        <v>0</v>
      </c>
      <c r="I55" s="251">
        <f t="shared" si="366"/>
        <v>0</v>
      </c>
      <c r="J55" s="251">
        <f t="shared" si="366"/>
        <v>0</v>
      </c>
      <c r="K55" s="251">
        <f t="shared" si="366"/>
        <v>0</v>
      </c>
      <c r="L55" s="251">
        <f t="shared" si="366"/>
        <v>0</v>
      </c>
      <c r="M55" s="251">
        <f t="shared" si="366"/>
        <v>0</v>
      </c>
      <c r="N55" s="251">
        <f t="shared" si="366"/>
        <v>150</v>
      </c>
      <c r="O55" s="251">
        <f t="shared" si="366"/>
        <v>150.625</v>
      </c>
      <c r="P55" s="251">
        <f t="shared" si="366"/>
        <v>151.25260416666666</v>
      </c>
      <c r="Q55" s="257">
        <f t="shared" si="366"/>
        <v>151.88282335069442</v>
      </c>
      <c r="R55" s="251">
        <f t="shared" si="366"/>
        <v>152.51566844798899</v>
      </c>
      <c r="S55" s="251">
        <f t="shared" si="366"/>
        <v>153.1511503998556</v>
      </c>
      <c r="T55" s="251">
        <f t="shared" si="366"/>
        <v>153.78928019318832</v>
      </c>
      <c r="U55" s="251">
        <f t="shared" si="366"/>
        <v>154.43006886065993</v>
      </c>
      <c r="V55" s="251">
        <f t="shared" si="366"/>
        <v>155.07352748091267</v>
      </c>
      <c r="W55" s="251">
        <f t="shared" si="366"/>
        <v>155.7196671787498</v>
      </c>
      <c r="X55" s="251">
        <f t="shared" si="366"/>
        <v>156.36849912532793</v>
      </c>
      <c r="Y55" s="251">
        <f t="shared" si="366"/>
        <v>157.02003453835013</v>
      </c>
      <c r="Z55" s="251">
        <f t="shared" si="366"/>
        <v>157.67428468225992</v>
      </c>
      <c r="AA55" s="251">
        <f t="shared" si="366"/>
        <v>158.331260868436</v>
      </c>
      <c r="AB55" s="251">
        <f t="shared" si="366"/>
        <v>158.99097445538783</v>
      </c>
      <c r="AC55" s="257">
        <f t="shared" si="366"/>
        <v>159.65343684895194</v>
      </c>
      <c r="AD55" s="251">
        <f t="shared" si="366"/>
        <v>160.31865950248923</v>
      </c>
      <c r="AE55" s="251">
        <f t="shared" si="366"/>
        <v>160.98665391708292</v>
      </c>
      <c r="AF55" s="251">
        <f t="shared" si="366"/>
        <v>161.65743164173742</v>
      </c>
      <c r="AG55" s="251">
        <f t="shared" si="366"/>
        <v>162.33100427357797</v>
      </c>
      <c r="AH55" s="251">
        <f t="shared" si="366"/>
        <v>163.00738345805121</v>
      </c>
      <c r="AI55" s="251">
        <f t="shared" si="366"/>
        <v>163.68658088912642</v>
      </c>
      <c r="AJ55" s="251">
        <f t="shared" si="366"/>
        <v>164.36860830949777</v>
      </c>
      <c r="AK55" s="251">
        <f t="shared" si="366"/>
        <v>165.05347751078733</v>
      </c>
      <c r="AL55" s="251">
        <f t="shared" ref="AL55:BM55" si="367">IF(AL$2=$C$11,$D55,IF(AL$2&gt;$C$11,AK55*(1+$C$10/12),0))</f>
        <v>165.74120033374894</v>
      </c>
      <c r="AM55" s="251">
        <f t="shared" si="367"/>
        <v>166.43178866847288</v>
      </c>
      <c r="AN55" s="251">
        <f t="shared" si="367"/>
        <v>167.1252544545915</v>
      </c>
      <c r="AO55" s="257">
        <f t="shared" si="367"/>
        <v>167.82160968148563</v>
      </c>
      <c r="AP55" s="251">
        <f t="shared" si="367"/>
        <v>168.52086638849181</v>
      </c>
      <c r="AQ55" s="251">
        <f t="shared" si="367"/>
        <v>169.22303666511053</v>
      </c>
      <c r="AR55" s="251">
        <f t="shared" si="367"/>
        <v>169.92813265121515</v>
      </c>
      <c r="AS55" s="251">
        <f t="shared" si="367"/>
        <v>170.63616653726189</v>
      </c>
      <c r="AT55" s="251">
        <f t="shared" si="367"/>
        <v>171.34715056450048</v>
      </c>
      <c r="AU55" s="251">
        <f t="shared" si="367"/>
        <v>172.06109702518589</v>
      </c>
      <c r="AV55" s="251">
        <f t="shared" si="367"/>
        <v>172.77801826279082</v>
      </c>
      <c r="AW55" s="251">
        <f t="shared" si="367"/>
        <v>173.49792667221911</v>
      </c>
      <c r="AX55" s="251">
        <f t="shared" si="367"/>
        <v>174.22083470002002</v>
      </c>
      <c r="AY55" s="251">
        <f t="shared" si="367"/>
        <v>174.94675484460345</v>
      </c>
      <c r="AZ55" s="251">
        <f t="shared" si="367"/>
        <v>175.67569965645595</v>
      </c>
      <c r="BA55" s="257">
        <f t="shared" si="367"/>
        <v>176.40768173835784</v>
      </c>
      <c r="BB55" s="251">
        <f t="shared" si="367"/>
        <v>177.14271374560099</v>
      </c>
      <c r="BC55" s="251">
        <f t="shared" si="367"/>
        <v>177.88080838620766</v>
      </c>
      <c r="BD55" s="251">
        <f t="shared" si="367"/>
        <v>178.6219784211502</v>
      </c>
      <c r="BE55" s="251">
        <f t="shared" si="367"/>
        <v>179.36623666457166</v>
      </c>
      <c r="BF55" s="251">
        <f t="shared" si="367"/>
        <v>180.11359598400736</v>
      </c>
      <c r="BG55" s="251">
        <f t="shared" si="367"/>
        <v>180.86406930060738</v>
      </c>
      <c r="BH55" s="251">
        <f t="shared" si="367"/>
        <v>181.61766958935991</v>
      </c>
      <c r="BI55" s="251">
        <f t="shared" si="367"/>
        <v>182.37440987931558</v>
      </c>
      <c r="BJ55" s="251">
        <f t="shared" si="367"/>
        <v>183.13430325381273</v>
      </c>
      <c r="BK55" s="251">
        <f t="shared" si="367"/>
        <v>183.89736285070362</v>
      </c>
      <c r="BL55" s="251">
        <f t="shared" si="367"/>
        <v>184.66360186258154</v>
      </c>
      <c r="BM55" s="251">
        <f t="shared" si="367"/>
        <v>185.43303353700895</v>
      </c>
      <c r="BO55" s="44">
        <f t="shared" si="96"/>
        <v>603.76042751736099</v>
      </c>
      <c r="BP55" s="45">
        <f t="shared" si="97"/>
        <v>1872.7178530800691</v>
      </c>
      <c r="BQ55" s="45">
        <f t="shared" si="98"/>
        <v>1968.5296526406491</v>
      </c>
      <c r="BR55" s="45">
        <f t="shared" si="99"/>
        <v>2069.2433657062129</v>
      </c>
      <c r="BS55" s="46">
        <f t="shared" si="100"/>
        <v>2175.1097834749276</v>
      </c>
      <c r="BT55" s="354"/>
      <c r="BU55" s="48">
        <f t="shared" si="101"/>
        <v>8689.3610824192201</v>
      </c>
    </row>
    <row r="56" spans="1:73" ht="15" collapsed="1">
      <c r="A56" s="221"/>
      <c r="B56" s="113" t="s">
        <v>119</v>
      </c>
      <c r="E56" s="221"/>
      <c r="F56" s="252">
        <f>SUM(F51:F55)</f>
        <v>0</v>
      </c>
      <c r="G56" s="252">
        <f t="shared" ref="G56:M56" si="368">SUM(G51:G55)</f>
        <v>0</v>
      </c>
      <c r="H56" s="252">
        <f t="shared" si="368"/>
        <v>0</v>
      </c>
      <c r="I56" s="252">
        <f t="shared" si="368"/>
        <v>0</v>
      </c>
      <c r="J56" s="252">
        <f t="shared" si="368"/>
        <v>0</v>
      </c>
      <c r="K56" s="252">
        <f t="shared" si="368"/>
        <v>0</v>
      </c>
      <c r="L56" s="252">
        <f t="shared" si="368"/>
        <v>0</v>
      </c>
      <c r="M56" s="252">
        <f t="shared" si="368"/>
        <v>0</v>
      </c>
      <c r="N56" s="252">
        <f>SUM(N51:N55)</f>
        <v>984.00000000000011</v>
      </c>
      <c r="O56" s="252">
        <f t="shared" ref="O56" si="369">SUM(O51:O55)</f>
        <v>988.1</v>
      </c>
      <c r="P56" s="252">
        <f t="shared" ref="P56" si="370">SUM(P51:P55)</f>
        <v>992.21708333333333</v>
      </c>
      <c r="Q56" s="259">
        <f t="shared" ref="Q56" si="371">SUM(Q51:Q55)</f>
        <v>996.35132118055549</v>
      </c>
      <c r="R56" s="252">
        <f t="shared" ref="R56" si="372">SUM(R51:R55)</f>
        <v>1000.5027850188077</v>
      </c>
      <c r="S56" s="252">
        <f t="shared" ref="S56" si="373">SUM(S51:S55)</f>
        <v>1004.6715466230528</v>
      </c>
      <c r="T56" s="252">
        <f t="shared" ref="T56" si="374">SUM(T51:T55)</f>
        <v>1008.8576780673156</v>
      </c>
      <c r="U56" s="252">
        <f t="shared" ref="U56" si="375">SUM(U51:U55)</f>
        <v>1013.0612517259294</v>
      </c>
      <c r="V56" s="252">
        <f t="shared" ref="V56" si="376">SUM(V51:V55)</f>
        <v>1017.2823402747872</v>
      </c>
      <c r="W56" s="252">
        <f t="shared" ref="W56" si="377">SUM(W51:W55)</f>
        <v>1021.5210166925988</v>
      </c>
      <c r="X56" s="252">
        <f t="shared" ref="X56" si="378">SUM(X51:X55)</f>
        <v>1025.7773542621514</v>
      </c>
      <c r="Y56" s="252">
        <f t="shared" ref="Y56" si="379">SUM(Y51:Y55)</f>
        <v>1030.0514265715769</v>
      </c>
      <c r="Z56" s="252">
        <f t="shared" ref="Z56" si="380">SUM(Z51:Z55)</f>
        <v>1034.3433075156254</v>
      </c>
      <c r="AA56" s="252">
        <f t="shared" ref="AA56" si="381">SUM(AA51:AA55)</f>
        <v>1038.6530712969404</v>
      </c>
      <c r="AB56" s="252">
        <f t="shared" ref="AB56" si="382">SUM(AB51:AB55)</f>
        <v>1042.9807924273443</v>
      </c>
      <c r="AC56" s="259">
        <f t="shared" ref="AC56" si="383">SUM(AC51:AC55)</f>
        <v>1047.326545729125</v>
      </c>
      <c r="AD56" s="252">
        <f t="shared" ref="AD56" si="384">SUM(AD51:AD55)</f>
        <v>1051.6904063363295</v>
      </c>
      <c r="AE56" s="252">
        <f t="shared" ref="AE56" si="385">SUM(AE51:AE55)</f>
        <v>1056.0724496960643</v>
      </c>
      <c r="AF56" s="252">
        <f t="shared" ref="AF56" si="386">SUM(AF51:AF55)</f>
        <v>1060.4727515697978</v>
      </c>
      <c r="AG56" s="252">
        <f t="shared" ref="AG56" si="387">SUM(AG51:AG55)</f>
        <v>1064.891388034672</v>
      </c>
      <c r="AH56" s="252">
        <f t="shared" ref="AH56" si="388">SUM(AH51:AH55)</f>
        <v>1069.3284354848165</v>
      </c>
      <c r="AI56" s="252">
        <f t="shared" ref="AI56" si="389">SUM(AI51:AI55)</f>
        <v>1073.7839706326697</v>
      </c>
      <c r="AJ56" s="252">
        <f t="shared" ref="AJ56" si="390">SUM(AJ51:AJ55)</f>
        <v>1078.258070510306</v>
      </c>
      <c r="AK56" s="252">
        <f t="shared" ref="AK56" si="391">SUM(AK51:AK55)</f>
        <v>1082.7508124707654</v>
      </c>
      <c r="AL56" s="252">
        <f t="shared" ref="AL56" si="392">SUM(AL51:AL55)</f>
        <v>1087.2622741893936</v>
      </c>
      <c r="AM56" s="252">
        <f t="shared" ref="AM56" si="393">SUM(AM51:AM55)</f>
        <v>1091.7925336651826</v>
      </c>
      <c r="AN56" s="252">
        <f t="shared" ref="AN56" si="394">SUM(AN51:AN55)</f>
        <v>1096.341669222121</v>
      </c>
      <c r="AO56" s="259">
        <f t="shared" ref="AO56" si="395">SUM(AO51:AO55)</f>
        <v>1100.9097595105466</v>
      </c>
      <c r="AP56" s="252">
        <f t="shared" ref="AP56" si="396">SUM(AP51:AP55)</f>
        <v>1105.4968835085072</v>
      </c>
      <c r="AQ56" s="252">
        <f t="shared" ref="AQ56" si="397">SUM(AQ51:AQ55)</f>
        <v>1110.1031205231259</v>
      </c>
      <c r="AR56" s="252">
        <f t="shared" ref="AR56" si="398">SUM(AR51:AR55)</f>
        <v>1114.7285501919721</v>
      </c>
      <c r="AS56" s="252">
        <f t="shared" ref="AS56" si="399">SUM(AS51:AS55)</f>
        <v>1119.3732524844386</v>
      </c>
      <c r="AT56" s="252">
        <f t="shared" ref="AT56" si="400">SUM(AT51:AT55)</f>
        <v>1124.037307703124</v>
      </c>
      <c r="AU56" s="252">
        <f t="shared" ref="AU56" si="401">SUM(AU51:AU55)</f>
        <v>1128.7207964852203</v>
      </c>
      <c r="AV56" s="252">
        <f t="shared" ref="AV56" si="402">SUM(AV51:AV55)</f>
        <v>1133.4237998039087</v>
      </c>
      <c r="AW56" s="252">
        <f t="shared" ref="AW56" si="403">SUM(AW51:AW55)</f>
        <v>1138.1463989697581</v>
      </c>
      <c r="AX56" s="252">
        <f t="shared" ref="AX56" si="404">SUM(AX51:AX55)</f>
        <v>1142.8886756321322</v>
      </c>
      <c r="AY56" s="252">
        <f t="shared" ref="AY56" si="405">SUM(AY51:AY55)</f>
        <v>1147.6507117805995</v>
      </c>
      <c r="AZ56" s="252">
        <f t="shared" ref="AZ56" si="406">SUM(AZ51:AZ55)</f>
        <v>1152.4325897463518</v>
      </c>
      <c r="BA56" s="259">
        <f t="shared" ref="BA56" si="407">SUM(BA51:BA55)</f>
        <v>1157.2343922036284</v>
      </c>
      <c r="BB56" s="252">
        <f t="shared" ref="BB56" si="408">SUM(BB51:BB55)</f>
        <v>1162.0562021711435</v>
      </c>
      <c r="BC56" s="252">
        <f t="shared" ref="BC56" si="409">SUM(BC51:BC55)</f>
        <v>1166.8981030135233</v>
      </c>
      <c r="BD56" s="252">
        <f t="shared" ref="BD56" si="410">SUM(BD51:BD55)</f>
        <v>1171.7601784427463</v>
      </c>
      <c r="BE56" s="252">
        <f t="shared" ref="BE56" si="411">SUM(BE51:BE55)</f>
        <v>1176.642512519591</v>
      </c>
      <c r="BF56" s="252">
        <f t="shared" ref="BF56" si="412">SUM(BF51:BF55)</f>
        <v>1181.5451896550894</v>
      </c>
      <c r="BG56" s="252">
        <f t="shared" ref="BG56" si="413">SUM(BG51:BG55)</f>
        <v>1186.4682946119854</v>
      </c>
      <c r="BH56" s="252">
        <f t="shared" ref="BH56" si="414">SUM(BH51:BH55)</f>
        <v>1191.411912506202</v>
      </c>
      <c r="BI56" s="252">
        <f t="shared" ref="BI56" si="415">SUM(BI51:BI55)</f>
        <v>1196.3761288083113</v>
      </c>
      <c r="BJ56" s="252">
        <f t="shared" ref="BJ56" si="416">SUM(BJ51:BJ55)</f>
        <v>1201.3610293450124</v>
      </c>
      <c r="BK56" s="252">
        <f t="shared" ref="BK56" si="417">SUM(BK51:BK55)</f>
        <v>1206.3667003006167</v>
      </c>
      <c r="BL56" s="252">
        <f t="shared" ref="BL56" si="418">SUM(BL51:BL55)</f>
        <v>1211.3932282185358</v>
      </c>
      <c r="BM56" s="252">
        <f t="shared" ref="BM56" si="419">SUM(BM51:BM55)</f>
        <v>1216.4407000027795</v>
      </c>
      <c r="BO56" s="363">
        <f t="shared" si="96"/>
        <v>3960.6684045138891</v>
      </c>
      <c r="BP56" s="364">
        <f t="shared" si="97"/>
        <v>12285.029116205254</v>
      </c>
      <c r="BQ56" s="364">
        <f t="shared" si="98"/>
        <v>12913.554521322665</v>
      </c>
      <c r="BR56" s="364">
        <f t="shared" si="99"/>
        <v>13574.236479032767</v>
      </c>
      <c r="BS56" s="365">
        <f t="shared" si="100"/>
        <v>14268.720179595537</v>
      </c>
      <c r="BT56" s="366"/>
      <c r="BU56" s="358">
        <f t="shared" si="101"/>
        <v>57002.208700670104</v>
      </c>
    </row>
    <row r="57" spans="1:73" s="240" customFormat="1" ht="15.75" thickBot="1">
      <c r="B57" s="239" t="s">
        <v>108</v>
      </c>
      <c r="C57" s="241"/>
      <c r="D57" s="241"/>
      <c r="F57" s="242">
        <f>SUM(F18,F27,F36,F42,F49,F56)</f>
        <v>0</v>
      </c>
      <c r="G57" s="242">
        <f t="shared" ref="G57:M57" si="420">SUM(G18,G27,G36,G42,G49,G56)</f>
        <v>0</v>
      </c>
      <c r="H57" s="242">
        <f t="shared" si="420"/>
        <v>0</v>
      </c>
      <c r="I57" s="242">
        <f t="shared" si="420"/>
        <v>0</v>
      </c>
      <c r="J57" s="242">
        <f t="shared" si="420"/>
        <v>0</v>
      </c>
      <c r="K57" s="242">
        <f t="shared" si="420"/>
        <v>0</v>
      </c>
      <c r="L57" s="242">
        <f t="shared" si="420"/>
        <v>0</v>
      </c>
      <c r="M57" s="242">
        <f t="shared" si="420"/>
        <v>0</v>
      </c>
      <c r="N57" s="242">
        <f>SUM(N18,N27,N36,N42,N49,N56)</f>
        <v>68787</v>
      </c>
      <c r="O57" s="242">
        <f t="shared" ref="O57" si="421">SUM(O18,O27,O36,O42,O49,O56)</f>
        <v>69073.612500000003</v>
      </c>
      <c r="P57" s="242">
        <f t="shared" ref="P57" si="422">SUM(P18,P27,P36,P42,P49,P56)</f>
        <v>69267.613315972223</v>
      </c>
      <c r="Q57" s="258">
        <f t="shared" ref="Q57" si="423">SUM(Q18,Q27,Q36,Q42,Q49,Q56)</f>
        <v>69462.422468677643</v>
      </c>
      <c r="R57" s="242">
        <f t="shared" ref="R57" si="424">SUM(R18,R27,R36,R42,R49,R56)</f>
        <v>69658.043326186031</v>
      </c>
      <c r="S57" s="242">
        <f t="shared" ref="S57" si="425">SUM(S18,S27,S36,S42,S49,S56)</f>
        <v>69854.479270600699</v>
      </c>
      <c r="T57" s="242">
        <f t="shared" ref="T57" si="426">SUM(T18,T27,T36,T42,T49,T56)</f>
        <v>70051.733698117096</v>
      </c>
      <c r="U57" s="242">
        <f t="shared" ref="U57" si="427">SUM(U18,U27,U36,U42,U49,U56)</f>
        <v>70249.810019081473</v>
      </c>
      <c r="V57" s="242">
        <f t="shared" ref="V57" si="428">SUM(V18,V27,V36,V42,V49,V56)</f>
        <v>70448.71165804987</v>
      </c>
      <c r="W57" s="242">
        <f t="shared" ref="W57" si="429">SUM(W18,W27,W36,W42,W49,W56)</f>
        <v>70648.442053847277</v>
      </c>
      <c r="X57" s="242">
        <f t="shared" ref="X57" si="430">SUM(X18,X27,X36,X42,X49,X56)</f>
        <v>70849.004659627215</v>
      </c>
      <c r="Y57" s="242">
        <f t="shared" ref="Y57" si="431">SUM(Y18,Y27,Y36,Y42,Y49,Y56)</f>
        <v>71050.402942931207</v>
      </c>
      <c r="Z57" s="242">
        <f t="shared" ref="Z57" si="432">SUM(Z18,Z27,Z36,Z42,Z49,Z56)</f>
        <v>71252.640385748979</v>
      </c>
      <c r="AA57" s="242">
        <f t="shared" ref="AA57" si="433">SUM(AA18,AA27,AA36,AA42,AA49,AA56)</f>
        <v>71455.720484578502</v>
      </c>
      <c r="AB57" s="242">
        <f t="shared" ref="AB57" si="434">SUM(AB18,AB27,AB36,AB42,AB49,AB56)</f>
        <v>71659.646750486456</v>
      </c>
      <c r="AC57" s="258">
        <f t="shared" ref="AC57" si="435">SUM(AC18,AC27,AC36,AC42,AC49,AC56)</f>
        <v>71864.422709169041</v>
      </c>
      <c r="AD57" s="242">
        <f t="shared" ref="AD57" si="436">SUM(AD18,AD27,AD36,AD42,AD49,AD56)</f>
        <v>72070.051901012805</v>
      </c>
      <c r="AE57" s="242">
        <f t="shared" ref="AE57" si="437">SUM(AE18,AE27,AE36,AE42,AE49,AE56)</f>
        <v>72276.537881155906</v>
      </c>
      <c r="AF57" s="242">
        <f t="shared" ref="AF57" si="438">SUM(AF18,AF27,AF36,AF42,AF49,AF56)</f>
        <v>72483.884219549611</v>
      </c>
      <c r="AG57" s="242">
        <f t="shared" ref="AG57" si="439">SUM(AG18,AG27,AG36,AG42,AG49,AG56)</f>
        <v>72692.09450101995</v>
      </c>
      <c r="AH57" s="242">
        <f t="shared" ref="AH57" si="440">SUM(AH18,AH27,AH36,AH42,AH49,AH56)</f>
        <v>72901.172325329753</v>
      </c>
      <c r="AI57" s="242">
        <f t="shared" ref="AI57" si="441">SUM(AI18,AI27,AI36,AI42,AI49,AI56)</f>
        <v>73111.121307240843</v>
      </c>
      <c r="AJ57" s="242">
        <f t="shared" ref="AJ57" si="442">SUM(AJ18,AJ27,AJ36,AJ42,AJ49,AJ56)</f>
        <v>73321.94507657658</v>
      </c>
      <c r="AK57" s="242">
        <f t="shared" ref="AK57" si="443">SUM(AK18,AK27,AK36,AK42,AK49,AK56)</f>
        <v>73533.647278284523</v>
      </c>
      <c r="AL57" s="242">
        <f t="shared" ref="AL57" si="444">SUM(AL18,AL27,AL36,AL42,AL49,AL56)</f>
        <v>73746.231572499601</v>
      </c>
      <c r="AM57" s="242">
        <f t="shared" ref="AM57" si="445">SUM(AM18,AM27,AM36,AM42,AM49,AM56)</f>
        <v>73959.701634607263</v>
      </c>
      <c r="AN57" s="242">
        <f t="shared" ref="AN57" si="446">SUM(AN18,AN27,AN36,AN42,AN49,AN56)</f>
        <v>74174.061155307005</v>
      </c>
      <c r="AO57" s="258">
        <f t="shared" ref="AO57" si="447">SUM(AO18,AO27,AO36,AO42,AO49,AO56)</f>
        <v>74389.313840676332</v>
      </c>
      <c r="AP57" s="242">
        <f t="shared" ref="AP57" si="448">SUM(AP18,AP27,AP36,AP42,AP49,AP56)</f>
        <v>74605.463412234691</v>
      </c>
      <c r="AQ57" s="242">
        <f t="shared" ref="AQ57" si="449">SUM(AQ18,AQ27,AQ36,AQ42,AQ49,AQ56)</f>
        <v>74822.513607007902</v>
      </c>
      <c r="AR57" s="242">
        <f t="shared" ref="AR57" si="450">SUM(AR18,AR27,AR36,AR42,AR49,AR56)</f>
        <v>75040.468177592644</v>
      </c>
      <c r="AS57" s="242">
        <f t="shared" ref="AS57" si="451">SUM(AS18,AS27,AS36,AS42,AS49,AS56)</f>
        <v>75259.330892221507</v>
      </c>
      <c r="AT57" s="242">
        <f t="shared" ref="AT57" si="452">SUM(AT18,AT27,AT36,AT42,AT49,AT56)</f>
        <v>75479.105534827992</v>
      </c>
      <c r="AU57" s="242">
        <f t="shared" ref="AU57" si="453">SUM(AU18,AU27,AU36,AU42,AU49,AU56)</f>
        <v>75699.795905111983</v>
      </c>
      <c r="AV57" s="242">
        <f t="shared" ref="AV57" si="454">SUM(AV18,AV27,AV36,AV42,AV49,AV56)</f>
        <v>75921.405818605504</v>
      </c>
      <c r="AW57" s="242">
        <f t="shared" ref="AW57" si="455">SUM(AW18,AW27,AW36,AW42,AW49,AW56)</f>
        <v>76143.939106738573</v>
      </c>
      <c r="AX57" s="242">
        <f t="shared" ref="AX57" si="456">SUM(AX18,AX27,AX36,AX42,AX49,AX56)</f>
        <v>76367.399616905546</v>
      </c>
      <c r="AY57" s="242">
        <f t="shared" ref="AY57" si="457">SUM(AY18,AY27,AY36,AY42,AY49,AY56)</f>
        <v>76591.791212531563</v>
      </c>
      <c r="AZ57" s="242">
        <f t="shared" ref="AZ57" si="458">SUM(AZ18,AZ27,AZ36,AZ42,AZ49,AZ56)</f>
        <v>76817.117773139325</v>
      </c>
      <c r="BA57" s="258">
        <f t="shared" ref="BA57" si="459">SUM(BA18,BA27,BA36,BA42,BA49,BA56)</f>
        <v>77043.383194416281</v>
      </c>
      <c r="BB57" s="242">
        <f t="shared" ref="BB57" si="460">SUM(BB18,BB27,BB36,BB42,BB49,BB56)</f>
        <v>77270.591388281915</v>
      </c>
      <c r="BC57" s="242">
        <f t="shared" ref="BC57" si="461">SUM(BC18,BC27,BC36,BC42,BC49,BC56)</f>
        <v>77498.746282955311</v>
      </c>
      <c r="BD57" s="242">
        <f t="shared" ref="BD57" si="462">SUM(BD18,BD27,BD36,BD42,BD49,BD56)</f>
        <v>77727.851823023186</v>
      </c>
      <c r="BE57" s="242">
        <f t="shared" ref="BE57" si="463">SUM(BE18,BE27,BE36,BE42,BE49,BE56)</f>
        <v>77957.911969507986</v>
      </c>
      <c r="BF57" s="242">
        <f t="shared" ref="BF57" si="464">SUM(BF18,BF27,BF36,BF42,BF49,BF56)</f>
        <v>78188.930699936507</v>
      </c>
      <c r="BG57" s="242">
        <f t="shared" ref="BG57" si="465">SUM(BG18,BG27,BG36,BG42,BG49,BG56)</f>
        <v>78420.912008408472</v>
      </c>
      <c r="BH57" s="242">
        <f t="shared" ref="BH57" si="466">SUM(BH18,BH27,BH36,BH42,BH49,BH56)</f>
        <v>78653.859905665697</v>
      </c>
      <c r="BI57" s="242">
        <f t="shared" ref="BI57" si="467">SUM(BI18,BI27,BI36,BI42,BI49,BI56)</f>
        <v>78887.778419161536</v>
      </c>
      <c r="BJ57" s="242">
        <f t="shared" ref="BJ57" si="468">SUM(BJ18,BJ27,BJ36,BJ42,BJ49,BJ56)</f>
        <v>79122.671593130275</v>
      </c>
      <c r="BK57" s="242">
        <f t="shared" ref="BK57" si="469">SUM(BK18,BK27,BK36,BK42,BK49,BK56)</f>
        <v>79358.543488657189</v>
      </c>
      <c r="BL57" s="242">
        <f t="shared" ref="BL57" si="470">SUM(BL18,BL27,BL36,BL42,BL49,BL56)</f>
        <v>79595.398183748825</v>
      </c>
      <c r="BM57" s="242">
        <f t="shared" ref="BM57" si="471">SUM(BM18,BM27,BM36,BM42,BM49,BM56)</f>
        <v>79833.239773403329</v>
      </c>
      <c r="BN57" s="220"/>
      <c r="BO57" s="122">
        <f t="shared" si="96"/>
        <v>276590.64828464983</v>
      </c>
      <c r="BP57" s="123">
        <f t="shared" si="97"/>
        <v>849043.05795842363</v>
      </c>
      <c r="BQ57" s="123">
        <f t="shared" si="98"/>
        <v>878659.76269326021</v>
      </c>
      <c r="BR57" s="123">
        <f t="shared" si="99"/>
        <v>909791.71425133361</v>
      </c>
      <c r="BS57" s="124">
        <f t="shared" si="100"/>
        <v>942516.43553588027</v>
      </c>
      <c r="BT57" s="359"/>
      <c r="BU57" s="125">
        <f t="shared" si="101"/>
        <v>3856601.6187235476</v>
      </c>
    </row>
    <row r="58" spans="1:73">
      <c r="BO58" s="329"/>
      <c r="BP58" s="329"/>
      <c r="BQ58" s="329"/>
      <c r="BR58" s="329"/>
      <c r="BS58" s="329"/>
      <c r="BT58" s="360"/>
      <c r="BU58" s="22"/>
    </row>
    <row r="59" spans="1:73" s="226" customFormat="1" ht="15">
      <c r="A59" s="225"/>
      <c r="B59" s="324" t="s">
        <v>170</v>
      </c>
      <c r="C59" s="441">
        <v>0.05</v>
      </c>
      <c r="D59" s="203"/>
      <c r="E59" s="225"/>
      <c r="F59" s="243"/>
      <c r="G59" s="243"/>
      <c r="H59" s="243"/>
      <c r="I59" s="244"/>
      <c r="J59" s="244"/>
      <c r="K59" s="244"/>
      <c r="L59" s="244"/>
      <c r="M59" s="244"/>
      <c r="N59" s="244"/>
      <c r="O59" s="244"/>
      <c r="P59" s="244"/>
      <c r="Q59" s="25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54"/>
      <c r="AD59" s="244"/>
      <c r="AE59" s="244"/>
      <c r="AF59" s="244"/>
      <c r="AG59" s="244"/>
      <c r="AH59" s="244"/>
      <c r="AI59" s="244"/>
      <c r="AJ59" s="244"/>
      <c r="AK59" s="244"/>
      <c r="AL59" s="244"/>
      <c r="AM59" s="244"/>
      <c r="AN59" s="244"/>
      <c r="AO59" s="25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54"/>
      <c r="BB59" s="244"/>
      <c r="BC59" s="244"/>
      <c r="BD59" s="244"/>
      <c r="BE59" s="244"/>
      <c r="BF59" s="244"/>
      <c r="BG59" s="244"/>
      <c r="BH59" s="244"/>
      <c r="BI59" s="244"/>
      <c r="BJ59" s="244"/>
      <c r="BK59" s="244"/>
      <c r="BL59" s="244"/>
      <c r="BM59" s="244"/>
      <c r="BO59" s="21"/>
      <c r="BP59" s="21"/>
      <c r="BQ59" s="21"/>
      <c r="BR59" s="21"/>
      <c r="BS59" s="21"/>
      <c r="BT59" s="21"/>
      <c r="BU59" s="21"/>
    </row>
    <row r="60" spans="1:73" s="226" customFormat="1" ht="15">
      <c r="A60" s="225"/>
      <c r="B60" s="324" t="s">
        <v>103</v>
      </c>
      <c r="C60" s="431">
        <v>1</v>
      </c>
      <c r="D60" s="203"/>
      <c r="E60" s="225"/>
      <c r="F60" s="243"/>
      <c r="G60" s="243"/>
      <c r="H60" s="243"/>
      <c r="I60" s="244"/>
      <c r="J60" s="244"/>
      <c r="K60" s="244"/>
      <c r="L60" s="244"/>
      <c r="M60" s="244"/>
      <c r="N60" s="244"/>
      <c r="O60" s="244"/>
      <c r="P60" s="244"/>
      <c r="Q60" s="25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54"/>
      <c r="AD60" s="244"/>
      <c r="AE60" s="244"/>
      <c r="AF60" s="244"/>
      <c r="AG60" s="244"/>
      <c r="AH60" s="244"/>
      <c r="AI60" s="244"/>
      <c r="AJ60" s="244"/>
      <c r="AK60" s="244"/>
      <c r="AL60" s="244"/>
      <c r="AM60" s="244"/>
      <c r="AN60" s="244"/>
      <c r="AO60" s="25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54"/>
      <c r="BB60" s="244"/>
      <c r="BC60" s="244"/>
      <c r="BD60" s="244"/>
      <c r="BE60" s="244"/>
      <c r="BF60" s="244"/>
      <c r="BG60" s="244"/>
      <c r="BH60" s="244"/>
      <c r="BI60" s="244"/>
      <c r="BJ60" s="244"/>
      <c r="BK60" s="244"/>
      <c r="BL60" s="244"/>
      <c r="BM60" s="244"/>
      <c r="BO60" s="21"/>
      <c r="BP60" s="21"/>
      <c r="BQ60" s="21"/>
      <c r="BR60" s="21"/>
      <c r="BS60" s="21"/>
      <c r="BT60" s="21"/>
      <c r="BU60" s="21"/>
    </row>
    <row r="61" spans="1:73" ht="15.75" hidden="1" outlineLevel="1" thickBot="1">
      <c r="A61" s="221"/>
      <c r="B61" s="105" t="s">
        <v>226</v>
      </c>
      <c r="E61" s="221"/>
      <c r="F61" s="250"/>
      <c r="G61" s="250"/>
      <c r="H61" s="250"/>
      <c r="I61" s="250"/>
      <c r="J61" s="250"/>
      <c r="K61" s="250"/>
      <c r="L61" s="250"/>
      <c r="M61" s="250"/>
      <c r="N61" s="250"/>
      <c r="O61" s="250"/>
      <c r="P61" s="250"/>
      <c r="Q61" s="256"/>
      <c r="R61" s="250"/>
      <c r="S61" s="250"/>
      <c r="T61" s="250"/>
      <c r="U61" s="250"/>
      <c r="V61" s="250"/>
      <c r="W61" s="250"/>
      <c r="X61" s="250"/>
      <c r="Y61" s="250"/>
      <c r="Z61" s="250"/>
      <c r="AA61" s="250"/>
      <c r="AB61" s="250"/>
      <c r="AC61" s="256"/>
      <c r="AD61" s="250"/>
      <c r="AE61" s="250"/>
      <c r="AF61" s="250"/>
      <c r="AG61" s="250"/>
      <c r="AH61" s="250"/>
      <c r="AI61" s="250"/>
      <c r="AJ61" s="250"/>
      <c r="AK61" s="250"/>
      <c r="AL61" s="250"/>
      <c r="AM61" s="250"/>
      <c r="AN61" s="250"/>
      <c r="AO61" s="256"/>
      <c r="AP61" s="247"/>
      <c r="AQ61" s="247"/>
      <c r="AR61" s="247"/>
      <c r="AS61" s="247"/>
      <c r="AT61" s="247"/>
      <c r="AU61" s="247"/>
      <c r="AV61" s="247"/>
      <c r="AW61" s="247"/>
      <c r="AX61" s="247"/>
      <c r="AY61" s="247"/>
      <c r="AZ61" s="247"/>
      <c r="BA61" s="256"/>
      <c r="BB61" s="247"/>
      <c r="BC61" s="247"/>
      <c r="BD61" s="247"/>
      <c r="BE61" s="247"/>
      <c r="BF61" s="247"/>
      <c r="BG61" s="247"/>
      <c r="BH61" s="247"/>
      <c r="BI61" s="247"/>
      <c r="BJ61" s="247"/>
      <c r="BK61" s="247"/>
      <c r="BL61" s="247"/>
      <c r="BM61" s="247"/>
      <c r="BO61" s="367"/>
      <c r="BP61" s="367"/>
      <c r="BQ61" s="367"/>
      <c r="BR61" s="367"/>
      <c r="BS61" s="367"/>
      <c r="BT61" s="360"/>
      <c r="BU61" s="368"/>
    </row>
    <row r="62" spans="1:73" ht="15" hidden="1" outlineLevel="1">
      <c r="A62" s="221"/>
      <c r="B62" s="111" t="s">
        <v>348</v>
      </c>
      <c r="D62" s="203">
        <v>5160.163986396401</v>
      </c>
      <c r="E62" s="221"/>
      <c r="F62" s="251">
        <f>IF(F$2=$C$60,$D62,IF(F$2&gt;$C$60,D62*(1+$C$59/12),0))</f>
        <v>5160.163986396401</v>
      </c>
      <c r="G62" s="251">
        <f t="shared" ref="G62:AK62" si="472">IF(G$2=$C$60,$D62,IF(G$2&gt;$C$60,F62*(1+$C$59/12),0))</f>
        <v>5181.6646696730522</v>
      </c>
      <c r="H62" s="251">
        <f t="shared" si="472"/>
        <v>5203.2549391300236</v>
      </c>
      <c r="I62" s="251">
        <f t="shared" si="472"/>
        <v>5224.9351680430655</v>
      </c>
      <c r="J62" s="251">
        <f t="shared" si="472"/>
        <v>5246.7057312432444</v>
      </c>
      <c r="K62" s="251">
        <f t="shared" si="472"/>
        <v>5268.5670051234247</v>
      </c>
      <c r="L62" s="251">
        <f t="shared" si="472"/>
        <v>5290.5193676447725</v>
      </c>
      <c r="M62" s="251">
        <f t="shared" si="472"/>
        <v>5312.5631983432922</v>
      </c>
      <c r="N62" s="251">
        <f t="shared" si="472"/>
        <v>5334.6988783363895</v>
      </c>
      <c r="O62" s="251">
        <f t="shared" si="472"/>
        <v>5356.9267903294576</v>
      </c>
      <c r="P62" s="235">
        <f t="shared" si="472"/>
        <v>5379.247318622497</v>
      </c>
      <c r="Q62" s="236">
        <f t="shared" si="472"/>
        <v>5401.6608491167572</v>
      </c>
      <c r="R62" s="235">
        <f t="shared" si="472"/>
        <v>5424.1677693214106</v>
      </c>
      <c r="S62" s="235">
        <f t="shared" si="472"/>
        <v>5446.7684683602492</v>
      </c>
      <c r="T62" s="235">
        <f t="shared" si="472"/>
        <v>5469.4633369784169</v>
      </c>
      <c r="U62" s="235">
        <f t="shared" si="472"/>
        <v>5492.2527675491601</v>
      </c>
      <c r="V62" s="235">
        <f t="shared" si="472"/>
        <v>5515.1371540806149</v>
      </c>
      <c r="W62" s="235">
        <f t="shared" si="472"/>
        <v>5538.116892222617</v>
      </c>
      <c r="X62" s="235">
        <f t="shared" si="472"/>
        <v>5561.1923792735442</v>
      </c>
      <c r="Y62" s="235">
        <f t="shared" si="472"/>
        <v>5584.3640141871838</v>
      </c>
      <c r="Z62" s="235">
        <f t="shared" si="472"/>
        <v>5607.63219757963</v>
      </c>
      <c r="AA62" s="235">
        <f t="shared" si="472"/>
        <v>5630.9973317362119</v>
      </c>
      <c r="AB62" s="235">
        <f t="shared" si="472"/>
        <v>5654.4598206184464</v>
      </c>
      <c r="AC62" s="236">
        <f t="shared" si="472"/>
        <v>5678.0200698710232</v>
      </c>
      <c r="AD62" s="235">
        <f t="shared" si="472"/>
        <v>5701.6784868288187</v>
      </c>
      <c r="AE62" s="235">
        <f t="shared" si="472"/>
        <v>5725.4354805239391</v>
      </c>
      <c r="AF62" s="235">
        <f t="shared" si="472"/>
        <v>5749.2914616927883</v>
      </c>
      <c r="AG62" s="235">
        <f t="shared" si="472"/>
        <v>5773.2468427831745</v>
      </c>
      <c r="AH62" s="235">
        <f t="shared" si="472"/>
        <v>5797.3020379614372</v>
      </c>
      <c r="AI62" s="235">
        <f t="shared" si="472"/>
        <v>5821.4574631196101</v>
      </c>
      <c r="AJ62" s="235">
        <f t="shared" si="472"/>
        <v>5845.7135358826081</v>
      </c>
      <c r="AK62" s="235">
        <f t="shared" si="472"/>
        <v>5870.0706756154523</v>
      </c>
      <c r="AL62" s="235">
        <f t="shared" ref="AL62:BM62" si="473">IF(AL$2=$C$60,$D62,IF(AL$2&gt;$C$60,AK62*(1+$C$59/12),0))</f>
        <v>5894.5293034305168</v>
      </c>
      <c r="AM62" s="235">
        <f t="shared" si="473"/>
        <v>5919.0898421948104</v>
      </c>
      <c r="AN62" s="235">
        <f t="shared" si="473"/>
        <v>5943.7527165372885</v>
      </c>
      <c r="AO62" s="236">
        <f t="shared" si="473"/>
        <v>5968.5183528561938</v>
      </c>
      <c r="AP62" s="235">
        <f t="shared" si="473"/>
        <v>5993.3871793264279</v>
      </c>
      <c r="AQ62" s="235">
        <f t="shared" si="473"/>
        <v>6018.3596259069545</v>
      </c>
      <c r="AR62" s="235">
        <f t="shared" si="473"/>
        <v>6043.4361243482335</v>
      </c>
      <c r="AS62" s="235">
        <f t="shared" si="473"/>
        <v>6068.6171081996845</v>
      </c>
      <c r="AT62" s="235">
        <f t="shared" si="473"/>
        <v>6093.9030128171835</v>
      </c>
      <c r="AU62" s="235">
        <f t="shared" si="473"/>
        <v>6119.2942753705884</v>
      </c>
      <c r="AV62" s="235">
        <f t="shared" si="473"/>
        <v>6144.7913348512993</v>
      </c>
      <c r="AW62" s="235">
        <f t="shared" si="473"/>
        <v>6170.3946320798459</v>
      </c>
      <c r="AX62" s="235">
        <f t="shared" si="473"/>
        <v>6196.1046097135122</v>
      </c>
      <c r="AY62" s="235">
        <f t="shared" si="473"/>
        <v>6221.9217122539849</v>
      </c>
      <c r="AZ62" s="235">
        <f t="shared" si="473"/>
        <v>6247.8463860550428</v>
      </c>
      <c r="BA62" s="236">
        <f t="shared" si="473"/>
        <v>6273.8790793302724</v>
      </c>
      <c r="BB62" s="235">
        <f t="shared" si="473"/>
        <v>6300.0202421608146</v>
      </c>
      <c r="BC62" s="235">
        <f t="shared" si="473"/>
        <v>6326.2703265031514</v>
      </c>
      <c r="BD62" s="235">
        <f t="shared" si="473"/>
        <v>6352.6297861969142</v>
      </c>
      <c r="BE62" s="235">
        <f t="shared" si="473"/>
        <v>6379.099076972735</v>
      </c>
      <c r="BF62" s="235">
        <f t="shared" si="473"/>
        <v>6405.6786564601216</v>
      </c>
      <c r="BG62" s="235">
        <f t="shared" si="473"/>
        <v>6432.3689841953719</v>
      </c>
      <c r="BH62" s="235">
        <f t="shared" si="473"/>
        <v>6459.1705216295195</v>
      </c>
      <c r="BI62" s="235">
        <f t="shared" si="473"/>
        <v>6486.0837321363088</v>
      </c>
      <c r="BJ62" s="235">
        <f t="shared" si="473"/>
        <v>6513.1090810202104</v>
      </c>
      <c r="BK62" s="235">
        <f t="shared" si="473"/>
        <v>6540.2470355244614</v>
      </c>
      <c r="BL62" s="235">
        <f t="shared" si="473"/>
        <v>6567.4980648391465</v>
      </c>
      <c r="BM62" s="235">
        <f t="shared" si="473"/>
        <v>6594.8626401093097</v>
      </c>
      <c r="BO62" s="41">
        <f>SUM(F62:Q62)</f>
        <v>63360.907902002386</v>
      </c>
      <c r="BP62" s="42">
        <f>SUM(R62:AC62)</f>
        <v>66602.572201778501</v>
      </c>
      <c r="BQ62" s="42">
        <f>SUM(AD62:AO62)</f>
        <v>70010.086199426631</v>
      </c>
      <c r="BR62" s="42">
        <f>SUM(AP62:BA62)</f>
        <v>73591.935080253024</v>
      </c>
      <c r="BS62" s="43">
        <f>SUM(BB62:BM62)</f>
        <v>77357.038147748055</v>
      </c>
      <c r="BT62" s="354"/>
      <c r="BU62" s="47">
        <f t="shared" ref="BU62" si="474">SUM(BO62:BS62)</f>
        <v>350922.53953120863</v>
      </c>
    </row>
    <row r="63" spans="1:73" ht="15.75" collapsed="1" thickBot="1">
      <c r="A63" s="221"/>
      <c r="B63" s="239" t="s">
        <v>227</v>
      </c>
      <c r="E63" s="221"/>
      <c r="F63" s="242">
        <f>SUM(F62)</f>
        <v>5160.163986396401</v>
      </c>
      <c r="G63" s="242">
        <f t="shared" ref="G63:M63" si="475">SUM(G62)</f>
        <v>5181.6646696730522</v>
      </c>
      <c r="H63" s="242">
        <f t="shared" si="475"/>
        <v>5203.2549391300236</v>
      </c>
      <c r="I63" s="242">
        <f t="shared" si="475"/>
        <v>5224.9351680430655</v>
      </c>
      <c r="J63" s="242">
        <f t="shared" si="475"/>
        <v>5246.7057312432444</v>
      </c>
      <c r="K63" s="242">
        <f t="shared" si="475"/>
        <v>5268.5670051234247</v>
      </c>
      <c r="L63" s="242">
        <f t="shared" si="475"/>
        <v>5290.5193676447725</v>
      </c>
      <c r="M63" s="242">
        <f t="shared" si="475"/>
        <v>5312.5631983432922</v>
      </c>
      <c r="N63" s="242">
        <f>SUM(N62)</f>
        <v>5334.6988783363895</v>
      </c>
      <c r="O63" s="242">
        <f t="shared" ref="O63" si="476">SUM(O62)</f>
        <v>5356.9267903294576</v>
      </c>
      <c r="P63" s="235">
        <f t="shared" ref="P63" si="477">SUM(P62)</f>
        <v>5379.247318622497</v>
      </c>
      <c r="Q63" s="236">
        <f t="shared" ref="Q63" si="478">SUM(Q62)</f>
        <v>5401.6608491167572</v>
      </c>
      <c r="R63" s="235">
        <f t="shared" ref="R63" si="479">SUM(R62)</f>
        <v>5424.1677693214106</v>
      </c>
      <c r="S63" s="235">
        <f t="shared" ref="S63" si="480">SUM(S62)</f>
        <v>5446.7684683602492</v>
      </c>
      <c r="T63" s="235">
        <f t="shared" ref="T63" si="481">SUM(T62)</f>
        <v>5469.4633369784169</v>
      </c>
      <c r="U63" s="235">
        <f t="shared" ref="U63" si="482">SUM(U62)</f>
        <v>5492.2527675491601</v>
      </c>
      <c r="V63" s="235">
        <f t="shared" ref="V63" si="483">SUM(V62)</f>
        <v>5515.1371540806149</v>
      </c>
      <c r="W63" s="235">
        <f t="shared" ref="W63" si="484">SUM(W62)</f>
        <v>5538.116892222617</v>
      </c>
      <c r="X63" s="235">
        <f t="shared" ref="X63" si="485">SUM(X62)</f>
        <v>5561.1923792735442</v>
      </c>
      <c r="Y63" s="235">
        <f t="shared" ref="Y63" si="486">SUM(Y62)</f>
        <v>5584.3640141871838</v>
      </c>
      <c r="Z63" s="235">
        <f t="shared" ref="Z63" si="487">SUM(Z62)</f>
        <v>5607.63219757963</v>
      </c>
      <c r="AA63" s="235">
        <f t="shared" ref="AA63" si="488">SUM(AA62)</f>
        <v>5630.9973317362119</v>
      </c>
      <c r="AB63" s="235">
        <f t="shared" ref="AB63" si="489">SUM(AB62)</f>
        <v>5654.4598206184464</v>
      </c>
      <c r="AC63" s="236">
        <f t="shared" ref="AC63" si="490">SUM(AC62)</f>
        <v>5678.0200698710232</v>
      </c>
      <c r="AD63" s="235">
        <f t="shared" ref="AD63" si="491">SUM(AD62)</f>
        <v>5701.6784868288187</v>
      </c>
      <c r="AE63" s="235">
        <f t="shared" ref="AE63" si="492">SUM(AE62)</f>
        <v>5725.4354805239391</v>
      </c>
      <c r="AF63" s="235">
        <f t="shared" ref="AF63" si="493">SUM(AF62)</f>
        <v>5749.2914616927883</v>
      </c>
      <c r="AG63" s="235">
        <f t="shared" ref="AG63" si="494">SUM(AG62)</f>
        <v>5773.2468427831745</v>
      </c>
      <c r="AH63" s="235">
        <f t="shared" ref="AH63" si="495">SUM(AH62)</f>
        <v>5797.3020379614372</v>
      </c>
      <c r="AI63" s="235">
        <f t="shared" ref="AI63" si="496">SUM(AI62)</f>
        <v>5821.4574631196101</v>
      </c>
      <c r="AJ63" s="235">
        <f t="shared" ref="AJ63" si="497">SUM(AJ62)</f>
        <v>5845.7135358826081</v>
      </c>
      <c r="AK63" s="235">
        <f t="shared" ref="AK63" si="498">SUM(AK62)</f>
        <v>5870.0706756154523</v>
      </c>
      <c r="AL63" s="235">
        <f t="shared" ref="AL63" si="499">SUM(AL62)</f>
        <v>5894.5293034305168</v>
      </c>
      <c r="AM63" s="235">
        <f t="shared" ref="AM63" si="500">SUM(AM62)</f>
        <v>5919.0898421948104</v>
      </c>
      <c r="AN63" s="235">
        <f t="shared" ref="AN63" si="501">SUM(AN62)</f>
        <v>5943.7527165372885</v>
      </c>
      <c r="AO63" s="236">
        <f t="shared" ref="AO63" si="502">SUM(AO62)</f>
        <v>5968.5183528561938</v>
      </c>
      <c r="AP63" s="235">
        <f t="shared" ref="AP63" si="503">SUM(AP62)</f>
        <v>5993.3871793264279</v>
      </c>
      <c r="AQ63" s="235">
        <f t="shared" ref="AQ63" si="504">SUM(AQ62)</f>
        <v>6018.3596259069545</v>
      </c>
      <c r="AR63" s="235">
        <f t="shared" ref="AR63" si="505">SUM(AR62)</f>
        <v>6043.4361243482335</v>
      </c>
      <c r="AS63" s="235">
        <f t="shared" ref="AS63" si="506">SUM(AS62)</f>
        <v>6068.6171081996845</v>
      </c>
      <c r="AT63" s="235">
        <f t="shared" ref="AT63" si="507">SUM(AT62)</f>
        <v>6093.9030128171835</v>
      </c>
      <c r="AU63" s="235">
        <f t="shared" ref="AU63" si="508">SUM(AU62)</f>
        <v>6119.2942753705884</v>
      </c>
      <c r="AV63" s="235">
        <f t="shared" ref="AV63" si="509">SUM(AV62)</f>
        <v>6144.7913348512993</v>
      </c>
      <c r="AW63" s="235">
        <f t="shared" ref="AW63" si="510">SUM(AW62)</f>
        <v>6170.3946320798459</v>
      </c>
      <c r="AX63" s="235">
        <f t="shared" ref="AX63" si="511">SUM(AX62)</f>
        <v>6196.1046097135122</v>
      </c>
      <c r="AY63" s="235">
        <f t="shared" ref="AY63" si="512">SUM(AY62)</f>
        <v>6221.9217122539849</v>
      </c>
      <c r="AZ63" s="235">
        <f t="shared" ref="AZ63" si="513">SUM(AZ62)</f>
        <v>6247.8463860550428</v>
      </c>
      <c r="BA63" s="236">
        <f t="shared" ref="BA63" si="514">SUM(BA62)</f>
        <v>6273.8790793302724</v>
      </c>
      <c r="BB63" s="235">
        <f t="shared" ref="BB63" si="515">SUM(BB62)</f>
        <v>6300.0202421608146</v>
      </c>
      <c r="BC63" s="235">
        <f t="shared" ref="BC63" si="516">SUM(BC62)</f>
        <v>6326.2703265031514</v>
      </c>
      <c r="BD63" s="235">
        <f t="shared" ref="BD63" si="517">SUM(BD62)</f>
        <v>6352.6297861969142</v>
      </c>
      <c r="BE63" s="235">
        <f t="shared" ref="BE63" si="518">SUM(BE62)</f>
        <v>6379.099076972735</v>
      </c>
      <c r="BF63" s="235">
        <f t="shared" ref="BF63" si="519">SUM(BF62)</f>
        <v>6405.6786564601216</v>
      </c>
      <c r="BG63" s="235">
        <f t="shared" ref="BG63" si="520">SUM(BG62)</f>
        <v>6432.3689841953719</v>
      </c>
      <c r="BH63" s="235">
        <f t="shared" ref="BH63" si="521">SUM(BH62)</f>
        <v>6459.1705216295195</v>
      </c>
      <c r="BI63" s="235">
        <f t="shared" ref="BI63" si="522">SUM(BI62)</f>
        <v>6486.0837321363088</v>
      </c>
      <c r="BJ63" s="235">
        <f t="shared" ref="BJ63" si="523">SUM(BJ62)</f>
        <v>6513.1090810202104</v>
      </c>
      <c r="BK63" s="235">
        <f t="shared" ref="BK63" si="524">SUM(BK62)</f>
        <v>6540.2470355244614</v>
      </c>
      <c r="BL63" s="235">
        <f t="shared" ref="BL63" si="525">SUM(BL62)</f>
        <v>6567.4980648391465</v>
      </c>
      <c r="BM63" s="235">
        <f t="shared" ref="BM63" si="526">SUM(BM62)</f>
        <v>6594.8626401093097</v>
      </c>
      <c r="BO63" s="122">
        <f>SUM(F63:Q63)</f>
        <v>63360.907902002386</v>
      </c>
      <c r="BP63" s="123">
        <f>SUM(R63:AC63)</f>
        <v>66602.572201778501</v>
      </c>
      <c r="BQ63" s="123">
        <f>SUM(AD63:AO63)</f>
        <v>70010.086199426631</v>
      </c>
      <c r="BR63" s="123">
        <f>SUM(AP63:BA63)</f>
        <v>73591.935080253024</v>
      </c>
      <c r="BS63" s="124">
        <f>SUM(BB63:BM63)</f>
        <v>77357.038147748055</v>
      </c>
      <c r="BT63" s="359"/>
      <c r="BU63" s="125">
        <f t="shared" ref="BU63" si="527">SUM(BO63:BS63)</f>
        <v>350922.53953120863</v>
      </c>
    </row>
    <row r="64" spans="1:73" s="226" customFormat="1" ht="15">
      <c r="A64" s="225"/>
      <c r="B64" s="324" t="s">
        <v>170</v>
      </c>
      <c r="C64" s="441">
        <v>0.05</v>
      </c>
      <c r="D64" s="203"/>
      <c r="E64" s="225"/>
      <c r="F64" s="243"/>
      <c r="G64" s="243"/>
      <c r="H64" s="243"/>
      <c r="I64" s="244"/>
      <c r="J64" s="244"/>
      <c r="K64" s="244"/>
      <c r="L64" s="244"/>
      <c r="M64" s="244"/>
      <c r="N64" s="244"/>
      <c r="O64" s="244"/>
      <c r="P64" s="244"/>
      <c r="Q64" s="25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54"/>
      <c r="AD64" s="244"/>
      <c r="AE64" s="244"/>
      <c r="AF64" s="244"/>
      <c r="AG64" s="244"/>
      <c r="AH64" s="244"/>
      <c r="AI64" s="244"/>
      <c r="AJ64" s="244"/>
      <c r="AK64" s="244"/>
      <c r="AL64" s="244"/>
      <c r="AM64" s="244"/>
      <c r="AN64" s="244"/>
      <c r="AO64" s="25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54"/>
      <c r="BB64" s="244"/>
      <c r="BC64" s="244"/>
      <c r="BD64" s="244"/>
      <c r="BE64" s="244"/>
      <c r="BF64" s="244"/>
      <c r="BG64" s="244"/>
      <c r="BH64" s="244"/>
      <c r="BI64" s="244"/>
      <c r="BJ64" s="244"/>
      <c r="BK64" s="244"/>
      <c r="BL64" s="244"/>
      <c r="BM64" s="244"/>
      <c r="BO64" s="21"/>
      <c r="BP64" s="21"/>
      <c r="BQ64" s="21"/>
      <c r="BR64" s="21"/>
      <c r="BS64" s="21"/>
      <c r="BT64" s="21"/>
      <c r="BU64" s="21"/>
    </row>
    <row r="65" spans="1:73" s="226" customFormat="1" ht="15.75" thickBot="1">
      <c r="A65" s="225"/>
      <c r="B65" s="324" t="s">
        <v>103</v>
      </c>
      <c r="C65" s="431">
        <v>1</v>
      </c>
      <c r="D65" s="203"/>
      <c r="E65" s="225"/>
      <c r="F65" s="243"/>
      <c r="G65" s="243"/>
      <c r="H65" s="243"/>
      <c r="I65" s="244"/>
      <c r="J65" s="244"/>
      <c r="K65" s="244"/>
      <c r="L65" s="244"/>
      <c r="M65" s="244"/>
      <c r="N65" s="244"/>
      <c r="O65" s="244"/>
      <c r="P65" s="244"/>
      <c r="Q65" s="25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54"/>
      <c r="AD65" s="244"/>
      <c r="AE65" s="244"/>
      <c r="AF65" s="244"/>
      <c r="AG65" s="244"/>
      <c r="AH65" s="244"/>
      <c r="AI65" s="244"/>
      <c r="AJ65" s="244"/>
      <c r="AK65" s="244"/>
      <c r="AL65" s="244"/>
      <c r="AM65" s="244"/>
      <c r="AN65" s="244"/>
      <c r="AO65" s="25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54"/>
      <c r="BB65" s="244"/>
      <c r="BC65" s="244"/>
      <c r="BD65" s="244"/>
      <c r="BE65" s="244"/>
      <c r="BF65" s="244"/>
      <c r="BG65" s="244"/>
      <c r="BH65" s="244"/>
      <c r="BI65" s="244"/>
      <c r="BJ65" s="244"/>
      <c r="BK65" s="244"/>
      <c r="BL65" s="244"/>
      <c r="BM65" s="244"/>
      <c r="BO65" s="361"/>
      <c r="BP65" s="361"/>
      <c r="BQ65" s="361"/>
      <c r="BR65" s="361"/>
      <c r="BS65" s="361"/>
      <c r="BT65" s="21"/>
      <c r="BU65" s="361"/>
    </row>
    <row r="66" spans="1:73" ht="15" hidden="1" outlineLevel="1">
      <c r="A66" s="221"/>
      <c r="B66" s="105" t="s">
        <v>106</v>
      </c>
      <c r="E66" s="221"/>
      <c r="F66" s="250"/>
      <c r="G66" s="250"/>
      <c r="H66" s="250"/>
      <c r="I66" s="250"/>
      <c r="J66" s="250"/>
      <c r="K66" s="250"/>
      <c r="L66" s="250"/>
      <c r="M66" s="250"/>
      <c r="N66" s="250"/>
      <c r="O66" s="250"/>
      <c r="P66" s="250"/>
      <c r="Q66" s="256"/>
      <c r="R66" s="250"/>
      <c r="S66" s="250"/>
      <c r="T66" s="250"/>
      <c r="U66" s="250"/>
      <c r="V66" s="250"/>
      <c r="W66" s="250"/>
      <c r="X66" s="250"/>
      <c r="Y66" s="250"/>
      <c r="Z66" s="250"/>
      <c r="AA66" s="250"/>
      <c r="AB66" s="250"/>
      <c r="AC66" s="256"/>
      <c r="AD66" s="250"/>
      <c r="AE66" s="250"/>
      <c r="AF66" s="250"/>
      <c r="AG66" s="250"/>
      <c r="AH66" s="250"/>
      <c r="AI66" s="250"/>
      <c r="AJ66" s="250"/>
      <c r="AK66" s="250"/>
      <c r="AL66" s="250"/>
      <c r="AM66" s="250"/>
      <c r="AN66" s="250"/>
      <c r="AO66" s="256"/>
      <c r="AP66" s="247"/>
      <c r="AQ66" s="247"/>
      <c r="AR66" s="247"/>
      <c r="AS66" s="247"/>
      <c r="AT66" s="247"/>
      <c r="AU66" s="247"/>
      <c r="AV66" s="247"/>
      <c r="AW66" s="247"/>
      <c r="AX66" s="247"/>
      <c r="AY66" s="247"/>
      <c r="AZ66" s="247"/>
      <c r="BA66" s="256"/>
      <c r="BB66" s="247"/>
      <c r="BC66" s="247"/>
      <c r="BD66" s="247"/>
      <c r="BE66" s="247"/>
      <c r="BF66" s="247"/>
      <c r="BG66" s="247"/>
      <c r="BH66" s="247"/>
      <c r="BI66" s="247"/>
      <c r="BJ66" s="247"/>
      <c r="BK66" s="247"/>
      <c r="BL66" s="247"/>
      <c r="BM66" s="247"/>
      <c r="BO66" s="29"/>
      <c r="BP66" s="30"/>
      <c r="BQ66" s="30"/>
      <c r="BR66" s="30"/>
      <c r="BS66" s="31"/>
      <c r="BT66" s="5"/>
      <c r="BU66" s="35"/>
    </row>
    <row r="67" spans="1:73" ht="15" hidden="1" outlineLevel="1">
      <c r="A67" s="221"/>
      <c r="B67" s="114" t="s">
        <v>109</v>
      </c>
      <c r="E67" s="221"/>
      <c r="F67" s="250"/>
      <c r="G67" s="250"/>
      <c r="H67" s="250"/>
      <c r="I67" s="250"/>
      <c r="J67" s="250"/>
      <c r="K67" s="250"/>
      <c r="L67" s="250"/>
      <c r="M67" s="250"/>
      <c r="N67" s="250"/>
      <c r="O67" s="250"/>
      <c r="P67" s="250"/>
      <c r="Q67" s="256"/>
      <c r="R67" s="250"/>
      <c r="S67" s="250"/>
      <c r="T67" s="250"/>
      <c r="U67" s="250"/>
      <c r="V67" s="250"/>
      <c r="W67" s="250"/>
      <c r="X67" s="250"/>
      <c r="Y67" s="250"/>
      <c r="Z67" s="250"/>
      <c r="AA67" s="250"/>
      <c r="AB67" s="250"/>
      <c r="AC67" s="256"/>
      <c r="AD67" s="250"/>
      <c r="AE67" s="250"/>
      <c r="AF67" s="250"/>
      <c r="AG67" s="250"/>
      <c r="AH67" s="250"/>
      <c r="AI67" s="250"/>
      <c r="AJ67" s="250"/>
      <c r="AK67" s="250"/>
      <c r="AL67" s="250"/>
      <c r="AM67" s="250"/>
      <c r="AN67" s="250"/>
      <c r="AO67" s="256"/>
      <c r="AP67" s="247"/>
      <c r="AQ67" s="247"/>
      <c r="AR67" s="247"/>
      <c r="AS67" s="247"/>
      <c r="AT67" s="247"/>
      <c r="AU67" s="247"/>
      <c r="AV67" s="247"/>
      <c r="AW67" s="247"/>
      <c r="AX67" s="247"/>
      <c r="AY67" s="247"/>
      <c r="AZ67" s="247"/>
      <c r="BA67" s="256"/>
      <c r="BB67" s="247"/>
      <c r="BC67" s="247"/>
      <c r="BD67" s="247"/>
      <c r="BE67" s="247"/>
      <c r="BF67" s="247"/>
      <c r="BG67" s="247"/>
      <c r="BH67" s="247"/>
      <c r="BI67" s="247"/>
      <c r="BJ67" s="247"/>
      <c r="BK67" s="247"/>
      <c r="BL67" s="247"/>
      <c r="BM67" s="247"/>
      <c r="BO67" s="32"/>
      <c r="BP67" s="33"/>
      <c r="BQ67" s="33"/>
      <c r="BR67" s="33"/>
      <c r="BS67" s="34"/>
      <c r="BT67" s="5"/>
      <c r="BU67" s="28"/>
    </row>
    <row r="68" spans="1:73" ht="15" hidden="1" outlineLevel="1">
      <c r="A68" s="221"/>
      <c r="B68" s="111" t="s">
        <v>153</v>
      </c>
      <c r="D68" s="203">
        <v>80</v>
      </c>
      <c r="E68" s="221"/>
      <c r="F68" s="235">
        <f>IF(F$2=$C$65,$D68,IF(F$2&gt;$C$65,D68*(1+$C$64/12),0))</f>
        <v>80</v>
      </c>
      <c r="G68" s="235">
        <f t="shared" ref="G68:AK68" si="528">IF(G$2=$C$65,$D68,IF(G$2&gt;$C$65,F68*(1+$C$64/12),0))</f>
        <v>80.333333333333329</v>
      </c>
      <c r="H68" s="235">
        <f t="shared" si="528"/>
        <v>80.668055555555554</v>
      </c>
      <c r="I68" s="235">
        <f t="shared" si="528"/>
        <v>81.004172453703703</v>
      </c>
      <c r="J68" s="235">
        <f t="shared" si="528"/>
        <v>81.341689838927465</v>
      </c>
      <c r="K68" s="235">
        <f t="shared" si="528"/>
        <v>81.680613546589655</v>
      </c>
      <c r="L68" s="235">
        <f t="shared" si="528"/>
        <v>82.020949436367104</v>
      </c>
      <c r="M68" s="235">
        <f t="shared" si="528"/>
        <v>82.36270339235196</v>
      </c>
      <c r="N68" s="235">
        <f t="shared" si="528"/>
        <v>82.70588132315342</v>
      </c>
      <c r="O68" s="235">
        <f t="shared" si="528"/>
        <v>83.050489161999892</v>
      </c>
      <c r="P68" s="235">
        <f t="shared" si="528"/>
        <v>83.396532866841554</v>
      </c>
      <c r="Q68" s="236">
        <f t="shared" si="528"/>
        <v>83.744018420453386</v>
      </c>
      <c r="R68" s="235">
        <f t="shared" si="528"/>
        <v>84.09295183053861</v>
      </c>
      <c r="S68" s="235">
        <f t="shared" si="528"/>
        <v>84.443339129832523</v>
      </c>
      <c r="T68" s="235">
        <f t="shared" si="528"/>
        <v>84.795186376206829</v>
      </c>
      <c r="U68" s="235">
        <f t="shared" si="528"/>
        <v>85.148499652774362</v>
      </c>
      <c r="V68" s="235">
        <f t="shared" si="528"/>
        <v>85.503285067994256</v>
      </c>
      <c r="W68" s="235">
        <f t="shared" si="528"/>
        <v>85.859548755777567</v>
      </c>
      <c r="X68" s="235">
        <f t="shared" si="528"/>
        <v>86.217296875593306</v>
      </c>
      <c r="Y68" s="235">
        <f t="shared" si="528"/>
        <v>86.576535612574943</v>
      </c>
      <c r="Z68" s="235">
        <f t="shared" si="528"/>
        <v>86.937271177627338</v>
      </c>
      <c r="AA68" s="235">
        <f t="shared" si="528"/>
        <v>87.299509807534122</v>
      </c>
      <c r="AB68" s="235">
        <f t="shared" si="528"/>
        <v>87.663257765065509</v>
      </c>
      <c r="AC68" s="236">
        <f t="shared" si="528"/>
        <v>88.028521339086609</v>
      </c>
      <c r="AD68" s="235">
        <f t="shared" si="528"/>
        <v>88.395306844666138</v>
      </c>
      <c r="AE68" s="235">
        <f t="shared" si="528"/>
        <v>88.763620623185574</v>
      </c>
      <c r="AF68" s="235">
        <f t="shared" si="528"/>
        <v>89.133469042448851</v>
      </c>
      <c r="AG68" s="235">
        <f t="shared" si="528"/>
        <v>89.50485849679238</v>
      </c>
      <c r="AH68" s="235">
        <f t="shared" si="528"/>
        <v>89.877795407195677</v>
      </c>
      <c r="AI68" s="235">
        <f t="shared" si="528"/>
        <v>90.252286221392325</v>
      </c>
      <c r="AJ68" s="235">
        <f t="shared" si="528"/>
        <v>90.628337413981455</v>
      </c>
      <c r="AK68" s="235">
        <f t="shared" si="528"/>
        <v>91.005955486539705</v>
      </c>
      <c r="AL68" s="235">
        <f t="shared" ref="AL68:BM68" si="529">IF(AL$2=$C$65,$D68,IF(AL$2&gt;$C$65,AK68*(1+$C$64/12),0))</f>
        <v>91.385146967733618</v>
      </c>
      <c r="AM68" s="235">
        <f t="shared" si="529"/>
        <v>91.765918413432502</v>
      </c>
      <c r="AN68" s="235">
        <f t="shared" si="529"/>
        <v>92.148276406821807</v>
      </c>
      <c r="AO68" s="236">
        <f t="shared" si="529"/>
        <v>92.532227558516894</v>
      </c>
      <c r="AP68" s="235">
        <f t="shared" si="529"/>
        <v>92.917778506677379</v>
      </c>
      <c r="AQ68" s="235">
        <f t="shared" si="529"/>
        <v>93.304935917121867</v>
      </c>
      <c r="AR68" s="235">
        <f t="shared" si="529"/>
        <v>93.693706483443208</v>
      </c>
      <c r="AS68" s="235">
        <f t="shared" si="529"/>
        <v>94.084096927124222</v>
      </c>
      <c r="AT68" s="235">
        <f t="shared" si="529"/>
        <v>94.476113997653911</v>
      </c>
      <c r="AU68" s="235">
        <f t="shared" si="529"/>
        <v>94.869764472644135</v>
      </c>
      <c r="AV68" s="235">
        <f t="shared" si="529"/>
        <v>95.265055157946819</v>
      </c>
      <c r="AW68" s="235">
        <f t="shared" si="529"/>
        <v>95.661992887771589</v>
      </c>
      <c r="AX68" s="235">
        <f t="shared" si="529"/>
        <v>96.060584524803971</v>
      </c>
      <c r="AY68" s="235">
        <f t="shared" si="529"/>
        <v>96.460836960323988</v>
      </c>
      <c r="AZ68" s="235">
        <f t="shared" si="529"/>
        <v>96.862757114325333</v>
      </c>
      <c r="BA68" s="236">
        <f t="shared" si="529"/>
        <v>97.266351935635015</v>
      </c>
      <c r="BB68" s="235">
        <f t="shared" si="529"/>
        <v>97.671628402033491</v>
      </c>
      <c r="BC68" s="235">
        <f t="shared" si="529"/>
        <v>98.078593520375293</v>
      </c>
      <c r="BD68" s="235">
        <f t="shared" si="529"/>
        <v>98.487254326710186</v>
      </c>
      <c r="BE68" s="235">
        <f t="shared" si="529"/>
        <v>98.897617886404817</v>
      </c>
      <c r="BF68" s="235">
        <f t="shared" si="529"/>
        <v>99.309691294264837</v>
      </c>
      <c r="BG68" s="235">
        <f t="shared" si="529"/>
        <v>99.723481674657606</v>
      </c>
      <c r="BH68" s="235">
        <f t="shared" si="529"/>
        <v>100.13899618163535</v>
      </c>
      <c r="BI68" s="235">
        <f t="shared" si="529"/>
        <v>100.55624199905883</v>
      </c>
      <c r="BJ68" s="235">
        <f t="shared" si="529"/>
        <v>100.97522634072158</v>
      </c>
      <c r="BK68" s="235">
        <f t="shared" si="529"/>
        <v>101.39595645047459</v>
      </c>
      <c r="BL68" s="235">
        <f t="shared" si="529"/>
        <v>101.81843960235156</v>
      </c>
      <c r="BM68" s="235">
        <f t="shared" si="529"/>
        <v>102.24268310069469</v>
      </c>
      <c r="BO68" s="355">
        <f t="shared" ref="BO68:BO72" si="530">SUM(F68:Q68)</f>
        <v>982.30843932927689</v>
      </c>
      <c r="BP68" s="356">
        <f t="shared" ref="BP68:BP72" si="531">SUM(R68:AC68)</f>
        <v>1032.565203390606</v>
      </c>
      <c r="BQ68" s="356">
        <f t="shared" ref="BQ68:BQ72" si="532">SUM(AD68:AO68)</f>
        <v>1085.3931988827069</v>
      </c>
      <c r="BR68" s="356">
        <f t="shared" ref="BR68:BR72" si="533">SUM(AP68:BA68)</f>
        <v>1140.9239748854714</v>
      </c>
      <c r="BS68" s="357">
        <f t="shared" ref="BS68:BS72" si="534">SUM(BB68:BM68)</f>
        <v>1199.2958107793829</v>
      </c>
      <c r="BT68" s="354"/>
      <c r="BU68" s="358">
        <f t="shared" ref="BU68:BU72" si="535">SUM(BO68:BS68)</f>
        <v>5440.4866272674444</v>
      </c>
    </row>
    <row r="69" spans="1:73" ht="15" hidden="1" outlineLevel="1">
      <c r="A69" s="221"/>
      <c r="B69" s="111" t="s">
        <v>154</v>
      </c>
      <c r="D69" s="203">
        <v>200</v>
      </c>
      <c r="E69" s="221"/>
      <c r="F69" s="235">
        <f>IF(F$2=$C$65,$D69,IF(F$2&gt;$C$65,D69*(1+$C$64/12),0))</f>
        <v>200</v>
      </c>
      <c r="G69" s="235">
        <f t="shared" ref="G69:AK69" si="536">IF(G$2=$C$65,$D69,IF(G$2&gt;$C$65,F69*(1+$C$64/12),0))</f>
        <v>200.83333333333334</v>
      </c>
      <c r="H69" s="235">
        <f t="shared" si="536"/>
        <v>201.67013888888889</v>
      </c>
      <c r="I69" s="235">
        <f t="shared" si="536"/>
        <v>202.51043113425925</v>
      </c>
      <c r="J69" s="235">
        <f t="shared" si="536"/>
        <v>203.35422459731865</v>
      </c>
      <c r="K69" s="235">
        <f t="shared" si="536"/>
        <v>204.20153386647414</v>
      </c>
      <c r="L69" s="235">
        <f t="shared" si="536"/>
        <v>205.05237359091777</v>
      </c>
      <c r="M69" s="235">
        <f t="shared" si="536"/>
        <v>205.90675848087992</v>
      </c>
      <c r="N69" s="235">
        <f t="shared" si="536"/>
        <v>206.76470330788356</v>
      </c>
      <c r="O69" s="235">
        <f t="shared" si="536"/>
        <v>207.62622290499974</v>
      </c>
      <c r="P69" s="235">
        <f t="shared" si="536"/>
        <v>208.49133216710391</v>
      </c>
      <c r="Q69" s="236">
        <f t="shared" si="536"/>
        <v>209.36004605113351</v>
      </c>
      <c r="R69" s="235">
        <f t="shared" si="536"/>
        <v>210.23237957634657</v>
      </c>
      <c r="S69" s="235">
        <f t="shared" si="536"/>
        <v>211.10834782458136</v>
      </c>
      <c r="T69" s="235">
        <f t="shared" si="536"/>
        <v>211.98796594051711</v>
      </c>
      <c r="U69" s="235">
        <f t="shared" si="536"/>
        <v>212.87124913193594</v>
      </c>
      <c r="V69" s="235">
        <f t="shared" si="536"/>
        <v>213.75821266998568</v>
      </c>
      <c r="W69" s="235">
        <f t="shared" si="536"/>
        <v>214.64887188944394</v>
      </c>
      <c r="X69" s="235">
        <f t="shared" si="536"/>
        <v>215.5432421889833</v>
      </c>
      <c r="Y69" s="235">
        <f t="shared" si="536"/>
        <v>216.44133903143739</v>
      </c>
      <c r="Z69" s="235">
        <f t="shared" si="536"/>
        <v>217.34317794406837</v>
      </c>
      <c r="AA69" s="235">
        <f t="shared" si="536"/>
        <v>218.24877451883532</v>
      </c>
      <c r="AB69" s="235">
        <f t="shared" si="536"/>
        <v>219.1581444126638</v>
      </c>
      <c r="AC69" s="236">
        <f t="shared" si="536"/>
        <v>220.07130334771657</v>
      </c>
      <c r="AD69" s="235">
        <f t="shared" si="536"/>
        <v>220.98826711166538</v>
      </c>
      <c r="AE69" s="235">
        <f t="shared" si="536"/>
        <v>221.90905155796398</v>
      </c>
      <c r="AF69" s="235">
        <f t="shared" si="536"/>
        <v>222.83367260612215</v>
      </c>
      <c r="AG69" s="235">
        <f t="shared" si="536"/>
        <v>223.76214624198099</v>
      </c>
      <c r="AH69" s="235">
        <f t="shared" si="536"/>
        <v>224.69448851798924</v>
      </c>
      <c r="AI69" s="235">
        <f t="shared" si="536"/>
        <v>225.63071555348085</v>
      </c>
      <c r="AJ69" s="235">
        <f t="shared" si="536"/>
        <v>226.5708435349537</v>
      </c>
      <c r="AK69" s="235">
        <f t="shared" si="536"/>
        <v>227.51488871634933</v>
      </c>
      <c r="AL69" s="235">
        <f t="shared" ref="AL69:BM69" si="537">IF(AL$2=$C$65,$D69,IF(AL$2&gt;$C$65,AK69*(1+$C$64/12),0))</f>
        <v>228.46286741933412</v>
      </c>
      <c r="AM69" s="235">
        <f t="shared" si="537"/>
        <v>229.41479603358133</v>
      </c>
      <c r="AN69" s="235">
        <f t="shared" si="537"/>
        <v>230.37069101705458</v>
      </c>
      <c r="AO69" s="236">
        <f t="shared" si="537"/>
        <v>231.33056889629231</v>
      </c>
      <c r="AP69" s="235">
        <f t="shared" si="537"/>
        <v>232.29444626669351</v>
      </c>
      <c r="AQ69" s="235">
        <f t="shared" si="537"/>
        <v>233.26233979280474</v>
      </c>
      <c r="AR69" s="235">
        <f t="shared" si="537"/>
        <v>234.23426620860809</v>
      </c>
      <c r="AS69" s="235">
        <f t="shared" si="537"/>
        <v>235.21024231781061</v>
      </c>
      <c r="AT69" s="235">
        <f t="shared" si="537"/>
        <v>236.19028499413483</v>
      </c>
      <c r="AU69" s="235">
        <f t="shared" si="537"/>
        <v>237.1744111816104</v>
      </c>
      <c r="AV69" s="235">
        <f t="shared" si="537"/>
        <v>238.16263789486709</v>
      </c>
      <c r="AW69" s="235">
        <f t="shared" si="537"/>
        <v>239.15498221942903</v>
      </c>
      <c r="AX69" s="235">
        <f t="shared" si="537"/>
        <v>240.15146131200999</v>
      </c>
      <c r="AY69" s="235">
        <f t="shared" si="537"/>
        <v>241.15209240081003</v>
      </c>
      <c r="AZ69" s="235">
        <f t="shared" si="537"/>
        <v>242.1568927858134</v>
      </c>
      <c r="BA69" s="236">
        <f t="shared" si="537"/>
        <v>243.16587983908761</v>
      </c>
      <c r="BB69" s="235">
        <f t="shared" si="537"/>
        <v>244.17907100508381</v>
      </c>
      <c r="BC69" s="235">
        <f t="shared" si="537"/>
        <v>245.19648380093832</v>
      </c>
      <c r="BD69" s="235">
        <f t="shared" si="537"/>
        <v>246.21813581677557</v>
      </c>
      <c r="BE69" s="235">
        <f t="shared" si="537"/>
        <v>247.24404471601213</v>
      </c>
      <c r="BF69" s="235">
        <f t="shared" si="537"/>
        <v>248.27422823566218</v>
      </c>
      <c r="BG69" s="235">
        <f t="shared" si="537"/>
        <v>249.30870418664409</v>
      </c>
      <c r="BH69" s="235">
        <f t="shared" si="537"/>
        <v>250.34749045408844</v>
      </c>
      <c r="BI69" s="235">
        <f t="shared" si="537"/>
        <v>251.39060499764713</v>
      </c>
      <c r="BJ69" s="235">
        <f t="shared" si="537"/>
        <v>252.438065851804</v>
      </c>
      <c r="BK69" s="235">
        <f t="shared" si="537"/>
        <v>253.48989112618651</v>
      </c>
      <c r="BL69" s="235">
        <f t="shared" si="537"/>
        <v>254.54609900587894</v>
      </c>
      <c r="BM69" s="235">
        <f t="shared" si="537"/>
        <v>255.60670775173676</v>
      </c>
      <c r="BO69" s="355">
        <f t="shared" si="530"/>
        <v>2455.7710983231923</v>
      </c>
      <c r="BP69" s="356">
        <f t="shared" si="531"/>
        <v>2581.4130084765147</v>
      </c>
      <c r="BQ69" s="356">
        <f t="shared" si="532"/>
        <v>2713.4829972067678</v>
      </c>
      <c r="BR69" s="356">
        <f t="shared" si="533"/>
        <v>2852.3099372136794</v>
      </c>
      <c r="BS69" s="357">
        <f t="shared" si="534"/>
        <v>2998.2395269484582</v>
      </c>
      <c r="BT69" s="354"/>
      <c r="BU69" s="358">
        <f t="shared" si="535"/>
        <v>13601.216568168613</v>
      </c>
    </row>
    <row r="70" spans="1:73" s="331" customFormat="1" ht="15" hidden="1" outlineLevel="1">
      <c r="B70" s="109" t="s">
        <v>155</v>
      </c>
      <c r="C70" s="333"/>
      <c r="D70" s="333">
        <v>500</v>
      </c>
      <c r="F70" s="251">
        <f>IF(F$2=$C$65,$D70,IF(F$2&gt;$C$65,D70*(1+$C$64/12),0))</f>
        <v>500</v>
      </c>
      <c r="G70" s="251">
        <f t="shared" ref="G70:AK70" si="538">IF(G$2=$C$65,$D70,IF(G$2&gt;$C$65,F70*(1+$C$64/12),0))</f>
        <v>502.08333333333331</v>
      </c>
      <c r="H70" s="251">
        <f t="shared" si="538"/>
        <v>504.17534722222217</v>
      </c>
      <c r="I70" s="251">
        <f t="shared" si="538"/>
        <v>506.2760778356481</v>
      </c>
      <c r="J70" s="251">
        <f t="shared" si="538"/>
        <v>508.38556149329662</v>
      </c>
      <c r="K70" s="251">
        <f t="shared" si="538"/>
        <v>510.50383466618536</v>
      </c>
      <c r="L70" s="251">
        <f t="shared" si="538"/>
        <v>512.63093397729449</v>
      </c>
      <c r="M70" s="251">
        <f t="shared" si="538"/>
        <v>514.76689620219986</v>
      </c>
      <c r="N70" s="251">
        <f t="shared" si="538"/>
        <v>516.91175826970903</v>
      </c>
      <c r="O70" s="251">
        <f t="shared" si="538"/>
        <v>519.06555726249951</v>
      </c>
      <c r="P70" s="251">
        <f t="shared" si="538"/>
        <v>521.22833041775993</v>
      </c>
      <c r="Q70" s="257">
        <f t="shared" si="538"/>
        <v>523.40011512783394</v>
      </c>
      <c r="R70" s="251">
        <f t="shared" si="538"/>
        <v>525.58094894086662</v>
      </c>
      <c r="S70" s="251">
        <f t="shared" si="538"/>
        <v>527.77086956145354</v>
      </c>
      <c r="T70" s="251">
        <f t="shared" si="538"/>
        <v>529.96991485129297</v>
      </c>
      <c r="U70" s="251">
        <f t="shared" si="538"/>
        <v>532.17812282984005</v>
      </c>
      <c r="V70" s="251">
        <f t="shared" si="538"/>
        <v>534.39553167496433</v>
      </c>
      <c r="W70" s="251">
        <f t="shared" si="538"/>
        <v>536.62217972360997</v>
      </c>
      <c r="X70" s="251">
        <f t="shared" si="538"/>
        <v>538.85810547245831</v>
      </c>
      <c r="Y70" s="251">
        <f t="shared" si="538"/>
        <v>541.10334757859357</v>
      </c>
      <c r="Z70" s="251">
        <f t="shared" si="538"/>
        <v>543.35794486017107</v>
      </c>
      <c r="AA70" s="251">
        <f t="shared" si="538"/>
        <v>545.6219362970885</v>
      </c>
      <c r="AB70" s="251">
        <f t="shared" si="538"/>
        <v>547.89536103165972</v>
      </c>
      <c r="AC70" s="257">
        <f t="shared" si="538"/>
        <v>550.1782583692916</v>
      </c>
      <c r="AD70" s="251">
        <f t="shared" si="538"/>
        <v>552.47066777916359</v>
      </c>
      <c r="AE70" s="251">
        <f t="shared" si="538"/>
        <v>554.7726288949101</v>
      </c>
      <c r="AF70" s="251">
        <f t="shared" si="538"/>
        <v>557.08418151530554</v>
      </c>
      <c r="AG70" s="251">
        <f t="shared" si="538"/>
        <v>559.40536560495264</v>
      </c>
      <c r="AH70" s="251">
        <f t="shared" si="538"/>
        <v>561.73622129497323</v>
      </c>
      <c r="AI70" s="251">
        <f t="shared" si="538"/>
        <v>564.07678888370231</v>
      </c>
      <c r="AJ70" s="251">
        <f t="shared" si="538"/>
        <v>566.42710883738437</v>
      </c>
      <c r="AK70" s="251">
        <f t="shared" si="538"/>
        <v>568.78722179087345</v>
      </c>
      <c r="AL70" s="251">
        <f t="shared" ref="AL70:BM70" si="539">IF(AL$2=$C$65,$D70,IF(AL$2&gt;$C$65,AK70*(1+$C$64/12),0))</f>
        <v>571.15716854833545</v>
      </c>
      <c r="AM70" s="251">
        <f t="shared" si="539"/>
        <v>573.53699008395347</v>
      </c>
      <c r="AN70" s="251">
        <f t="shared" si="539"/>
        <v>575.92672754263663</v>
      </c>
      <c r="AO70" s="257">
        <f t="shared" si="539"/>
        <v>578.32642224073095</v>
      </c>
      <c r="AP70" s="251">
        <f t="shared" si="539"/>
        <v>580.73611566673401</v>
      </c>
      <c r="AQ70" s="251">
        <f t="shared" si="539"/>
        <v>583.15584948201206</v>
      </c>
      <c r="AR70" s="251">
        <f t="shared" si="539"/>
        <v>585.58566552152047</v>
      </c>
      <c r="AS70" s="251">
        <f t="shared" si="539"/>
        <v>588.02560579452677</v>
      </c>
      <c r="AT70" s="251">
        <f t="shared" si="539"/>
        <v>590.47571248533734</v>
      </c>
      <c r="AU70" s="251">
        <f t="shared" si="539"/>
        <v>592.93602795402626</v>
      </c>
      <c r="AV70" s="251">
        <f t="shared" si="539"/>
        <v>595.40659473716801</v>
      </c>
      <c r="AW70" s="251">
        <f t="shared" si="539"/>
        <v>597.88745554857292</v>
      </c>
      <c r="AX70" s="251">
        <f t="shared" si="539"/>
        <v>600.37865328002533</v>
      </c>
      <c r="AY70" s="251">
        <f t="shared" si="539"/>
        <v>602.88023100202543</v>
      </c>
      <c r="AZ70" s="251">
        <f t="shared" si="539"/>
        <v>605.39223196453383</v>
      </c>
      <c r="BA70" s="257">
        <f t="shared" si="539"/>
        <v>607.91469959771939</v>
      </c>
      <c r="BB70" s="251">
        <f t="shared" si="539"/>
        <v>610.4476775127099</v>
      </c>
      <c r="BC70" s="251">
        <f t="shared" si="539"/>
        <v>612.99120950234624</v>
      </c>
      <c r="BD70" s="251">
        <f t="shared" si="539"/>
        <v>615.54533954193937</v>
      </c>
      <c r="BE70" s="251">
        <f t="shared" si="539"/>
        <v>618.11011179003083</v>
      </c>
      <c r="BF70" s="251">
        <f t="shared" si="539"/>
        <v>620.68557058915599</v>
      </c>
      <c r="BG70" s="251">
        <f t="shared" si="539"/>
        <v>623.27176046661077</v>
      </c>
      <c r="BH70" s="251">
        <f t="shared" si="539"/>
        <v>625.86872613522166</v>
      </c>
      <c r="BI70" s="251">
        <f t="shared" si="539"/>
        <v>628.47651249411842</v>
      </c>
      <c r="BJ70" s="251">
        <f t="shared" si="539"/>
        <v>631.09516462951058</v>
      </c>
      <c r="BK70" s="251">
        <f t="shared" si="539"/>
        <v>633.72472781546685</v>
      </c>
      <c r="BL70" s="251">
        <f t="shared" si="539"/>
        <v>636.3652475146979</v>
      </c>
      <c r="BM70" s="251">
        <f t="shared" si="539"/>
        <v>639.01676937934246</v>
      </c>
      <c r="BN70" s="334"/>
      <c r="BO70" s="44">
        <f t="shared" si="530"/>
        <v>6139.4277458079814</v>
      </c>
      <c r="BP70" s="45">
        <f t="shared" si="531"/>
        <v>6453.5325211912896</v>
      </c>
      <c r="BQ70" s="45">
        <f t="shared" si="532"/>
        <v>6783.7074930169219</v>
      </c>
      <c r="BR70" s="45">
        <f t="shared" si="533"/>
        <v>7130.7748430342017</v>
      </c>
      <c r="BS70" s="46">
        <f t="shared" si="534"/>
        <v>7495.598817371153</v>
      </c>
      <c r="BT70" s="362"/>
      <c r="BU70" s="48">
        <f t="shared" si="535"/>
        <v>34003.041420421549</v>
      </c>
    </row>
    <row r="71" spans="1:73" ht="15" collapsed="1">
      <c r="A71" s="221"/>
      <c r="B71" s="110" t="s">
        <v>147</v>
      </c>
      <c r="E71" s="221"/>
      <c r="F71" s="242">
        <f>SUM(F68:F70)</f>
        <v>780</v>
      </c>
      <c r="G71" s="242">
        <f t="shared" ref="G71:M71" si="540">SUM(G68:G70)</f>
        <v>783.25</v>
      </c>
      <c r="H71" s="242">
        <f t="shared" si="540"/>
        <v>786.51354166666658</v>
      </c>
      <c r="I71" s="242">
        <f t="shared" si="540"/>
        <v>789.79068142361098</v>
      </c>
      <c r="J71" s="242">
        <f t="shared" si="540"/>
        <v>793.08147592954265</v>
      </c>
      <c r="K71" s="242">
        <f t="shared" si="540"/>
        <v>796.38598207924906</v>
      </c>
      <c r="L71" s="242">
        <f t="shared" si="540"/>
        <v>799.7042570045794</v>
      </c>
      <c r="M71" s="242">
        <f t="shared" si="540"/>
        <v>803.03635807543174</v>
      </c>
      <c r="N71" s="242">
        <f>SUM(N68:N70)</f>
        <v>806.38234290074604</v>
      </c>
      <c r="O71" s="242">
        <f t="shared" ref="O71" si="541">SUM(O68:O70)</f>
        <v>809.74226932949909</v>
      </c>
      <c r="P71" s="242">
        <f t="shared" ref="P71" si="542">SUM(P68:P70)</f>
        <v>813.11619545170538</v>
      </c>
      <c r="Q71" s="258">
        <f t="shared" ref="Q71" si="543">SUM(Q68:Q70)</f>
        <v>816.50417959942081</v>
      </c>
      <c r="R71" s="242">
        <f t="shared" ref="R71" si="544">SUM(R68:R70)</f>
        <v>819.90628034775182</v>
      </c>
      <c r="S71" s="242">
        <f t="shared" ref="S71" si="545">SUM(S68:S70)</f>
        <v>823.3225565158674</v>
      </c>
      <c r="T71" s="242">
        <f t="shared" ref="T71" si="546">SUM(T68:T70)</f>
        <v>826.75306716801697</v>
      </c>
      <c r="U71" s="242">
        <f t="shared" ref="U71" si="547">SUM(U68:U70)</f>
        <v>830.19787161455042</v>
      </c>
      <c r="V71" s="242">
        <f t="shared" ref="V71" si="548">SUM(V68:V70)</f>
        <v>833.65702941294421</v>
      </c>
      <c r="W71" s="242">
        <f t="shared" ref="W71" si="549">SUM(W68:W70)</f>
        <v>837.13060036883144</v>
      </c>
      <c r="X71" s="242">
        <f t="shared" ref="X71" si="550">SUM(X68:X70)</f>
        <v>840.61864453703492</v>
      </c>
      <c r="Y71" s="242">
        <f t="shared" ref="Y71" si="551">SUM(Y68:Y70)</f>
        <v>844.12122222260587</v>
      </c>
      <c r="Z71" s="242">
        <f t="shared" ref="Z71" si="552">SUM(Z68:Z70)</f>
        <v>847.63839398186678</v>
      </c>
      <c r="AA71" s="242">
        <f t="shared" ref="AA71" si="553">SUM(AA68:AA70)</f>
        <v>851.17022062345791</v>
      </c>
      <c r="AB71" s="242">
        <f t="shared" ref="AB71" si="554">SUM(AB68:AB70)</f>
        <v>854.716763209389</v>
      </c>
      <c r="AC71" s="258">
        <f t="shared" ref="AC71" si="555">SUM(AC68:AC70)</f>
        <v>858.27808305609483</v>
      </c>
      <c r="AD71" s="242">
        <f t="shared" ref="AD71" si="556">SUM(AD68:AD70)</f>
        <v>861.85424173549518</v>
      </c>
      <c r="AE71" s="242">
        <f t="shared" ref="AE71" si="557">SUM(AE68:AE70)</f>
        <v>865.44530107605965</v>
      </c>
      <c r="AF71" s="242">
        <f t="shared" ref="AF71" si="558">SUM(AF68:AF70)</f>
        <v>869.05132316387653</v>
      </c>
      <c r="AG71" s="242">
        <f t="shared" ref="AG71" si="559">SUM(AG68:AG70)</f>
        <v>872.67237034372602</v>
      </c>
      <c r="AH71" s="242">
        <f t="shared" ref="AH71" si="560">SUM(AH68:AH70)</f>
        <v>876.30850522015817</v>
      </c>
      <c r="AI71" s="242">
        <f t="shared" ref="AI71" si="561">SUM(AI68:AI70)</f>
        <v>879.95979065857546</v>
      </c>
      <c r="AJ71" s="242">
        <f t="shared" ref="AJ71" si="562">SUM(AJ68:AJ70)</f>
        <v>883.62628978631949</v>
      </c>
      <c r="AK71" s="242">
        <f t="shared" ref="AK71" si="563">SUM(AK68:AK70)</f>
        <v>887.30806599376251</v>
      </c>
      <c r="AL71" s="242">
        <f t="shared" ref="AL71" si="564">SUM(AL68:AL70)</f>
        <v>891.00518293540313</v>
      </c>
      <c r="AM71" s="242">
        <f t="shared" ref="AM71" si="565">SUM(AM68:AM70)</f>
        <v>894.71770453096724</v>
      </c>
      <c r="AN71" s="242">
        <f t="shared" ref="AN71" si="566">SUM(AN68:AN70)</f>
        <v>898.44569496651297</v>
      </c>
      <c r="AO71" s="258">
        <f t="shared" ref="AO71" si="567">SUM(AO68:AO70)</f>
        <v>902.18921869554015</v>
      </c>
      <c r="AP71" s="242">
        <f t="shared" ref="AP71" si="568">SUM(AP68:AP70)</f>
        <v>905.94834044010486</v>
      </c>
      <c r="AQ71" s="242">
        <f t="shared" ref="AQ71" si="569">SUM(AQ68:AQ70)</f>
        <v>909.72312519193861</v>
      </c>
      <c r="AR71" s="242">
        <f t="shared" ref="AR71" si="570">SUM(AR68:AR70)</f>
        <v>913.51363821357177</v>
      </c>
      <c r="AS71" s="242">
        <f t="shared" ref="AS71" si="571">SUM(AS68:AS70)</f>
        <v>917.31994503946157</v>
      </c>
      <c r="AT71" s="242">
        <f t="shared" ref="AT71" si="572">SUM(AT68:AT70)</f>
        <v>921.14211147712604</v>
      </c>
      <c r="AU71" s="242">
        <f t="shared" ref="AU71" si="573">SUM(AU68:AU70)</f>
        <v>924.98020360828082</v>
      </c>
      <c r="AV71" s="242">
        <f t="shared" ref="AV71" si="574">SUM(AV68:AV70)</f>
        <v>928.83428778998189</v>
      </c>
      <c r="AW71" s="242">
        <f t="shared" ref="AW71" si="575">SUM(AW68:AW70)</f>
        <v>932.70443065577354</v>
      </c>
      <c r="AX71" s="242">
        <f t="shared" ref="AX71" si="576">SUM(AX68:AX70)</f>
        <v>936.59069911683923</v>
      </c>
      <c r="AY71" s="242">
        <f t="shared" ref="AY71" si="577">SUM(AY68:AY70)</f>
        <v>940.4931603631594</v>
      </c>
      <c r="AZ71" s="242">
        <f t="shared" ref="AZ71" si="578">SUM(AZ68:AZ70)</f>
        <v>944.41188186467252</v>
      </c>
      <c r="BA71" s="258">
        <f t="shared" ref="BA71" si="579">SUM(BA68:BA70)</f>
        <v>948.34693137244199</v>
      </c>
      <c r="BB71" s="242">
        <f t="shared" ref="BB71" si="580">SUM(BB68:BB70)</f>
        <v>952.29837691982721</v>
      </c>
      <c r="BC71" s="242">
        <f t="shared" ref="BC71" si="581">SUM(BC68:BC70)</f>
        <v>956.26628682365981</v>
      </c>
      <c r="BD71" s="242">
        <f t="shared" ref="BD71" si="582">SUM(BD68:BD70)</f>
        <v>960.25072968542509</v>
      </c>
      <c r="BE71" s="242">
        <f t="shared" ref="BE71" si="583">SUM(BE68:BE70)</f>
        <v>964.25177439244771</v>
      </c>
      <c r="BF71" s="242">
        <f t="shared" ref="BF71" si="584">SUM(BF68:BF70)</f>
        <v>968.269490119083</v>
      </c>
      <c r="BG71" s="242">
        <f t="shared" ref="BG71" si="585">SUM(BG68:BG70)</f>
        <v>972.3039463279124</v>
      </c>
      <c r="BH71" s="242">
        <f t="shared" ref="BH71" si="586">SUM(BH68:BH70)</f>
        <v>976.3552127709454</v>
      </c>
      <c r="BI71" s="242">
        <f t="shared" ref="BI71" si="587">SUM(BI68:BI70)</f>
        <v>980.4233594908244</v>
      </c>
      <c r="BJ71" s="242">
        <f t="shared" ref="BJ71" si="588">SUM(BJ68:BJ70)</f>
        <v>984.50845682203612</v>
      </c>
      <c r="BK71" s="242">
        <f t="shared" ref="BK71" si="589">SUM(BK68:BK70)</f>
        <v>988.61057539212788</v>
      </c>
      <c r="BL71" s="242">
        <f t="shared" ref="BL71" si="590">SUM(BL68:BL70)</f>
        <v>992.72978612292843</v>
      </c>
      <c r="BM71" s="242">
        <f t="shared" ref="BM71" si="591">SUM(BM68:BM70)</f>
        <v>996.86616023177385</v>
      </c>
      <c r="BO71" s="363">
        <f t="shared" si="530"/>
        <v>9577.5072834604525</v>
      </c>
      <c r="BP71" s="364">
        <f t="shared" si="531"/>
        <v>10067.510733058412</v>
      </c>
      <c r="BQ71" s="364">
        <f t="shared" si="532"/>
        <v>10582.583689106395</v>
      </c>
      <c r="BR71" s="364">
        <f t="shared" si="533"/>
        <v>11124.008755133353</v>
      </c>
      <c r="BS71" s="365">
        <f t="shared" si="534"/>
        <v>11693.134155098991</v>
      </c>
      <c r="BT71" s="366"/>
      <c r="BU71" s="358">
        <f t="shared" si="535"/>
        <v>53044.744615857606</v>
      </c>
    </row>
    <row r="72" spans="1:73" ht="15" hidden="1" outlineLevel="1">
      <c r="A72" s="221"/>
      <c r="B72" s="114" t="s">
        <v>110</v>
      </c>
      <c r="E72" s="221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6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6"/>
      <c r="AD72" s="250"/>
      <c r="AE72" s="250"/>
      <c r="AF72" s="250"/>
      <c r="AG72" s="250"/>
      <c r="AH72" s="250"/>
      <c r="AI72" s="250"/>
      <c r="AJ72" s="250"/>
      <c r="AK72" s="250"/>
      <c r="AL72" s="250"/>
      <c r="AM72" s="250"/>
      <c r="AN72" s="250"/>
      <c r="AO72" s="256"/>
      <c r="AP72" s="247"/>
      <c r="AQ72" s="247"/>
      <c r="AR72" s="247"/>
      <c r="AS72" s="247"/>
      <c r="AT72" s="247"/>
      <c r="AU72" s="247"/>
      <c r="AV72" s="247"/>
      <c r="AW72" s="247"/>
      <c r="AX72" s="247"/>
      <c r="AY72" s="247"/>
      <c r="AZ72" s="247"/>
      <c r="BA72" s="256"/>
      <c r="BB72" s="247"/>
      <c r="BC72" s="247"/>
      <c r="BD72" s="247"/>
      <c r="BE72" s="247"/>
      <c r="BF72" s="247"/>
      <c r="BG72" s="247"/>
      <c r="BH72" s="247"/>
      <c r="BI72" s="247"/>
      <c r="BJ72" s="247"/>
      <c r="BK72" s="247"/>
      <c r="BL72" s="247"/>
      <c r="BM72" s="247"/>
      <c r="BO72" s="355">
        <f t="shared" si="530"/>
        <v>0</v>
      </c>
      <c r="BP72" s="356">
        <f t="shared" si="531"/>
        <v>0</v>
      </c>
      <c r="BQ72" s="356">
        <f t="shared" si="532"/>
        <v>0</v>
      </c>
      <c r="BR72" s="356">
        <f t="shared" si="533"/>
        <v>0</v>
      </c>
      <c r="BS72" s="357">
        <f t="shared" si="534"/>
        <v>0</v>
      </c>
      <c r="BT72" s="369"/>
      <c r="BU72" s="358">
        <f t="shared" si="535"/>
        <v>0</v>
      </c>
    </row>
    <row r="73" spans="1:73" ht="15" hidden="1" outlineLevel="1">
      <c r="A73" s="221"/>
      <c r="B73" s="111" t="s">
        <v>156</v>
      </c>
      <c r="D73" s="203">
        <v>250</v>
      </c>
      <c r="E73" s="221"/>
      <c r="F73" s="235">
        <f t="shared" ref="F73:F79" si="592">IF(F$2=$C$65,$D73,IF(F$2&gt;$C$65,D73*(1+$C$64/12),0))</f>
        <v>250</v>
      </c>
      <c r="G73" s="235">
        <f t="shared" ref="G73:AK73" si="593">IF(G$2=$C$65,$D73,IF(G$2&gt;$C$65,F73*(1+$C$64/12),0))</f>
        <v>251.04166666666666</v>
      </c>
      <c r="H73" s="235">
        <f t="shared" si="593"/>
        <v>252.08767361111109</v>
      </c>
      <c r="I73" s="235">
        <f t="shared" si="593"/>
        <v>253.13803891782405</v>
      </c>
      <c r="J73" s="235">
        <f t="shared" si="593"/>
        <v>254.19278074664831</v>
      </c>
      <c r="K73" s="235">
        <f t="shared" si="593"/>
        <v>255.25191733309268</v>
      </c>
      <c r="L73" s="235">
        <f t="shared" si="593"/>
        <v>256.31546698864724</v>
      </c>
      <c r="M73" s="235">
        <f t="shared" si="593"/>
        <v>257.38344810109993</v>
      </c>
      <c r="N73" s="235">
        <f t="shared" si="593"/>
        <v>258.45587913485451</v>
      </c>
      <c r="O73" s="235">
        <f t="shared" si="593"/>
        <v>259.53277863124976</v>
      </c>
      <c r="P73" s="235">
        <f t="shared" si="593"/>
        <v>260.61416520887997</v>
      </c>
      <c r="Q73" s="236">
        <f t="shared" si="593"/>
        <v>261.70005756391697</v>
      </c>
      <c r="R73" s="235">
        <f t="shared" si="593"/>
        <v>262.79047447043331</v>
      </c>
      <c r="S73" s="235">
        <f t="shared" si="593"/>
        <v>263.88543478072677</v>
      </c>
      <c r="T73" s="235">
        <f t="shared" si="593"/>
        <v>264.98495742564648</v>
      </c>
      <c r="U73" s="235">
        <f t="shared" si="593"/>
        <v>266.08906141492002</v>
      </c>
      <c r="V73" s="235">
        <f t="shared" si="593"/>
        <v>267.19776583748217</v>
      </c>
      <c r="W73" s="235">
        <f t="shared" si="593"/>
        <v>268.31108986180499</v>
      </c>
      <c r="X73" s="235">
        <f t="shared" si="593"/>
        <v>269.42905273622915</v>
      </c>
      <c r="Y73" s="235">
        <f t="shared" si="593"/>
        <v>270.55167378929679</v>
      </c>
      <c r="Z73" s="235">
        <f t="shared" si="593"/>
        <v>271.67897243008554</v>
      </c>
      <c r="AA73" s="235">
        <f t="shared" si="593"/>
        <v>272.81096814854425</v>
      </c>
      <c r="AB73" s="235">
        <f t="shared" si="593"/>
        <v>273.94768051582986</v>
      </c>
      <c r="AC73" s="236">
        <f t="shared" si="593"/>
        <v>275.0891291846458</v>
      </c>
      <c r="AD73" s="235">
        <f t="shared" si="593"/>
        <v>276.2353338895818</v>
      </c>
      <c r="AE73" s="235">
        <f t="shared" si="593"/>
        <v>277.38631444745505</v>
      </c>
      <c r="AF73" s="235">
        <f t="shared" si="593"/>
        <v>278.54209075765277</v>
      </c>
      <c r="AG73" s="235">
        <f t="shared" si="593"/>
        <v>279.70268280247632</v>
      </c>
      <c r="AH73" s="235">
        <f t="shared" si="593"/>
        <v>280.86811064748662</v>
      </c>
      <c r="AI73" s="235">
        <f t="shared" si="593"/>
        <v>282.03839444185115</v>
      </c>
      <c r="AJ73" s="235">
        <f t="shared" si="593"/>
        <v>283.21355441869218</v>
      </c>
      <c r="AK73" s="235">
        <f t="shared" si="593"/>
        <v>284.39361089543672</v>
      </c>
      <c r="AL73" s="235">
        <f t="shared" ref="AL73:BM73" si="594">IF(AL$2=$C$65,$D73,IF(AL$2&gt;$C$65,AK73*(1+$C$64/12),0))</f>
        <v>285.57858427416772</v>
      </c>
      <c r="AM73" s="235">
        <f t="shared" si="594"/>
        <v>286.76849504197673</v>
      </c>
      <c r="AN73" s="235">
        <f t="shared" si="594"/>
        <v>287.96336377131831</v>
      </c>
      <c r="AO73" s="236">
        <f t="shared" si="594"/>
        <v>289.16321112036547</v>
      </c>
      <c r="AP73" s="235">
        <f t="shared" si="594"/>
        <v>290.368057833367</v>
      </c>
      <c r="AQ73" s="235">
        <f t="shared" si="594"/>
        <v>291.57792474100603</v>
      </c>
      <c r="AR73" s="235">
        <f t="shared" si="594"/>
        <v>292.79283276076023</v>
      </c>
      <c r="AS73" s="235">
        <f t="shared" si="594"/>
        <v>294.01280289726338</v>
      </c>
      <c r="AT73" s="235">
        <f t="shared" si="594"/>
        <v>295.23785624266867</v>
      </c>
      <c r="AU73" s="235">
        <f t="shared" si="594"/>
        <v>296.46801397701313</v>
      </c>
      <c r="AV73" s="235">
        <f t="shared" si="594"/>
        <v>297.703297368584</v>
      </c>
      <c r="AW73" s="235">
        <f t="shared" si="594"/>
        <v>298.94372777428646</v>
      </c>
      <c r="AX73" s="235">
        <f t="shared" si="594"/>
        <v>300.18932664001267</v>
      </c>
      <c r="AY73" s="235">
        <f t="shared" si="594"/>
        <v>301.44011550101271</v>
      </c>
      <c r="AZ73" s="235">
        <f t="shared" si="594"/>
        <v>302.69611598226692</v>
      </c>
      <c r="BA73" s="236">
        <f t="shared" si="594"/>
        <v>303.9573497988597</v>
      </c>
      <c r="BB73" s="235">
        <f t="shared" si="594"/>
        <v>305.22383875635495</v>
      </c>
      <c r="BC73" s="235">
        <f t="shared" si="594"/>
        <v>306.49560475117312</v>
      </c>
      <c r="BD73" s="235">
        <f t="shared" si="594"/>
        <v>307.77266977096969</v>
      </c>
      <c r="BE73" s="235">
        <f t="shared" si="594"/>
        <v>309.05505589501541</v>
      </c>
      <c r="BF73" s="235">
        <f t="shared" si="594"/>
        <v>310.34278529457799</v>
      </c>
      <c r="BG73" s="235">
        <f t="shared" si="594"/>
        <v>311.63588023330539</v>
      </c>
      <c r="BH73" s="235">
        <f t="shared" si="594"/>
        <v>312.93436306761083</v>
      </c>
      <c r="BI73" s="235">
        <f t="shared" si="594"/>
        <v>314.23825624705921</v>
      </c>
      <c r="BJ73" s="235">
        <f t="shared" si="594"/>
        <v>315.54758231475529</v>
      </c>
      <c r="BK73" s="235">
        <f t="shared" si="594"/>
        <v>316.86236390773342</v>
      </c>
      <c r="BL73" s="235">
        <f t="shared" si="594"/>
        <v>318.18262375734895</v>
      </c>
      <c r="BM73" s="235">
        <f t="shared" si="594"/>
        <v>319.50838468967123</v>
      </c>
      <c r="BO73" s="355">
        <f t="shared" ref="BO73:BO81" si="595">SUM(F73:Q73)</f>
        <v>3069.7138729039907</v>
      </c>
      <c r="BP73" s="356">
        <f t="shared" ref="BP73:BP81" si="596">SUM(R73:AC73)</f>
        <v>3226.7662605956448</v>
      </c>
      <c r="BQ73" s="356">
        <f t="shared" ref="BQ73:BQ81" si="597">SUM(AD73:AO73)</f>
        <v>3391.853746508461</v>
      </c>
      <c r="BR73" s="356">
        <f t="shared" ref="BR73:BR81" si="598">SUM(AP73:BA73)</f>
        <v>3565.3874215171008</v>
      </c>
      <c r="BS73" s="357">
        <f t="shared" ref="BS73:BS81" si="599">SUM(BB73:BM73)</f>
        <v>3747.7994086855765</v>
      </c>
      <c r="BT73" s="354"/>
      <c r="BU73" s="358">
        <f t="shared" ref="BU73:BU81" si="600">SUM(BO73:BS73)</f>
        <v>17001.520710210774</v>
      </c>
    </row>
    <row r="74" spans="1:73" ht="15" hidden="1" outlineLevel="1">
      <c r="A74" s="221"/>
      <c r="B74" s="111" t="s">
        <v>157</v>
      </c>
      <c r="D74" s="203">
        <v>489</v>
      </c>
      <c r="E74" s="221"/>
      <c r="F74" s="235">
        <f t="shared" si="592"/>
        <v>489</v>
      </c>
      <c r="G74" s="235">
        <f t="shared" ref="G74:AK74" si="601">IF(G$2=$C$65,$D74,IF(G$2&gt;$C$65,F74*(1+$C$64/12),0))</f>
        <v>491.03749999999997</v>
      </c>
      <c r="H74" s="235">
        <f t="shared" si="601"/>
        <v>493.08348958333329</v>
      </c>
      <c r="I74" s="235">
        <f t="shared" si="601"/>
        <v>495.13800412326384</v>
      </c>
      <c r="J74" s="235">
        <f t="shared" si="601"/>
        <v>497.20107914044411</v>
      </c>
      <c r="K74" s="235">
        <f t="shared" si="601"/>
        <v>499.27275030352928</v>
      </c>
      <c r="L74" s="235">
        <f t="shared" si="601"/>
        <v>501.35305342979399</v>
      </c>
      <c r="M74" s="235">
        <f t="shared" si="601"/>
        <v>503.44202448575146</v>
      </c>
      <c r="N74" s="235">
        <f t="shared" si="601"/>
        <v>505.53969958777543</v>
      </c>
      <c r="O74" s="235">
        <f t="shared" si="601"/>
        <v>507.64611500272451</v>
      </c>
      <c r="P74" s="235">
        <f t="shared" si="601"/>
        <v>509.76130714856919</v>
      </c>
      <c r="Q74" s="236">
        <f t="shared" si="601"/>
        <v>511.88531259502156</v>
      </c>
      <c r="R74" s="235">
        <f t="shared" si="601"/>
        <v>514.01816806416753</v>
      </c>
      <c r="S74" s="235">
        <f t="shared" si="601"/>
        <v>516.15991043110159</v>
      </c>
      <c r="T74" s="235">
        <f t="shared" si="601"/>
        <v>518.3105767245645</v>
      </c>
      <c r="U74" s="235">
        <f t="shared" si="601"/>
        <v>520.47020412758354</v>
      </c>
      <c r="V74" s="235">
        <f t="shared" si="601"/>
        <v>522.63882997811515</v>
      </c>
      <c r="W74" s="235">
        <f t="shared" si="601"/>
        <v>524.81649176969063</v>
      </c>
      <c r="X74" s="235">
        <f t="shared" si="601"/>
        <v>527.00322715206437</v>
      </c>
      <c r="Y74" s="235">
        <f t="shared" si="601"/>
        <v>529.19907393186463</v>
      </c>
      <c r="Z74" s="235">
        <f t="shared" si="601"/>
        <v>531.40407007324734</v>
      </c>
      <c r="AA74" s="235">
        <f t="shared" si="601"/>
        <v>533.61825369855251</v>
      </c>
      <c r="AB74" s="235">
        <f t="shared" si="601"/>
        <v>535.84166308896317</v>
      </c>
      <c r="AC74" s="236">
        <f t="shared" si="601"/>
        <v>538.07433668516717</v>
      </c>
      <c r="AD74" s="235">
        <f t="shared" si="601"/>
        <v>540.31631308802207</v>
      </c>
      <c r="AE74" s="235">
        <f t="shared" si="601"/>
        <v>542.56763105922221</v>
      </c>
      <c r="AF74" s="235">
        <f t="shared" si="601"/>
        <v>544.82832952196895</v>
      </c>
      <c r="AG74" s="235">
        <f t="shared" si="601"/>
        <v>547.09844756164387</v>
      </c>
      <c r="AH74" s="235">
        <f t="shared" si="601"/>
        <v>549.37802442648399</v>
      </c>
      <c r="AI74" s="235">
        <f t="shared" si="601"/>
        <v>551.66709952826102</v>
      </c>
      <c r="AJ74" s="235">
        <f t="shared" si="601"/>
        <v>553.96571244296206</v>
      </c>
      <c r="AK74" s="235">
        <f t="shared" si="601"/>
        <v>556.27390291147435</v>
      </c>
      <c r="AL74" s="235">
        <f t="shared" ref="AL74:BM74" si="602">IF(AL$2=$C$65,$D74,IF(AL$2&gt;$C$65,AK74*(1+$C$64/12),0))</f>
        <v>558.59171084027219</v>
      </c>
      <c r="AM74" s="235">
        <f t="shared" si="602"/>
        <v>560.91917630210662</v>
      </c>
      <c r="AN74" s="235">
        <f t="shared" si="602"/>
        <v>563.25633953669876</v>
      </c>
      <c r="AO74" s="236">
        <f t="shared" si="602"/>
        <v>565.60324095143494</v>
      </c>
      <c r="AP74" s="235">
        <f t="shared" si="602"/>
        <v>567.95992112206591</v>
      </c>
      <c r="AQ74" s="235">
        <f t="shared" si="602"/>
        <v>570.32642079340781</v>
      </c>
      <c r="AR74" s="235">
        <f t="shared" si="602"/>
        <v>572.70278088004704</v>
      </c>
      <c r="AS74" s="235">
        <f t="shared" si="602"/>
        <v>575.08904246704719</v>
      </c>
      <c r="AT74" s="235">
        <f t="shared" si="602"/>
        <v>577.48524681065987</v>
      </c>
      <c r="AU74" s="235">
        <f t="shared" si="602"/>
        <v>579.89143533903757</v>
      </c>
      <c r="AV74" s="235">
        <f t="shared" si="602"/>
        <v>582.3076496529502</v>
      </c>
      <c r="AW74" s="235">
        <f t="shared" si="602"/>
        <v>584.73393152650419</v>
      </c>
      <c r="AX74" s="235">
        <f t="shared" si="602"/>
        <v>587.1703229078646</v>
      </c>
      <c r="AY74" s="235">
        <f t="shared" si="602"/>
        <v>589.61686591998068</v>
      </c>
      <c r="AZ74" s="235">
        <f t="shared" si="602"/>
        <v>592.07360286131393</v>
      </c>
      <c r="BA74" s="236">
        <f t="shared" si="602"/>
        <v>594.54057620656943</v>
      </c>
      <c r="BB74" s="235">
        <f t="shared" si="602"/>
        <v>597.01782860743015</v>
      </c>
      <c r="BC74" s="235">
        <f t="shared" si="602"/>
        <v>599.50540289329444</v>
      </c>
      <c r="BD74" s="235">
        <f t="shared" si="602"/>
        <v>602.00334207201649</v>
      </c>
      <c r="BE74" s="235">
        <f t="shared" si="602"/>
        <v>604.51168933064992</v>
      </c>
      <c r="BF74" s="235">
        <f t="shared" si="602"/>
        <v>607.03048803619424</v>
      </c>
      <c r="BG74" s="235">
        <f t="shared" si="602"/>
        <v>609.55978173634503</v>
      </c>
      <c r="BH74" s="235">
        <f t="shared" si="602"/>
        <v>612.09961416024646</v>
      </c>
      <c r="BI74" s="235">
        <f t="shared" si="602"/>
        <v>614.65002921924747</v>
      </c>
      <c r="BJ74" s="235">
        <f t="shared" si="602"/>
        <v>617.21107100766096</v>
      </c>
      <c r="BK74" s="235">
        <f t="shared" si="602"/>
        <v>619.78278380352617</v>
      </c>
      <c r="BL74" s="235">
        <f t="shared" si="602"/>
        <v>622.36521206937414</v>
      </c>
      <c r="BM74" s="235">
        <f t="shared" si="602"/>
        <v>624.95840045299656</v>
      </c>
      <c r="BO74" s="355">
        <f t="shared" si="595"/>
        <v>6004.3603354002062</v>
      </c>
      <c r="BP74" s="356">
        <f t="shared" si="596"/>
        <v>6311.5548057250835</v>
      </c>
      <c r="BQ74" s="356">
        <f t="shared" si="597"/>
        <v>6634.4659281705499</v>
      </c>
      <c r="BR74" s="356">
        <f t="shared" si="598"/>
        <v>6973.8977964874484</v>
      </c>
      <c r="BS74" s="357">
        <f t="shared" si="599"/>
        <v>7330.6956433889827</v>
      </c>
      <c r="BT74" s="354"/>
      <c r="BU74" s="358">
        <f t="shared" si="600"/>
        <v>33254.974509172273</v>
      </c>
    </row>
    <row r="75" spans="1:73" ht="15" hidden="1" outlineLevel="1">
      <c r="A75" s="221"/>
      <c r="B75" s="111" t="s">
        <v>158</v>
      </c>
      <c r="D75" s="203">
        <v>500</v>
      </c>
      <c r="E75" s="221"/>
      <c r="F75" s="235">
        <f t="shared" si="592"/>
        <v>500</v>
      </c>
      <c r="G75" s="235">
        <f t="shared" ref="G75:AK75" si="603">IF(G$2=$C$65,$D75,IF(G$2&gt;$C$65,F75*(1+$C$64/12),0))</f>
        <v>502.08333333333331</v>
      </c>
      <c r="H75" s="235">
        <f t="shared" si="603"/>
        <v>504.17534722222217</v>
      </c>
      <c r="I75" s="235">
        <f t="shared" si="603"/>
        <v>506.2760778356481</v>
      </c>
      <c r="J75" s="235">
        <f t="shared" si="603"/>
        <v>508.38556149329662</v>
      </c>
      <c r="K75" s="235">
        <f t="shared" si="603"/>
        <v>510.50383466618536</v>
      </c>
      <c r="L75" s="235">
        <f t="shared" si="603"/>
        <v>512.63093397729449</v>
      </c>
      <c r="M75" s="235">
        <f t="shared" si="603"/>
        <v>514.76689620219986</v>
      </c>
      <c r="N75" s="235">
        <f t="shared" si="603"/>
        <v>516.91175826970903</v>
      </c>
      <c r="O75" s="235">
        <f t="shared" si="603"/>
        <v>519.06555726249951</v>
      </c>
      <c r="P75" s="235">
        <f t="shared" si="603"/>
        <v>521.22833041775993</v>
      </c>
      <c r="Q75" s="236">
        <f t="shared" si="603"/>
        <v>523.40011512783394</v>
      </c>
      <c r="R75" s="235">
        <f t="shared" si="603"/>
        <v>525.58094894086662</v>
      </c>
      <c r="S75" s="235">
        <f t="shared" si="603"/>
        <v>527.77086956145354</v>
      </c>
      <c r="T75" s="235">
        <f t="shared" si="603"/>
        <v>529.96991485129297</v>
      </c>
      <c r="U75" s="235">
        <f t="shared" si="603"/>
        <v>532.17812282984005</v>
      </c>
      <c r="V75" s="235">
        <f t="shared" si="603"/>
        <v>534.39553167496433</v>
      </c>
      <c r="W75" s="235">
        <f t="shared" si="603"/>
        <v>536.62217972360997</v>
      </c>
      <c r="X75" s="235">
        <f t="shared" si="603"/>
        <v>538.85810547245831</v>
      </c>
      <c r="Y75" s="235">
        <f t="shared" si="603"/>
        <v>541.10334757859357</v>
      </c>
      <c r="Z75" s="235">
        <f t="shared" si="603"/>
        <v>543.35794486017107</v>
      </c>
      <c r="AA75" s="235">
        <f t="shared" si="603"/>
        <v>545.6219362970885</v>
      </c>
      <c r="AB75" s="235">
        <f t="shared" si="603"/>
        <v>547.89536103165972</v>
      </c>
      <c r="AC75" s="236">
        <f t="shared" si="603"/>
        <v>550.1782583692916</v>
      </c>
      <c r="AD75" s="235">
        <f t="shared" si="603"/>
        <v>552.47066777916359</v>
      </c>
      <c r="AE75" s="235">
        <f t="shared" si="603"/>
        <v>554.7726288949101</v>
      </c>
      <c r="AF75" s="235">
        <f t="shared" si="603"/>
        <v>557.08418151530554</v>
      </c>
      <c r="AG75" s="235">
        <f t="shared" si="603"/>
        <v>559.40536560495264</v>
      </c>
      <c r="AH75" s="235">
        <f t="shared" si="603"/>
        <v>561.73622129497323</v>
      </c>
      <c r="AI75" s="235">
        <f t="shared" si="603"/>
        <v>564.07678888370231</v>
      </c>
      <c r="AJ75" s="235">
        <f t="shared" si="603"/>
        <v>566.42710883738437</v>
      </c>
      <c r="AK75" s="235">
        <f t="shared" si="603"/>
        <v>568.78722179087345</v>
      </c>
      <c r="AL75" s="235">
        <f t="shared" ref="AL75:BM75" si="604">IF(AL$2=$C$65,$D75,IF(AL$2&gt;$C$65,AK75*(1+$C$64/12),0))</f>
        <v>571.15716854833545</v>
      </c>
      <c r="AM75" s="235">
        <f t="shared" si="604"/>
        <v>573.53699008395347</v>
      </c>
      <c r="AN75" s="235">
        <f t="shared" si="604"/>
        <v>575.92672754263663</v>
      </c>
      <c r="AO75" s="236">
        <f t="shared" si="604"/>
        <v>578.32642224073095</v>
      </c>
      <c r="AP75" s="235">
        <f t="shared" si="604"/>
        <v>580.73611566673401</v>
      </c>
      <c r="AQ75" s="235">
        <f t="shared" si="604"/>
        <v>583.15584948201206</v>
      </c>
      <c r="AR75" s="235">
        <f t="shared" si="604"/>
        <v>585.58566552152047</v>
      </c>
      <c r="AS75" s="235">
        <f t="shared" si="604"/>
        <v>588.02560579452677</v>
      </c>
      <c r="AT75" s="235">
        <f t="shared" si="604"/>
        <v>590.47571248533734</v>
      </c>
      <c r="AU75" s="235">
        <f t="shared" si="604"/>
        <v>592.93602795402626</v>
      </c>
      <c r="AV75" s="235">
        <f t="shared" si="604"/>
        <v>595.40659473716801</v>
      </c>
      <c r="AW75" s="235">
        <f t="shared" si="604"/>
        <v>597.88745554857292</v>
      </c>
      <c r="AX75" s="235">
        <f t="shared" si="604"/>
        <v>600.37865328002533</v>
      </c>
      <c r="AY75" s="235">
        <f t="shared" si="604"/>
        <v>602.88023100202543</v>
      </c>
      <c r="AZ75" s="235">
        <f t="shared" si="604"/>
        <v>605.39223196453383</v>
      </c>
      <c r="BA75" s="236">
        <f t="shared" si="604"/>
        <v>607.91469959771939</v>
      </c>
      <c r="BB75" s="235">
        <f t="shared" si="604"/>
        <v>610.4476775127099</v>
      </c>
      <c r="BC75" s="235">
        <f t="shared" si="604"/>
        <v>612.99120950234624</v>
      </c>
      <c r="BD75" s="235">
        <f t="shared" si="604"/>
        <v>615.54533954193937</v>
      </c>
      <c r="BE75" s="235">
        <f t="shared" si="604"/>
        <v>618.11011179003083</v>
      </c>
      <c r="BF75" s="235">
        <f t="shared" si="604"/>
        <v>620.68557058915599</v>
      </c>
      <c r="BG75" s="235">
        <f t="shared" si="604"/>
        <v>623.27176046661077</v>
      </c>
      <c r="BH75" s="235">
        <f t="shared" si="604"/>
        <v>625.86872613522166</v>
      </c>
      <c r="BI75" s="235">
        <f t="shared" si="604"/>
        <v>628.47651249411842</v>
      </c>
      <c r="BJ75" s="235">
        <f t="shared" si="604"/>
        <v>631.09516462951058</v>
      </c>
      <c r="BK75" s="235">
        <f t="shared" si="604"/>
        <v>633.72472781546685</v>
      </c>
      <c r="BL75" s="235">
        <f t="shared" si="604"/>
        <v>636.3652475146979</v>
      </c>
      <c r="BM75" s="235">
        <f t="shared" si="604"/>
        <v>639.01676937934246</v>
      </c>
      <c r="BO75" s="355">
        <f t="shared" si="595"/>
        <v>6139.4277458079814</v>
      </c>
      <c r="BP75" s="356">
        <f t="shared" si="596"/>
        <v>6453.5325211912896</v>
      </c>
      <c r="BQ75" s="356">
        <f t="shared" si="597"/>
        <v>6783.7074930169219</v>
      </c>
      <c r="BR75" s="356">
        <f t="shared" si="598"/>
        <v>7130.7748430342017</v>
      </c>
      <c r="BS75" s="357">
        <f t="shared" si="599"/>
        <v>7495.598817371153</v>
      </c>
      <c r="BT75" s="354"/>
      <c r="BU75" s="358">
        <f t="shared" si="600"/>
        <v>34003.041420421549</v>
      </c>
    </row>
    <row r="76" spans="1:73" ht="15" hidden="1" outlineLevel="1">
      <c r="A76" s="221"/>
      <c r="B76" s="111" t="s">
        <v>159</v>
      </c>
      <c r="D76" s="203">
        <v>400</v>
      </c>
      <c r="E76" s="221"/>
      <c r="F76" s="235">
        <f t="shared" si="592"/>
        <v>400</v>
      </c>
      <c r="G76" s="235">
        <f t="shared" ref="G76:AK76" si="605">IF(G$2=$C$65,$D76,IF(G$2&gt;$C$65,F76*(1+$C$64/12),0))</f>
        <v>401.66666666666669</v>
      </c>
      <c r="H76" s="235">
        <f t="shared" si="605"/>
        <v>403.34027777777777</v>
      </c>
      <c r="I76" s="235">
        <f t="shared" si="605"/>
        <v>405.0208622685185</v>
      </c>
      <c r="J76" s="235">
        <f t="shared" si="605"/>
        <v>406.7084491946373</v>
      </c>
      <c r="K76" s="235">
        <f t="shared" si="605"/>
        <v>408.40306773294827</v>
      </c>
      <c r="L76" s="235">
        <f t="shared" si="605"/>
        <v>410.10474718183553</v>
      </c>
      <c r="M76" s="235">
        <f t="shared" si="605"/>
        <v>411.81351696175983</v>
      </c>
      <c r="N76" s="235">
        <f t="shared" si="605"/>
        <v>413.52940661576713</v>
      </c>
      <c r="O76" s="235">
        <f t="shared" si="605"/>
        <v>415.25244580999947</v>
      </c>
      <c r="P76" s="235">
        <f t="shared" si="605"/>
        <v>416.98266433420781</v>
      </c>
      <c r="Q76" s="236">
        <f t="shared" si="605"/>
        <v>418.72009210226702</v>
      </c>
      <c r="R76" s="235">
        <f t="shared" si="605"/>
        <v>420.46475915269315</v>
      </c>
      <c r="S76" s="235">
        <f t="shared" si="605"/>
        <v>422.21669564916272</v>
      </c>
      <c r="T76" s="235">
        <f t="shared" si="605"/>
        <v>423.97593188103423</v>
      </c>
      <c r="U76" s="235">
        <f t="shared" si="605"/>
        <v>425.74249826387188</v>
      </c>
      <c r="V76" s="235">
        <f t="shared" si="605"/>
        <v>427.51642533997136</v>
      </c>
      <c r="W76" s="235">
        <f t="shared" si="605"/>
        <v>429.29774377888788</v>
      </c>
      <c r="X76" s="235">
        <f t="shared" si="605"/>
        <v>431.0864843779666</v>
      </c>
      <c r="Y76" s="235">
        <f t="shared" si="605"/>
        <v>432.88267806287479</v>
      </c>
      <c r="Z76" s="235">
        <f t="shared" si="605"/>
        <v>434.68635588813675</v>
      </c>
      <c r="AA76" s="235">
        <f t="shared" si="605"/>
        <v>436.49754903767064</v>
      </c>
      <c r="AB76" s="235">
        <f t="shared" si="605"/>
        <v>438.3162888253276</v>
      </c>
      <c r="AC76" s="236">
        <f t="shared" si="605"/>
        <v>440.14260669543313</v>
      </c>
      <c r="AD76" s="235">
        <f t="shared" si="605"/>
        <v>441.97653422333076</v>
      </c>
      <c r="AE76" s="235">
        <f t="shared" si="605"/>
        <v>443.81810311592795</v>
      </c>
      <c r="AF76" s="235">
        <f t="shared" si="605"/>
        <v>445.6673452122443</v>
      </c>
      <c r="AG76" s="235">
        <f t="shared" si="605"/>
        <v>447.52429248396197</v>
      </c>
      <c r="AH76" s="235">
        <f t="shared" si="605"/>
        <v>449.38897703597848</v>
      </c>
      <c r="AI76" s="235">
        <f t="shared" si="605"/>
        <v>451.26143110696171</v>
      </c>
      <c r="AJ76" s="235">
        <f t="shared" si="605"/>
        <v>453.14168706990739</v>
      </c>
      <c r="AK76" s="235">
        <f t="shared" si="605"/>
        <v>455.02977743269867</v>
      </c>
      <c r="AL76" s="235">
        <f t="shared" ref="AL76:BM76" si="606">IF(AL$2=$C$65,$D76,IF(AL$2&gt;$C$65,AK76*(1+$C$64/12),0))</f>
        <v>456.92573483866823</v>
      </c>
      <c r="AM76" s="235">
        <f t="shared" si="606"/>
        <v>458.82959206716265</v>
      </c>
      <c r="AN76" s="235">
        <f t="shared" si="606"/>
        <v>460.74138203410917</v>
      </c>
      <c r="AO76" s="236">
        <f t="shared" si="606"/>
        <v>462.66113779258461</v>
      </c>
      <c r="AP76" s="235">
        <f t="shared" si="606"/>
        <v>464.58889253338702</v>
      </c>
      <c r="AQ76" s="235">
        <f t="shared" si="606"/>
        <v>466.52467958560948</v>
      </c>
      <c r="AR76" s="235">
        <f t="shared" si="606"/>
        <v>468.46853241721618</v>
      </c>
      <c r="AS76" s="235">
        <f t="shared" si="606"/>
        <v>470.42048463562122</v>
      </c>
      <c r="AT76" s="235">
        <f t="shared" si="606"/>
        <v>472.38056998826966</v>
      </c>
      <c r="AU76" s="235">
        <f t="shared" si="606"/>
        <v>474.34882236322079</v>
      </c>
      <c r="AV76" s="235">
        <f t="shared" si="606"/>
        <v>476.32527578973418</v>
      </c>
      <c r="AW76" s="235">
        <f t="shared" si="606"/>
        <v>478.30996443885806</v>
      </c>
      <c r="AX76" s="235">
        <f t="shared" si="606"/>
        <v>480.30292262401997</v>
      </c>
      <c r="AY76" s="235">
        <f t="shared" si="606"/>
        <v>482.30418480162007</v>
      </c>
      <c r="AZ76" s="235">
        <f t="shared" si="606"/>
        <v>484.31378557162679</v>
      </c>
      <c r="BA76" s="236">
        <f t="shared" si="606"/>
        <v>486.33175967817522</v>
      </c>
      <c r="BB76" s="235">
        <f t="shared" si="606"/>
        <v>488.35814201016763</v>
      </c>
      <c r="BC76" s="235">
        <f t="shared" si="606"/>
        <v>490.39296760187665</v>
      </c>
      <c r="BD76" s="235">
        <f t="shared" si="606"/>
        <v>492.43627163355114</v>
      </c>
      <c r="BE76" s="235">
        <f t="shared" si="606"/>
        <v>494.48808943202425</v>
      </c>
      <c r="BF76" s="235">
        <f t="shared" si="606"/>
        <v>496.54845647132436</v>
      </c>
      <c r="BG76" s="235">
        <f t="shared" si="606"/>
        <v>498.61740837328819</v>
      </c>
      <c r="BH76" s="235">
        <f t="shared" si="606"/>
        <v>500.69498090817689</v>
      </c>
      <c r="BI76" s="235">
        <f t="shared" si="606"/>
        <v>502.78120999529426</v>
      </c>
      <c r="BJ76" s="235">
        <f t="shared" si="606"/>
        <v>504.876131703608</v>
      </c>
      <c r="BK76" s="235">
        <f t="shared" si="606"/>
        <v>506.97978225237301</v>
      </c>
      <c r="BL76" s="235">
        <f t="shared" si="606"/>
        <v>509.09219801175789</v>
      </c>
      <c r="BM76" s="235">
        <f t="shared" si="606"/>
        <v>511.21341550347353</v>
      </c>
      <c r="BO76" s="355">
        <f t="shared" si="595"/>
        <v>4911.5421966463846</v>
      </c>
      <c r="BP76" s="356">
        <f t="shared" si="596"/>
        <v>5162.8260169530295</v>
      </c>
      <c r="BQ76" s="356">
        <f t="shared" si="597"/>
        <v>5426.9659944135356</v>
      </c>
      <c r="BR76" s="356">
        <f t="shared" si="598"/>
        <v>5704.6198744273588</v>
      </c>
      <c r="BS76" s="357">
        <f t="shared" si="599"/>
        <v>5996.4790538969164</v>
      </c>
      <c r="BT76" s="354"/>
      <c r="BU76" s="358">
        <f t="shared" si="600"/>
        <v>27202.433136337226</v>
      </c>
    </row>
    <row r="77" spans="1:73" ht="15" hidden="1" outlineLevel="1">
      <c r="A77" s="221"/>
      <c r="B77" s="111" t="s">
        <v>160</v>
      </c>
      <c r="D77" s="203">
        <v>2000</v>
      </c>
      <c r="E77" s="221"/>
      <c r="F77" s="235">
        <f t="shared" si="592"/>
        <v>2000</v>
      </c>
      <c r="G77" s="235">
        <f t="shared" ref="G77:AK77" si="607">IF(G$2=$C$65,$D77,IF(G$2&gt;$C$65,F77*(1+$C$64/12),0))</f>
        <v>2008.3333333333333</v>
      </c>
      <c r="H77" s="235">
        <f t="shared" si="607"/>
        <v>2016.7013888888887</v>
      </c>
      <c r="I77" s="235">
        <f t="shared" si="607"/>
        <v>2025.1043113425924</v>
      </c>
      <c r="J77" s="235">
        <f t="shared" si="607"/>
        <v>2033.5422459731865</v>
      </c>
      <c r="K77" s="235">
        <f t="shared" si="607"/>
        <v>2042.0153386647414</v>
      </c>
      <c r="L77" s="235">
        <f t="shared" si="607"/>
        <v>2050.523735909178</v>
      </c>
      <c r="M77" s="235">
        <f t="shared" si="607"/>
        <v>2059.0675848087994</v>
      </c>
      <c r="N77" s="235">
        <f t="shared" si="607"/>
        <v>2067.6470330788361</v>
      </c>
      <c r="O77" s="235">
        <f t="shared" si="607"/>
        <v>2076.262229049998</v>
      </c>
      <c r="P77" s="235">
        <f t="shared" si="607"/>
        <v>2084.9133216710397</v>
      </c>
      <c r="Q77" s="236">
        <f t="shared" si="607"/>
        <v>2093.6004605113358</v>
      </c>
      <c r="R77" s="235">
        <f t="shared" si="607"/>
        <v>2102.3237957634665</v>
      </c>
      <c r="S77" s="235">
        <f t="shared" si="607"/>
        <v>2111.0834782458141</v>
      </c>
      <c r="T77" s="235">
        <f t="shared" si="607"/>
        <v>2119.8796594051719</v>
      </c>
      <c r="U77" s="235">
        <f t="shared" si="607"/>
        <v>2128.7124913193602</v>
      </c>
      <c r="V77" s="235">
        <f t="shared" si="607"/>
        <v>2137.5821266998573</v>
      </c>
      <c r="W77" s="235">
        <f t="shared" si="607"/>
        <v>2146.4887188944399</v>
      </c>
      <c r="X77" s="235">
        <f t="shared" si="607"/>
        <v>2155.4324218898332</v>
      </c>
      <c r="Y77" s="235">
        <f t="shared" si="607"/>
        <v>2164.4133903143743</v>
      </c>
      <c r="Z77" s="235">
        <f t="shared" si="607"/>
        <v>2173.4317794406843</v>
      </c>
      <c r="AA77" s="235">
        <f t="shared" si="607"/>
        <v>2182.487745188354</v>
      </c>
      <c r="AB77" s="235">
        <f t="shared" si="607"/>
        <v>2191.5814441266389</v>
      </c>
      <c r="AC77" s="236">
        <f t="shared" si="607"/>
        <v>2200.7130334771664</v>
      </c>
      <c r="AD77" s="235">
        <f t="shared" si="607"/>
        <v>2209.8826711166544</v>
      </c>
      <c r="AE77" s="235">
        <f t="shared" si="607"/>
        <v>2219.0905155796404</v>
      </c>
      <c r="AF77" s="235">
        <f t="shared" si="607"/>
        <v>2228.3367260612222</v>
      </c>
      <c r="AG77" s="235">
        <f t="shared" si="607"/>
        <v>2237.6214624198105</v>
      </c>
      <c r="AH77" s="235">
        <f t="shared" si="607"/>
        <v>2246.9448851798929</v>
      </c>
      <c r="AI77" s="235">
        <f t="shared" si="607"/>
        <v>2256.3071555348092</v>
      </c>
      <c r="AJ77" s="235">
        <f t="shared" si="607"/>
        <v>2265.7084353495375</v>
      </c>
      <c r="AK77" s="235">
        <f t="shared" si="607"/>
        <v>2275.1488871634938</v>
      </c>
      <c r="AL77" s="235">
        <f t="shared" ref="AL77:BM77" si="608">IF(AL$2=$C$65,$D77,IF(AL$2&gt;$C$65,AK77*(1+$C$64/12),0))</f>
        <v>2284.6286741933418</v>
      </c>
      <c r="AM77" s="235">
        <f t="shared" si="608"/>
        <v>2294.1479603358139</v>
      </c>
      <c r="AN77" s="235">
        <f t="shared" si="608"/>
        <v>2303.7069101705465</v>
      </c>
      <c r="AO77" s="236">
        <f t="shared" si="608"/>
        <v>2313.3056889629238</v>
      </c>
      <c r="AP77" s="235">
        <f t="shared" si="608"/>
        <v>2322.944462666936</v>
      </c>
      <c r="AQ77" s="235">
        <f t="shared" si="608"/>
        <v>2332.6233979280482</v>
      </c>
      <c r="AR77" s="235">
        <f t="shared" si="608"/>
        <v>2342.3426620860819</v>
      </c>
      <c r="AS77" s="235">
        <f t="shared" si="608"/>
        <v>2352.1024231781071</v>
      </c>
      <c r="AT77" s="235">
        <f t="shared" si="608"/>
        <v>2361.9028499413494</v>
      </c>
      <c r="AU77" s="235">
        <f t="shared" si="608"/>
        <v>2371.744111816105</v>
      </c>
      <c r="AV77" s="235">
        <f t="shared" si="608"/>
        <v>2381.626378948672</v>
      </c>
      <c r="AW77" s="235">
        <f t="shared" si="608"/>
        <v>2391.5498221942917</v>
      </c>
      <c r="AX77" s="235">
        <f t="shared" si="608"/>
        <v>2401.5146131201013</v>
      </c>
      <c r="AY77" s="235">
        <f t="shared" si="608"/>
        <v>2411.5209240081017</v>
      </c>
      <c r="AZ77" s="235">
        <f t="shared" si="608"/>
        <v>2421.5689278581353</v>
      </c>
      <c r="BA77" s="236">
        <f t="shared" si="608"/>
        <v>2431.6587983908776</v>
      </c>
      <c r="BB77" s="235">
        <f t="shared" si="608"/>
        <v>2441.7907100508396</v>
      </c>
      <c r="BC77" s="235">
        <f t="shared" si="608"/>
        <v>2451.9648380093849</v>
      </c>
      <c r="BD77" s="235">
        <f t="shared" si="608"/>
        <v>2462.1813581677575</v>
      </c>
      <c r="BE77" s="235">
        <f t="shared" si="608"/>
        <v>2472.4404471601233</v>
      </c>
      <c r="BF77" s="235">
        <f t="shared" si="608"/>
        <v>2482.7422823566239</v>
      </c>
      <c r="BG77" s="235">
        <f t="shared" si="608"/>
        <v>2493.0870418664431</v>
      </c>
      <c r="BH77" s="235">
        <f t="shared" si="608"/>
        <v>2503.4749045408867</v>
      </c>
      <c r="BI77" s="235">
        <f t="shared" si="608"/>
        <v>2513.9060499764737</v>
      </c>
      <c r="BJ77" s="235">
        <f t="shared" si="608"/>
        <v>2524.3806585180423</v>
      </c>
      <c r="BK77" s="235">
        <f t="shared" si="608"/>
        <v>2534.8989112618674</v>
      </c>
      <c r="BL77" s="235">
        <f t="shared" si="608"/>
        <v>2545.4609900587916</v>
      </c>
      <c r="BM77" s="235">
        <f t="shared" si="608"/>
        <v>2556.0670775173699</v>
      </c>
      <c r="BO77" s="355">
        <f t="shared" si="595"/>
        <v>24557.710983231926</v>
      </c>
      <c r="BP77" s="356">
        <f t="shared" si="596"/>
        <v>25814.130084765158</v>
      </c>
      <c r="BQ77" s="356">
        <f t="shared" si="597"/>
        <v>27134.829972067688</v>
      </c>
      <c r="BR77" s="356">
        <f t="shared" si="598"/>
        <v>28523.099372136807</v>
      </c>
      <c r="BS77" s="357">
        <f t="shared" si="599"/>
        <v>29982.395269484612</v>
      </c>
      <c r="BT77" s="354"/>
      <c r="BU77" s="358">
        <f t="shared" si="600"/>
        <v>136012.16568168619</v>
      </c>
    </row>
    <row r="78" spans="1:73" ht="15" hidden="1" outlineLevel="1">
      <c r="A78" s="221"/>
      <c r="B78" s="108" t="s">
        <v>161</v>
      </c>
      <c r="D78" s="203">
        <v>100</v>
      </c>
      <c r="E78" s="221"/>
      <c r="F78" s="235">
        <f t="shared" si="592"/>
        <v>100</v>
      </c>
      <c r="G78" s="235">
        <f t="shared" ref="G78:AK78" si="609">IF(G$2=$C$65,$D78,IF(G$2&gt;$C$65,F78*(1+$C$64/12),0))</f>
        <v>100.41666666666667</v>
      </c>
      <c r="H78" s="235">
        <f t="shared" si="609"/>
        <v>100.83506944444444</v>
      </c>
      <c r="I78" s="235">
        <f t="shared" si="609"/>
        <v>101.25521556712962</v>
      </c>
      <c r="J78" s="235">
        <f t="shared" si="609"/>
        <v>101.67711229865932</v>
      </c>
      <c r="K78" s="235">
        <f t="shared" si="609"/>
        <v>102.10076693323707</v>
      </c>
      <c r="L78" s="235">
        <f t="shared" si="609"/>
        <v>102.52618679545888</v>
      </c>
      <c r="M78" s="235">
        <f t="shared" si="609"/>
        <v>102.95337924043996</v>
      </c>
      <c r="N78" s="235">
        <f t="shared" si="609"/>
        <v>103.38235165394178</v>
      </c>
      <c r="O78" s="235">
        <f t="shared" si="609"/>
        <v>103.81311145249987</v>
      </c>
      <c r="P78" s="235">
        <f t="shared" si="609"/>
        <v>104.24566608355195</v>
      </c>
      <c r="Q78" s="236">
        <f t="shared" si="609"/>
        <v>104.68002302556675</v>
      </c>
      <c r="R78" s="235">
        <f t="shared" si="609"/>
        <v>105.11618978817329</v>
      </c>
      <c r="S78" s="235">
        <f t="shared" si="609"/>
        <v>105.55417391229068</v>
      </c>
      <c r="T78" s="235">
        <f t="shared" si="609"/>
        <v>105.99398297025856</v>
      </c>
      <c r="U78" s="235">
        <f t="shared" si="609"/>
        <v>106.43562456596797</v>
      </c>
      <c r="V78" s="235">
        <f t="shared" si="609"/>
        <v>106.87910633499284</v>
      </c>
      <c r="W78" s="235">
        <f t="shared" si="609"/>
        <v>107.32443594472197</v>
      </c>
      <c r="X78" s="235">
        <f t="shared" si="609"/>
        <v>107.77162109449165</v>
      </c>
      <c r="Y78" s="235">
        <f t="shared" si="609"/>
        <v>108.2206695157187</v>
      </c>
      <c r="Z78" s="235">
        <f t="shared" si="609"/>
        <v>108.67158897203419</v>
      </c>
      <c r="AA78" s="235">
        <f t="shared" si="609"/>
        <v>109.12438725941766</v>
      </c>
      <c r="AB78" s="235">
        <f t="shared" si="609"/>
        <v>109.5790722063319</v>
      </c>
      <c r="AC78" s="236">
        <f t="shared" si="609"/>
        <v>110.03565167385828</v>
      </c>
      <c r="AD78" s="235">
        <f t="shared" si="609"/>
        <v>110.49413355583269</v>
      </c>
      <c r="AE78" s="235">
        <f t="shared" si="609"/>
        <v>110.95452577898199</v>
      </c>
      <c r="AF78" s="235">
        <f t="shared" si="609"/>
        <v>111.41683630306107</v>
      </c>
      <c r="AG78" s="235">
        <f t="shared" si="609"/>
        <v>111.88107312099049</v>
      </c>
      <c r="AH78" s="235">
        <f t="shared" si="609"/>
        <v>112.34724425899462</v>
      </c>
      <c r="AI78" s="235">
        <f t="shared" si="609"/>
        <v>112.81535777674043</v>
      </c>
      <c r="AJ78" s="235">
        <f t="shared" si="609"/>
        <v>113.28542176747685</v>
      </c>
      <c r="AK78" s="235">
        <f t="shared" si="609"/>
        <v>113.75744435817467</v>
      </c>
      <c r="AL78" s="235">
        <f t="shared" ref="AL78:BM78" si="610">IF(AL$2=$C$65,$D78,IF(AL$2&gt;$C$65,AK78*(1+$C$64/12),0))</f>
        <v>114.23143370966706</v>
      </c>
      <c r="AM78" s="235">
        <f t="shared" si="610"/>
        <v>114.70739801679066</v>
      </c>
      <c r="AN78" s="235">
        <f t="shared" si="610"/>
        <v>115.18534550852729</v>
      </c>
      <c r="AO78" s="236">
        <f t="shared" si="610"/>
        <v>115.66528444814615</v>
      </c>
      <c r="AP78" s="235">
        <f t="shared" si="610"/>
        <v>116.14722313334676</v>
      </c>
      <c r="AQ78" s="235">
        <f t="shared" si="610"/>
        <v>116.63116989640237</v>
      </c>
      <c r="AR78" s="235">
        <f t="shared" si="610"/>
        <v>117.11713310430405</v>
      </c>
      <c r="AS78" s="235">
        <f t="shared" si="610"/>
        <v>117.60512115890531</v>
      </c>
      <c r="AT78" s="235">
        <f t="shared" si="610"/>
        <v>118.09514249706741</v>
      </c>
      <c r="AU78" s="235">
        <f t="shared" si="610"/>
        <v>118.5872055908052</v>
      </c>
      <c r="AV78" s="235">
        <f t="shared" si="610"/>
        <v>119.08131894743354</v>
      </c>
      <c r="AW78" s="235">
        <f t="shared" si="610"/>
        <v>119.57749110971452</v>
      </c>
      <c r="AX78" s="235">
        <f t="shared" si="610"/>
        <v>120.07573065600499</v>
      </c>
      <c r="AY78" s="235">
        <f t="shared" si="610"/>
        <v>120.57604620040502</v>
      </c>
      <c r="AZ78" s="235">
        <f t="shared" si="610"/>
        <v>121.0784463929067</v>
      </c>
      <c r="BA78" s="236">
        <f t="shared" si="610"/>
        <v>121.5829399195438</v>
      </c>
      <c r="BB78" s="235">
        <f t="shared" si="610"/>
        <v>122.08953550254191</v>
      </c>
      <c r="BC78" s="235">
        <f t="shared" si="610"/>
        <v>122.59824190046916</v>
      </c>
      <c r="BD78" s="235">
        <f t="shared" si="610"/>
        <v>123.10906790838779</v>
      </c>
      <c r="BE78" s="235">
        <f t="shared" si="610"/>
        <v>123.62202235800606</v>
      </c>
      <c r="BF78" s="235">
        <f t="shared" si="610"/>
        <v>124.13711411783109</v>
      </c>
      <c r="BG78" s="235">
        <f t="shared" si="610"/>
        <v>124.65435209332205</v>
      </c>
      <c r="BH78" s="235">
        <f t="shared" si="610"/>
        <v>125.17374522704422</v>
      </c>
      <c r="BI78" s="235">
        <f t="shared" si="610"/>
        <v>125.69530249882357</v>
      </c>
      <c r="BJ78" s="235">
        <f t="shared" si="610"/>
        <v>126.219032925902</v>
      </c>
      <c r="BK78" s="235">
        <f t="shared" si="610"/>
        <v>126.74494556309325</v>
      </c>
      <c r="BL78" s="235">
        <f t="shared" si="610"/>
        <v>127.27304950293947</v>
      </c>
      <c r="BM78" s="235">
        <f t="shared" si="610"/>
        <v>127.80335387586838</v>
      </c>
      <c r="BO78" s="355">
        <f t="shared" si="595"/>
        <v>1227.8855491615961</v>
      </c>
      <c r="BP78" s="356">
        <f t="shared" si="596"/>
        <v>1290.7065042382574</v>
      </c>
      <c r="BQ78" s="356">
        <f t="shared" si="597"/>
        <v>1356.7414986033839</v>
      </c>
      <c r="BR78" s="356">
        <f t="shared" si="598"/>
        <v>1426.1549686068397</v>
      </c>
      <c r="BS78" s="357">
        <f t="shared" si="599"/>
        <v>1499.1197634742291</v>
      </c>
      <c r="BT78" s="354"/>
      <c r="BU78" s="358">
        <f t="shared" si="600"/>
        <v>6800.6082840843064</v>
      </c>
    </row>
    <row r="79" spans="1:73" ht="15" hidden="1" outlineLevel="1">
      <c r="A79" s="221"/>
      <c r="B79" s="112" t="s">
        <v>162</v>
      </c>
      <c r="D79" s="203">
        <v>250</v>
      </c>
      <c r="E79" s="221"/>
      <c r="F79" s="251">
        <f t="shared" si="592"/>
        <v>250</v>
      </c>
      <c r="G79" s="251">
        <f t="shared" ref="G79:AK79" si="611">IF(G$2=$C$65,$D79,IF(G$2&gt;$C$65,F79*(1+$C$64/12),0))</f>
        <v>251.04166666666666</v>
      </c>
      <c r="H79" s="251">
        <f t="shared" si="611"/>
        <v>252.08767361111109</v>
      </c>
      <c r="I79" s="251">
        <f t="shared" si="611"/>
        <v>253.13803891782405</v>
      </c>
      <c r="J79" s="251">
        <f t="shared" si="611"/>
        <v>254.19278074664831</v>
      </c>
      <c r="K79" s="251">
        <f t="shared" si="611"/>
        <v>255.25191733309268</v>
      </c>
      <c r="L79" s="251">
        <f t="shared" si="611"/>
        <v>256.31546698864724</v>
      </c>
      <c r="M79" s="251">
        <f t="shared" si="611"/>
        <v>257.38344810109993</v>
      </c>
      <c r="N79" s="251">
        <f t="shared" si="611"/>
        <v>258.45587913485451</v>
      </c>
      <c r="O79" s="251">
        <f t="shared" si="611"/>
        <v>259.53277863124976</v>
      </c>
      <c r="P79" s="251">
        <f t="shared" si="611"/>
        <v>260.61416520887997</v>
      </c>
      <c r="Q79" s="257">
        <f t="shared" si="611"/>
        <v>261.70005756391697</v>
      </c>
      <c r="R79" s="251">
        <f t="shared" si="611"/>
        <v>262.79047447043331</v>
      </c>
      <c r="S79" s="251">
        <f t="shared" si="611"/>
        <v>263.88543478072677</v>
      </c>
      <c r="T79" s="251">
        <f t="shared" si="611"/>
        <v>264.98495742564648</v>
      </c>
      <c r="U79" s="251">
        <f t="shared" si="611"/>
        <v>266.08906141492002</v>
      </c>
      <c r="V79" s="251">
        <f t="shared" si="611"/>
        <v>267.19776583748217</v>
      </c>
      <c r="W79" s="251">
        <f t="shared" si="611"/>
        <v>268.31108986180499</v>
      </c>
      <c r="X79" s="251">
        <f t="shared" si="611"/>
        <v>269.42905273622915</v>
      </c>
      <c r="Y79" s="251">
        <f t="shared" si="611"/>
        <v>270.55167378929679</v>
      </c>
      <c r="Z79" s="251">
        <f t="shared" si="611"/>
        <v>271.67897243008554</v>
      </c>
      <c r="AA79" s="251">
        <f t="shared" si="611"/>
        <v>272.81096814854425</v>
      </c>
      <c r="AB79" s="251">
        <f t="shared" si="611"/>
        <v>273.94768051582986</v>
      </c>
      <c r="AC79" s="257">
        <f t="shared" si="611"/>
        <v>275.0891291846458</v>
      </c>
      <c r="AD79" s="251">
        <f t="shared" si="611"/>
        <v>276.2353338895818</v>
      </c>
      <c r="AE79" s="251">
        <f t="shared" si="611"/>
        <v>277.38631444745505</v>
      </c>
      <c r="AF79" s="251">
        <f t="shared" si="611"/>
        <v>278.54209075765277</v>
      </c>
      <c r="AG79" s="251">
        <f t="shared" si="611"/>
        <v>279.70268280247632</v>
      </c>
      <c r="AH79" s="251">
        <f t="shared" si="611"/>
        <v>280.86811064748662</v>
      </c>
      <c r="AI79" s="251">
        <f t="shared" si="611"/>
        <v>282.03839444185115</v>
      </c>
      <c r="AJ79" s="251">
        <f t="shared" si="611"/>
        <v>283.21355441869218</v>
      </c>
      <c r="AK79" s="251">
        <f t="shared" si="611"/>
        <v>284.39361089543672</v>
      </c>
      <c r="AL79" s="251">
        <f t="shared" ref="AL79:BM79" si="612">IF(AL$2=$C$65,$D79,IF(AL$2&gt;$C$65,AK79*(1+$C$64/12),0))</f>
        <v>285.57858427416772</v>
      </c>
      <c r="AM79" s="251">
        <f t="shared" si="612"/>
        <v>286.76849504197673</v>
      </c>
      <c r="AN79" s="251">
        <f t="shared" si="612"/>
        <v>287.96336377131831</v>
      </c>
      <c r="AO79" s="257">
        <f t="shared" si="612"/>
        <v>289.16321112036547</v>
      </c>
      <c r="AP79" s="251">
        <f t="shared" si="612"/>
        <v>290.368057833367</v>
      </c>
      <c r="AQ79" s="251">
        <f t="shared" si="612"/>
        <v>291.57792474100603</v>
      </c>
      <c r="AR79" s="251">
        <f t="shared" si="612"/>
        <v>292.79283276076023</v>
      </c>
      <c r="AS79" s="251">
        <f t="shared" si="612"/>
        <v>294.01280289726338</v>
      </c>
      <c r="AT79" s="251">
        <f t="shared" si="612"/>
        <v>295.23785624266867</v>
      </c>
      <c r="AU79" s="251">
        <f t="shared" si="612"/>
        <v>296.46801397701313</v>
      </c>
      <c r="AV79" s="251">
        <f t="shared" si="612"/>
        <v>297.703297368584</v>
      </c>
      <c r="AW79" s="251">
        <f t="shared" si="612"/>
        <v>298.94372777428646</v>
      </c>
      <c r="AX79" s="251">
        <f t="shared" si="612"/>
        <v>300.18932664001267</v>
      </c>
      <c r="AY79" s="251">
        <f t="shared" si="612"/>
        <v>301.44011550101271</v>
      </c>
      <c r="AZ79" s="251">
        <f t="shared" si="612"/>
        <v>302.69611598226692</v>
      </c>
      <c r="BA79" s="257">
        <f t="shared" si="612"/>
        <v>303.9573497988597</v>
      </c>
      <c r="BB79" s="251">
        <f t="shared" si="612"/>
        <v>305.22383875635495</v>
      </c>
      <c r="BC79" s="251">
        <f t="shared" si="612"/>
        <v>306.49560475117312</v>
      </c>
      <c r="BD79" s="251">
        <f t="shared" si="612"/>
        <v>307.77266977096969</v>
      </c>
      <c r="BE79" s="251">
        <f t="shared" si="612"/>
        <v>309.05505589501541</v>
      </c>
      <c r="BF79" s="251">
        <f t="shared" si="612"/>
        <v>310.34278529457799</v>
      </c>
      <c r="BG79" s="251">
        <f t="shared" si="612"/>
        <v>311.63588023330539</v>
      </c>
      <c r="BH79" s="251">
        <f t="shared" si="612"/>
        <v>312.93436306761083</v>
      </c>
      <c r="BI79" s="251">
        <f t="shared" si="612"/>
        <v>314.23825624705921</v>
      </c>
      <c r="BJ79" s="251">
        <f t="shared" si="612"/>
        <v>315.54758231475529</v>
      </c>
      <c r="BK79" s="251">
        <f t="shared" si="612"/>
        <v>316.86236390773342</v>
      </c>
      <c r="BL79" s="251">
        <f t="shared" si="612"/>
        <v>318.18262375734895</v>
      </c>
      <c r="BM79" s="251">
        <f t="shared" si="612"/>
        <v>319.50838468967123</v>
      </c>
      <c r="BO79" s="44">
        <f t="shared" si="595"/>
        <v>3069.7138729039907</v>
      </c>
      <c r="BP79" s="45">
        <f t="shared" si="596"/>
        <v>3226.7662605956448</v>
      </c>
      <c r="BQ79" s="45">
        <f t="shared" si="597"/>
        <v>3391.853746508461</v>
      </c>
      <c r="BR79" s="45">
        <f t="shared" si="598"/>
        <v>3565.3874215171008</v>
      </c>
      <c r="BS79" s="46">
        <f t="shared" si="599"/>
        <v>3747.7994086855765</v>
      </c>
      <c r="BT79" s="362"/>
      <c r="BU79" s="48">
        <f t="shared" si="600"/>
        <v>17001.520710210774</v>
      </c>
    </row>
    <row r="80" spans="1:73" ht="15" collapsed="1">
      <c r="A80" s="221"/>
      <c r="B80" s="110" t="s">
        <v>148</v>
      </c>
      <c r="E80" s="221"/>
      <c r="F80" s="242">
        <f>SUM(F73:F79)</f>
        <v>3989</v>
      </c>
      <c r="G80" s="242">
        <f t="shared" ref="G80:M80" si="613">SUM(G73:G79)</f>
        <v>4005.6208333333329</v>
      </c>
      <c r="H80" s="242">
        <f t="shared" si="613"/>
        <v>4022.3109201388888</v>
      </c>
      <c r="I80" s="242">
        <f t="shared" si="613"/>
        <v>4039.0705489728002</v>
      </c>
      <c r="J80" s="242">
        <f t="shared" si="613"/>
        <v>4055.9000095935203</v>
      </c>
      <c r="K80" s="242">
        <f t="shared" si="613"/>
        <v>4072.7995929668268</v>
      </c>
      <c r="L80" s="242">
        <f t="shared" si="613"/>
        <v>4089.769591270855</v>
      </c>
      <c r="M80" s="242">
        <f t="shared" si="613"/>
        <v>4106.810297901151</v>
      </c>
      <c r="N80" s="242">
        <f>SUM(N73:N79)</f>
        <v>4123.9220074757386</v>
      </c>
      <c r="O80" s="242">
        <f t="shared" ref="O80" si="614">SUM(O73:O79)</f>
        <v>4141.1050158402204</v>
      </c>
      <c r="P80" s="242">
        <f t="shared" ref="P80" si="615">SUM(P73:P79)</f>
        <v>4158.359620072888</v>
      </c>
      <c r="Q80" s="258">
        <f t="shared" ref="Q80" si="616">SUM(Q73:Q79)</f>
        <v>4175.6861184898589</v>
      </c>
      <c r="R80" s="242">
        <f t="shared" ref="R80" si="617">SUM(R73:R79)</f>
        <v>4193.0848106502344</v>
      </c>
      <c r="S80" s="242">
        <f t="shared" ref="S80" si="618">SUM(S73:S79)</f>
        <v>4210.5559973612762</v>
      </c>
      <c r="T80" s="242">
        <f t="shared" ref="T80" si="619">SUM(T73:T79)</f>
        <v>4228.0999806836153</v>
      </c>
      <c r="U80" s="242">
        <f t="shared" ref="U80" si="620">SUM(U73:U79)</f>
        <v>4245.7170639364631</v>
      </c>
      <c r="V80" s="242">
        <f t="shared" ref="V80" si="621">SUM(V73:V79)</f>
        <v>4263.407551702865</v>
      </c>
      <c r="W80" s="242">
        <f t="shared" ref="W80" si="622">SUM(W73:W79)</f>
        <v>4281.1717498349599</v>
      </c>
      <c r="X80" s="242">
        <f t="shared" ref="X80" si="623">SUM(X73:X79)</f>
        <v>4299.0099654592723</v>
      </c>
      <c r="Y80" s="242">
        <f t="shared" ref="Y80" si="624">SUM(Y73:Y79)</f>
        <v>4316.9225069820195</v>
      </c>
      <c r="Z80" s="242">
        <f t="shared" ref="Z80" si="625">SUM(Z73:Z79)</f>
        <v>4334.9096840944449</v>
      </c>
      <c r="AA80" s="242">
        <f t="shared" ref="AA80" si="626">SUM(AA73:AA79)</f>
        <v>4352.9718077781718</v>
      </c>
      <c r="AB80" s="242">
        <f t="shared" ref="AB80" si="627">SUM(AB73:AB79)</f>
        <v>4371.1091903105817</v>
      </c>
      <c r="AC80" s="258">
        <f t="shared" ref="AC80" si="628">SUM(AC73:AC79)</f>
        <v>4389.3221452702082</v>
      </c>
      <c r="AD80" s="242">
        <f t="shared" ref="AD80" si="629">SUM(AD73:AD79)</f>
        <v>4407.6109875421671</v>
      </c>
      <c r="AE80" s="242">
        <f t="shared" ref="AE80" si="630">SUM(AE73:AE79)</f>
        <v>4425.9760333235927</v>
      </c>
      <c r="AF80" s="242">
        <f t="shared" ref="AF80" si="631">SUM(AF73:AF79)</f>
        <v>4444.417600129108</v>
      </c>
      <c r="AG80" s="242">
        <f t="shared" ref="AG80" si="632">SUM(AG73:AG79)</f>
        <v>4462.9360067963125</v>
      </c>
      <c r="AH80" s="242">
        <f t="shared" ref="AH80" si="633">SUM(AH73:AH79)</f>
        <v>4481.5315734912965</v>
      </c>
      <c r="AI80" s="242">
        <f t="shared" ref="AI80" si="634">SUM(AI73:AI79)</f>
        <v>4500.2046217141769</v>
      </c>
      <c r="AJ80" s="242">
        <f t="shared" ref="AJ80" si="635">SUM(AJ73:AJ79)</f>
        <v>4518.9554743046519</v>
      </c>
      <c r="AK80" s="242">
        <f t="shared" ref="AK80" si="636">SUM(AK73:AK79)</f>
        <v>4537.7844554475878</v>
      </c>
      <c r="AL80" s="242">
        <f t="shared" ref="AL80" si="637">SUM(AL73:AL79)</f>
        <v>4556.6918906786195</v>
      </c>
      <c r="AM80" s="242">
        <f t="shared" ref="AM80" si="638">SUM(AM73:AM79)</f>
        <v>4575.6781068897808</v>
      </c>
      <c r="AN80" s="242">
        <f t="shared" ref="AN80" si="639">SUM(AN73:AN79)</f>
        <v>4594.7434323351554</v>
      </c>
      <c r="AO80" s="258">
        <f t="shared" ref="AO80" si="640">SUM(AO73:AO79)</f>
        <v>4613.8881966365507</v>
      </c>
      <c r="AP80" s="242">
        <f t="shared" ref="AP80" si="641">SUM(AP73:AP79)</f>
        <v>4633.1127307892029</v>
      </c>
      <c r="AQ80" s="242">
        <f t="shared" ref="AQ80" si="642">SUM(AQ73:AQ79)</f>
        <v>4652.4173671674926</v>
      </c>
      <c r="AR80" s="242">
        <f t="shared" ref="AR80" si="643">SUM(AR73:AR79)</f>
        <v>4671.8024395306911</v>
      </c>
      <c r="AS80" s="242">
        <f t="shared" ref="AS80" si="644">SUM(AS73:AS79)</f>
        <v>4691.268283028734</v>
      </c>
      <c r="AT80" s="242">
        <f t="shared" ref="AT80" si="645">SUM(AT73:AT79)</f>
        <v>4710.8152342080202</v>
      </c>
      <c r="AU80" s="242">
        <f t="shared" ref="AU80" si="646">SUM(AU73:AU79)</f>
        <v>4730.4436310172214</v>
      </c>
      <c r="AV80" s="242">
        <f t="shared" ref="AV80" si="647">SUM(AV73:AV79)</f>
        <v>4750.153812813126</v>
      </c>
      <c r="AW80" s="242">
        <f t="shared" ref="AW80" si="648">SUM(AW73:AW79)</f>
        <v>4769.9461203665132</v>
      </c>
      <c r="AX80" s="242">
        <f t="shared" ref="AX80" si="649">SUM(AX73:AX79)</f>
        <v>4789.8208958680425</v>
      </c>
      <c r="AY80" s="242">
        <f t="shared" ref="AY80" si="650">SUM(AY73:AY79)</f>
        <v>4809.7784829341581</v>
      </c>
      <c r="AZ80" s="242">
        <f t="shared" ref="AZ80" si="651">SUM(AZ73:AZ79)</f>
        <v>4829.8192266130509</v>
      </c>
      <c r="BA80" s="258">
        <f t="shared" ref="BA80" si="652">SUM(BA73:BA79)</f>
        <v>4849.9434733906046</v>
      </c>
      <c r="BB80" s="242">
        <f t="shared" ref="BB80" si="653">SUM(BB73:BB79)</f>
        <v>4870.1515711963993</v>
      </c>
      <c r="BC80" s="242">
        <f t="shared" ref="BC80" si="654">SUM(BC73:BC79)</f>
        <v>4890.443869409718</v>
      </c>
      <c r="BD80" s="242">
        <f t="shared" ref="BD80" si="655">SUM(BD73:BD79)</f>
        <v>4910.8207188655915</v>
      </c>
      <c r="BE80" s="242">
        <f t="shared" ref="BE80" si="656">SUM(BE73:BE79)</f>
        <v>4931.2824718608645</v>
      </c>
      <c r="BF80" s="242">
        <f t="shared" ref="BF80" si="657">SUM(BF73:BF79)</f>
        <v>4951.8294821602858</v>
      </c>
      <c r="BG80" s="242">
        <f t="shared" ref="BG80" si="658">SUM(BG73:BG79)</f>
        <v>4972.462105002619</v>
      </c>
      <c r="BH80" s="242">
        <f t="shared" ref="BH80" si="659">SUM(BH73:BH79)</f>
        <v>4993.180697106799</v>
      </c>
      <c r="BI80" s="242">
        <f t="shared" ref="BI80" si="660">SUM(BI73:BI79)</f>
        <v>5013.9856166780755</v>
      </c>
      <c r="BJ80" s="242">
        <f t="shared" ref="BJ80" si="661">SUM(BJ73:BJ79)</f>
        <v>5034.8772234142343</v>
      </c>
      <c r="BK80" s="242">
        <f t="shared" ref="BK80" si="662">SUM(BK73:BK79)</f>
        <v>5055.855878511793</v>
      </c>
      <c r="BL80" s="242">
        <f t="shared" ref="BL80" si="663">SUM(BL73:BL79)</f>
        <v>5076.9219446722582</v>
      </c>
      <c r="BM80" s="242">
        <f t="shared" ref="BM80" si="664">SUM(BM73:BM79)</f>
        <v>5098.0757861083939</v>
      </c>
      <c r="BO80" s="363">
        <f t="shared" si="595"/>
        <v>48980.354556056081</v>
      </c>
      <c r="BP80" s="364">
        <f t="shared" si="596"/>
        <v>51486.282454064116</v>
      </c>
      <c r="BQ80" s="364">
        <f t="shared" si="597"/>
        <v>54120.418379289011</v>
      </c>
      <c r="BR80" s="364">
        <f t="shared" si="598"/>
        <v>56889.321697726853</v>
      </c>
      <c r="BS80" s="365">
        <f t="shared" si="599"/>
        <v>59799.887364987029</v>
      </c>
      <c r="BT80" s="366"/>
      <c r="BU80" s="358">
        <f t="shared" si="600"/>
        <v>271276.26445212308</v>
      </c>
    </row>
    <row r="81" spans="1:73" ht="15" hidden="1" outlineLevel="1">
      <c r="A81" s="221"/>
      <c r="B81" s="114" t="s">
        <v>80</v>
      </c>
      <c r="E81" s="221"/>
      <c r="F81" s="250"/>
      <c r="G81" s="250"/>
      <c r="H81" s="250"/>
      <c r="I81" s="250"/>
      <c r="J81" s="250"/>
      <c r="K81" s="250"/>
      <c r="L81" s="250"/>
      <c r="M81" s="250"/>
      <c r="N81" s="250"/>
      <c r="O81" s="250"/>
      <c r="P81" s="250"/>
      <c r="Q81" s="256"/>
      <c r="R81" s="250"/>
      <c r="S81" s="250"/>
      <c r="T81" s="250"/>
      <c r="U81" s="250"/>
      <c r="V81" s="250"/>
      <c r="W81" s="250"/>
      <c r="X81" s="250"/>
      <c r="Y81" s="250"/>
      <c r="Z81" s="250"/>
      <c r="AA81" s="250"/>
      <c r="AB81" s="250"/>
      <c r="AC81" s="256"/>
      <c r="AD81" s="250"/>
      <c r="AE81" s="250"/>
      <c r="AF81" s="250"/>
      <c r="AG81" s="250"/>
      <c r="AH81" s="250"/>
      <c r="AI81" s="250"/>
      <c r="AJ81" s="250"/>
      <c r="AK81" s="250"/>
      <c r="AL81" s="250"/>
      <c r="AM81" s="250"/>
      <c r="AN81" s="250"/>
      <c r="AO81" s="256"/>
      <c r="AP81" s="247"/>
      <c r="AQ81" s="247"/>
      <c r="AR81" s="247"/>
      <c r="AS81" s="247"/>
      <c r="AT81" s="247"/>
      <c r="AU81" s="247"/>
      <c r="AV81" s="247"/>
      <c r="AW81" s="247"/>
      <c r="AX81" s="247"/>
      <c r="AY81" s="247"/>
      <c r="AZ81" s="247"/>
      <c r="BA81" s="256"/>
      <c r="BB81" s="247"/>
      <c r="BC81" s="247"/>
      <c r="BD81" s="247"/>
      <c r="BE81" s="247"/>
      <c r="BF81" s="247"/>
      <c r="BG81" s="247"/>
      <c r="BH81" s="247"/>
      <c r="BI81" s="247"/>
      <c r="BJ81" s="247"/>
      <c r="BK81" s="247"/>
      <c r="BL81" s="247"/>
      <c r="BM81" s="247"/>
      <c r="BO81" s="355">
        <f t="shared" si="595"/>
        <v>0</v>
      </c>
      <c r="BP81" s="356">
        <f t="shared" si="596"/>
        <v>0</v>
      </c>
      <c r="BQ81" s="356">
        <f t="shared" si="597"/>
        <v>0</v>
      </c>
      <c r="BR81" s="356">
        <f t="shared" si="598"/>
        <v>0</v>
      </c>
      <c r="BS81" s="357">
        <f t="shared" si="599"/>
        <v>0</v>
      </c>
      <c r="BT81" s="369"/>
      <c r="BU81" s="358">
        <f t="shared" si="600"/>
        <v>0</v>
      </c>
    </row>
    <row r="82" spans="1:73" ht="15" hidden="1" outlineLevel="1">
      <c r="A82" s="221"/>
      <c r="B82" s="111" t="s">
        <v>163</v>
      </c>
      <c r="D82" s="203">
        <v>200</v>
      </c>
      <c r="E82" s="221"/>
      <c r="F82" s="235">
        <f>IF(F$2=$C$65,$D82,IF(F$2&gt;$C$65,D82*(1+$C$64/12),0))</f>
        <v>200</v>
      </c>
      <c r="G82" s="235">
        <f t="shared" ref="G82:AK82" si="665">IF(G$2=$C$65,$D82,IF(G$2&gt;$C$65,F82*(1+$C$64/12),0))</f>
        <v>200.83333333333334</v>
      </c>
      <c r="H82" s="235">
        <f t="shared" si="665"/>
        <v>201.67013888888889</v>
      </c>
      <c r="I82" s="235">
        <f t="shared" si="665"/>
        <v>202.51043113425925</v>
      </c>
      <c r="J82" s="235">
        <f t="shared" si="665"/>
        <v>203.35422459731865</v>
      </c>
      <c r="K82" s="235">
        <f t="shared" si="665"/>
        <v>204.20153386647414</v>
      </c>
      <c r="L82" s="235">
        <f t="shared" si="665"/>
        <v>205.05237359091777</v>
      </c>
      <c r="M82" s="235">
        <f t="shared" si="665"/>
        <v>205.90675848087992</v>
      </c>
      <c r="N82" s="235">
        <f t="shared" si="665"/>
        <v>206.76470330788356</v>
      </c>
      <c r="O82" s="235">
        <f t="shared" si="665"/>
        <v>207.62622290499974</v>
      </c>
      <c r="P82" s="235">
        <f t="shared" si="665"/>
        <v>208.49133216710391</v>
      </c>
      <c r="Q82" s="236">
        <f t="shared" si="665"/>
        <v>209.36004605113351</v>
      </c>
      <c r="R82" s="235">
        <f t="shared" si="665"/>
        <v>210.23237957634657</v>
      </c>
      <c r="S82" s="235">
        <f t="shared" si="665"/>
        <v>211.10834782458136</v>
      </c>
      <c r="T82" s="235">
        <f t="shared" si="665"/>
        <v>211.98796594051711</v>
      </c>
      <c r="U82" s="235">
        <f t="shared" si="665"/>
        <v>212.87124913193594</v>
      </c>
      <c r="V82" s="235">
        <f t="shared" si="665"/>
        <v>213.75821266998568</v>
      </c>
      <c r="W82" s="235">
        <f t="shared" si="665"/>
        <v>214.64887188944394</v>
      </c>
      <c r="X82" s="235">
        <f t="shared" si="665"/>
        <v>215.5432421889833</v>
      </c>
      <c r="Y82" s="235">
        <f t="shared" si="665"/>
        <v>216.44133903143739</v>
      </c>
      <c r="Z82" s="235">
        <f t="shared" si="665"/>
        <v>217.34317794406837</v>
      </c>
      <c r="AA82" s="235">
        <f t="shared" si="665"/>
        <v>218.24877451883532</v>
      </c>
      <c r="AB82" s="235">
        <f t="shared" si="665"/>
        <v>219.1581444126638</v>
      </c>
      <c r="AC82" s="236">
        <f t="shared" si="665"/>
        <v>220.07130334771657</v>
      </c>
      <c r="AD82" s="235">
        <f t="shared" si="665"/>
        <v>220.98826711166538</v>
      </c>
      <c r="AE82" s="235">
        <f t="shared" si="665"/>
        <v>221.90905155796398</v>
      </c>
      <c r="AF82" s="235">
        <f t="shared" si="665"/>
        <v>222.83367260612215</v>
      </c>
      <c r="AG82" s="235">
        <f t="shared" si="665"/>
        <v>223.76214624198099</v>
      </c>
      <c r="AH82" s="235">
        <f t="shared" si="665"/>
        <v>224.69448851798924</v>
      </c>
      <c r="AI82" s="235">
        <f t="shared" si="665"/>
        <v>225.63071555348085</v>
      </c>
      <c r="AJ82" s="235">
        <f t="shared" si="665"/>
        <v>226.5708435349537</v>
      </c>
      <c r="AK82" s="235">
        <f t="shared" si="665"/>
        <v>227.51488871634933</v>
      </c>
      <c r="AL82" s="235">
        <f t="shared" ref="AL82:BM82" si="666">IF(AL$2=$C$65,$D82,IF(AL$2&gt;$C$65,AK82*(1+$C$64/12),0))</f>
        <v>228.46286741933412</v>
      </c>
      <c r="AM82" s="235">
        <f t="shared" si="666"/>
        <v>229.41479603358133</v>
      </c>
      <c r="AN82" s="235">
        <f t="shared" si="666"/>
        <v>230.37069101705458</v>
      </c>
      <c r="AO82" s="236">
        <f t="shared" si="666"/>
        <v>231.33056889629231</v>
      </c>
      <c r="AP82" s="235">
        <f t="shared" si="666"/>
        <v>232.29444626669351</v>
      </c>
      <c r="AQ82" s="235">
        <f t="shared" si="666"/>
        <v>233.26233979280474</v>
      </c>
      <c r="AR82" s="235">
        <f t="shared" si="666"/>
        <v>234.23426620860809</v>
      </c>
      <c r="AS82" s="235">
        <f t="shared" si="666"/>
        <v>235.21024231781061</v>
      </c>
      <c r="AT82" s="235">
        <f t="shared" si="666"/>
        <v>236.19028499413483</v>
      </c>
      <c r="AU82" s="235">
        <f t="shared" si="666"/>
        <v>237.1744111816104</v>
      </c>
      <c r="AV82" s="235">
        <f t="shared" si="666"/>
        <v>238.16263789486709</v>
      </c>
      <c r="AW82" s="235">
        <f t="shared" si="666"/>
        <v>239.15498221942903</v>
      </c>
      <c r="AX82" s="235">
        <f t="shared" si="666"/>
        <v>240.15146131200999</v>
      </c>
      <c r="AY82" s="235">
        <f t="shared" si="666"/>
        <v>241.15209240081003</v>
      </c>
      <c r="AZ82" s="235">
        <f t="shared" si="666"/>
        <v>242.1568927858134</v>
      </c>
      <c r="BA82" s="236">
        <f t="shared" si="666"/>
        <v>243.16587983908761</v>
      </c>
      <c r="BB82" s="235">
        <f t="shared" si="666"/>
        <v>244.17907100508381</v>
      </c>
      <c r="BC82" s="235">
        <f t="shared" si="666"/>
        <v>245.19648380093832</v>
      </c>
      <c r="BD82" s="235">
        <f t="shared" si="666"/>
        <v>246.21813581677557</v>
      </c>
      <c r="BE82" s="235">
        <f t="shared" si="666"/>
        <v>247.24404471601213</v>
      </c>
      <c r="BF82" s="235">
        <f t="shared" si="666"/>
        <v>248.27422823566218</v>
      </c>
      <c r="BG82" s="235">
        <f t="shared" si="666"/>
        <v>249.30870418664409</v>
      </c>
      <c r="BH82" s="235">
        <f t="shared" si="666"/>
        <v>250.34749045408844</v>
      </c>
      <c r="BI82" s="235">
        <f t="shared" si="666"/>
        <v>251.39060499764713</v>
      </c>
      <c r="BJ82" s="235">
        <f t="shared" si="666"/>
        <v>252.438065851804</v>
      </c>
      <c r="BK82" s="235">
        <f t="shared" si="666"/>
        <v>253.48989112618651</v>
      </c>
      <c r="BL82" s="235">
        <f t="shared" si="666"/>
        <v>254.54609900587894</v>
      </c>
      <c r="BM82" s="235">
        <f t="shared" si="666"/>
        <v>255.60670775173676</v>
      </c>
      <c r="BO82" s="355">
        <f t="shared" ref="BO82" si="667">SUM(F82:Q82)</f>
        <v>2455.7710983231923</v>
      </c>
      <c r="BP82" s="356">
        <f t="shared" ref="BP82" si="668">SUM(R82:AC82)</f>
        <v>2581.4130084765147</v>
      </c>
      <c r="BQ82" s="356">
        <f t="shared" ref="BQ82" si="669">SUM(AD82:AO82)</f>
        <v>2713.4829972067678</v>
      </c>
      <c r="BR82" s="356">
        <f t="shared" ref="BR82" si="670">SUM(AP82:BA82)</f>
        <v>2852.3099372136794</v>
      </c>
      <c r="BS82" s="357">
        <f t="shared" ref="BS82" si="671">SUM(BB82:BM82)</f>
        <v>2998.2395269484582</v>
      </c>
      <c r="BT82" s="354"/>
      <c r="BU82" s="358">
        <f t="shared" ref="BU82" si="672">SUM(BO82:BS82)</f>
        <v>13601.216568168613</v>
      </c>
    </row>
    <row r="83" spans="1:73" ht="15" hidden="1" outlineLevel="1">
      <c r="A83" s="221"/>
      <c r="B83" s="111" t="s">
        <v>164</v>
      </c>
      <c r="D83" s="203">
        <v>800</v>
      </c>
      <c r="E83" s="221"/>
      <c r="F83" s="235">
        <f>IF(F$2=$C$65,$D83,IF(F$2&gt;$C$65,D83*(1+$C$64/12),0))</f>
        <v>800</v>
      </c>
      <c r="G83" s="235">
        <f t="shared" ref="G83:AK83" si="673">IF(G$2=$C$65,$D83,IF(G$2&gt;$C$65,F83*(1+$C$64/12),0))</f>
        <v>803.33333333333337</v>
      </c>
      <c r="H83" s="235">
        <f t="shared" si="673"/>
        <v>806.68055555555554</v>
      </c>
      <c r="I83" s="235">
        <f t="shared" si="673"/>
        <v>810.041724537037</v>
      </c>
      <c r="J83" s="235">
        <f t="shared" si="673"/>
        <v>813.41689838927459</v>
      </c>
      <c r="K83" s="235">
        <f t="shared" si="673"/>
        <v>816.80613546589655</v>
      </c>
      <c r="L83" s="235">
        <f t="shared" si="673"/>
        <v>820.20949436367107</v>
      </c>
      <c r="M83" s="235">
        <f t="shared" si="673"/>
        <v>823.62703392351966</v>
      </c>
      <c r="N83" s="235">
        <f t="shared" si="673"/>
        <v>827.05881323153426</v>
      </c>
      <c r="O83" s="235">
        <f t="shared" si="673"/>
        <v>830.50489161999894</v>
      </c>
      <c r="P83" s="235">
        <f t="shared" si="673"/>
        <v>833.96532866841562</v>
      </c>
      <c r="Q83" s="236">
        <f t="shared" si="673"/>
        <v>837.44018420453403</v>
      </c>
      <c r="R83" s="235">
        <f t="shared" si="673"/>
        <v>840.9295183053863</v>
      </c>
      <c r="S83" s="235">
        <f t="shared" si="673"/>
        <v>844.43339129832543</v>
      </c>
      <c r="T83" s="235">
        <f t="shared" si="673"/>
        <v>847.95186376206846</v>
      </c>
      <c r="U83" s="235">
        <f t="shared" si="673"/>
        <v>851.48499652774376</v>
      </c>
      <c r="V83" s="235">
        <f t="shared" si="673"/>
        <v>855.03285067994273</v>
      </c>
      <c r="W83" s="235">
        <f t="shared" si="673"/>
        <v>858.59548755777575</v>
      </c>
      <c r="X83" s="235">
        <f t="shared" si="673"/>
        <v>862.1729687559332</v>
      </c>
      <c r="Y83" s="235">
        <f t="shared" si="673"/>
        <v>865.76535612574958</v>
      </c>
      <c r="Z83" s="235">
        <f t="shared" si="673"/>
        <v>869.37271177627349</v>
      </c>
      <c r="AA83" s="235">
        <f t="shared" si="673"/>
        <v>872.99509807534128</v>
      </c>
      <c r="AB83" s="235">
        <f t="shared" si="673"/>
        <v>876.63257765065521</v>
      </c>
      <c r="AC83" s="236">
        <f t="shared" si="673"/>
        <v>880.28521339086626</v>
      </c>
      <c r="AD83" s="235">
        <f t="shared" si="673"/>
        <v>883.95306844666152</v>
      </c>
      <c r="AE83" s="235">
        <f t="shared" si="673"/>
        <v>887.63620623185591</v>
      </c>
      <c r="AF83" s="235">
        <f t="shared" si="673"/>
        <v>891.3346904244886</v>
      </c>
      <c r="AG83" s="235">
        <f t="shared" si="673"/>
        <v>895.04858496792394</v>
      </c>
      <c r="AH83" s="235">
        <f t="shared" si="673"/>
        <v>898.77795407195697</v>
      </c>
      <c r="AI83" s="235">
        <f t="shared" si="673"/>
        <v>902.52286221392342</v>
      </c>
      <c r="AJ83" s="235">
        <f t="shared" si="673"/>
        <v>906.28337413981478</v>
      </c>
      <c r="AK83" s="235">
        <f t="shared" si="673"/>
        <v>910.05955486539733</v>
      </c>
      <c r="AL83" s="235">
        <f t="shared" ref="AL83:BM83" si="674">IF(AL$2=$C$65,$D83,IF(AL$2&gt;$C$65,AK83*(1+$C$64/12),0))</f>
        <v>913.85146967733647</v>
      </c>
      <c r="AM83" s="235">
        <f t="shared" si="674"/>
        <v>917.6591841343253</v>
      </c>
      <c r="AN83" s="235">
        <f t="shared" si="674"/>
        <v>921.48276406821833</v>
      </c>
      <c r="AO83" s="236">
        <f t="shared" si="674"/>
        <v>925.32227558516922</v>
      </c>
      <c r="AP83" s="235">
        <f t="shared" si="674"/>
        <v>929.17778506677405</v>
      </c>
      <c r="AQ83" s="235">
        <f t="shared" si="674"/>
        <v>933.04935917121895</v>
      </c>
      <c r="AR83" s="235">
        <f t="shared" si="674"/>
        <v>936.93706483443236</v>
      </c>
      <c r="AS83" s="235">
        <f t="shared" si="674"/>
        <v>940.84096927124244</v>
      </c>
      <c r="AT83" s="235">
        <f t="shared" si="674"/>
        <v>944.76113997653931</v>
      </c>
      <c r="AU83" s="235">
        <f t="shared" si="674"/>
        <v>948.69764472644158</v>
      </c>
      <c r="AV83" s="235">
        <f t="shared" si="674"/>
        <v>952.65055157946836</v>
      </c>
      <c r="AW83" s="235">
        <f t="shared" si="674"/>
        <v>956.61992887771612</v>
      </c>
      <c r="AX83" s="235">
        <f t="shared" si="674"/>
        <v>960.60584524803994</v>
      </c>
      <c r="AY83" s="235">
        <f t="shared" si="674"/>
        <v>964.60836960324013</v>
      </c>
      <c r="AZ83" s="235">
        <f t="shared" si="674"/>
        <v>968.62757114325359</v>
      </c>
      <c r="BA83" s="236">
        <f t="shared" si="674"/>
        <v>972.66351935635043</v>
      </c>
      <c r="BB83" s="235">
        <f t="shared" si="674"/>
        <v>976.71628402033525</v>
      </c>
      <c r="BC83" s="235">
        <f t="shared" si="674"/>
        <v>980.7859352037533</v>
      </c>
      <c r="BD83" s="235">
        <f t="shared" si="674"/>
        <v>984.87254326710229</v>
      </c>
      <c r="BE83" s="235">
        <f t="shared" si="674"/>
        <v>988.97617886404851</v>
      </c>
      <c r="BF83" s="235">
        <f t="shared" si="674"/>
        <v>993.09691294264871</v>
      </c>
      <c r="BG83" s="235">
        <f t="shared" si="674"/>
        <v>997.23481674657637</v>
      </c>
      <c r="BH83" s="235">
        <f t="shared" si="674"/>
        <v>1001.3899618163538</v>
      </c>
      <c r="BI83" s="235">
        <f t="shared" si="674"/>
        <v>1005.5624199905885</v>
      </c>
      <c r="BJ83" s="235">
        <f t="shared" si="674"/>
        <v>1009.752263407216</v>
      </c>
      <c r="BK83" s="235">
        <f t="shared" si="674"/>
        <v>1013.959564504746</v>
      </c>
      <c r="BL83" s="235">
        <f t="shared" si="674"/>
        <v>1018.1843960235158</v>
      </c>
      <c r="BM83" s="235">
        <f t="shared" si="674"/>
        <v>1022.4268310069471</v>
      </c>
      <c r="BO83" s="355">
        <f t="shared" ref="BO83:BO88" si="675">SUM(F83:Q83)</f>
        <v>9823.0843932927692</v>
      </c>
      <c r="BP83" s="356">
        <f t="shared" ref="BP83:BP88" si="676">SUM(R83:AC83)</f>
        <v>10325.652033906059</v>
      </c>
      <c r="BQ83" s="356">
        <f t="shared" ref="BQ83:BQ88" si="677">SUM(AD83:AO83)</f>
        <v>10853.931988827071</v>
      </c>
      <c r="BR83" s="356">
        <f t="shared" ref="BR83:BR88" si="678">SUM(AP83:BA83)</f>
        <v>11409.239748854718</v>
      </c>
      <c r="BS83" s="357">
        <f t="shared" ref="BS83:BS88" si="679">SUM(BB83:BM83)</f>
        <v>11992.958107793833</v>
      </c>
      <c r="BT83" s="354"/>
      <c r="BU83" s="358">
        <f t="shared" ref="BU83:BU88" si="680">SUM(BO83:BS83)</f>
        <v>54404.866272674451</v>
      </c>
    </row>
    <row r="84" spans="1:73" ht="15" hidden="1" outlineLevel="1">
      <c r="A84" s="221"/>
      <c r="B84" s="108" t="s">
        <v>165</v>
      </c>
      <c r="D84" s="203">
        <v>600</v>
      </c>
      <c r="E84" s="221"/>
      <c r="F84" s="235">
        <f>IF(F$2=$C$65,$D84,IF(F$2&gt;$C$65,D84*(1+$C$64/12),0))</f>
        <v>600</v>
      </c>
      <c r="G84" s="235">
        <f t="shared" ref="G84:AK84" si="681">IF(G$2=$C$65,$D84,IF(G$2&gt;$C$65,F84*(1+$C$64/12),0))</f>
        <v>602.5</v>
      </c>
      <c r="H84" s="235">
        <f t="shared" si="681"/>
        <v>605.01041666666663</v>
      </c>
      <c r="I84" s="235">
        <f t="shared" si="681"/>
        <v>607.53129340277769</v>
      </c>
      <c r="J84" s="235">
        <f t="shared" si="681"/>
        <v>610.06267379195594</v>
      </c>
      <c r="K84" s="235">
        <f t="shared" si="681"/>
        <v>612.60460159942238</v>
      </c>
      <c r="L84" s="235">
        <f t="shared" si="681"/>
        <v>615.15712077275327</v>
      </c>
      <c r="M84" s="235">
        <f t="shared" si="681"/>
        <v>617.72027544263972</v>
      </c>
      <c r="N84" s="235">
        <f t="shared" si="681"/>
        <v>620.29410992365069</v>
      </c>
      <c r="O84" s="235">
        <f t="shared" si="681"/>
        <v>622.87866871499921</v>
      </c>
      <c r="P84" s="235">
        <f t="shared" si="681"/>
        <v>625.47399650131172</v>
      </c>
      <c r="Q84" s="236">
        <f t="shared" si="681"/>
        <v>628.08013815340053</v>
      </c>
      <c r="R84" s="235">
        <f t="shared" si="681"/>
        <v>630.69713872903969</v>
      </c>
      <c r="S84" s="235">
        <f t="shared" si="681"/>
        <v>633.32504347374402</v>
      </c>
      <c r="T84" s="235">
        <f t="shared" si="681"/>
        <v>635.96389782155131</v>
      </c>
      <c r="U84" s="235">
        <f t="shared" si="681"/>
        <v>638.61374739580776</v>
      </c>
      <c r="V84" s="235">
        <f t="shared" si="681"/>
        <v>641.2746380099569</v>
      </c>
      <c r="W84" s="235">
        <f t="shared" si="681"/>
        <v>643.94661566833167</v>
      </c>
      <c r="X84" s="235">
        <f t="shared" si="681"/>
        <v>646.62972656694967</v>
      </c>
      <c r="Y84" s="235">
        <f t="shared" si="681"/>
        <v>649.3240170943119</v>
      </c>
      <c r="Z84" s="235">
        <f t="shared" si="681"/>
        <v>652.02953383220483</v>
      </c>
      <c r="AA84" s="235">
        <f t="shared" si="681"/>
        <v>654.74632355650567</v>
      </c>
      <c r="AB84" s="235">
        <f t="shared" si="681"/>
        <v>657.47443323799109</v>
      </c>
      <c r="AC84" s="236">
        <f t="shared" si="681"/>
        <v>660.21391004314933</v>
      </c>
      <c r="AD84" s="235">
        <f t="shared" si="681"/>
        <v>662.96480133499574</v>
      </c>
      <c r="AE84" s="235">
        <f t="shared" si="681"/>
        <v>665.7271546738915</v>
      </c>
      <c r="AF84" s="235">
        <f t="shared" si="681"/>
        <v>668.50101781836599</v>
      </c>
      <c r="AG84" s="235">
        <f t="shared" si="681"/>
        <v>671.2864387259425</v>
      </c>
      <c r="AH84" s="235">
        <f t="shared" si="681"/>
        <v>674.08346555396724</v>
      </c>
      <c r="AI84" s="235">
        <f t="shared" si="681"/>
        <v>676.89214666044211</v>
      </c>
      <c r="AJ84" s="235">
        <f t="shared" si="681"/>
        <v>679.7125306048606</v>
      </c>
      <c r="AK84" s="235">
        <f t="shared" si="681"/>
        <v>682.54466614904754</v>
      </c>
      <c r="AL84" s="235">
        <f t="shared" ref="AL84:BM84" si="682">IF(AL$2=$C$65,$D84,IF(AL$2&gt;$C$65,AK84*(1+$C$64/12),0))</f>
        <v>685.38860225800192</v>
      </c>
      <c r="AM84" s="235">
        <f t="shared" si="682"/>
        <v>688.24438810074355</v>
      </c>
      <c r="AN84" s="235">
        <f t="shared" si="682"/>
        <v>691.11207305116329</v>
      </c>
      <c r="AO84" s="236">
        <f t="shared" si="682"/>
        <v>693.99170668887643</v>
      </c>
      <c r="AP84" s="235">
        <f t="shared" si="682"/>
        <v>696.88333880008008</v>
      </c>
      <c r="AQ84" s="235">
        <f t="shared" si="682"/>
        <v>699.78701937841379</v>
      </c>
      <c r="AR84" s="235">
        <f t="shared" si="682"/>
        <v>702.70279862582379</v>
      </c>
      <c r="AS84" s="235">
        <f t="shared" si="682"/>
        <v>705.63072695343135</v>
      </c>
      <c r="AT84" s="235">
        <f t="shared" si="682"/>
        <v>708.57085498240394</v>
      </c>
      <c r="AU84" s="235">
        <f t="shared" si="682"/>
        <v>711.52323354483065</v>
      </c>
      <c r="AV84" s="235">
        <f t="shared" si="682"/>
        <v>714.48791368460081</v>
      </c>
      <c r="AW84" s="235">
        <f t="shared" si="682"/>
        <v>717.46494665828664</v>
      </c>
      <c r="AX84" s="235">
        <f t="shared" si="682"/>
        <v>720.45438393602944</v>
      </c>
      <c r="AY84" s="235">
        <f t="shared" si="682"/>
        <v>723.45627720242953</v>
      </c>
      <c r="AZ84" s="235">
        <f t="shared" si="682"/>
        <v>726.47067835743962</v>
      </c>
      <c r="BA84" s="236">
        <f t="shared" si="682"/>
        <v>729.49763951726231</v>
      </c>
      <c r="BB84" s="235">
        <f t="shared" si="682"/>
        <v>732.53721301525093</v>
      </c>
      <c r="BC84" s="235">
        <f t="shared" si="682"/>
        <v>735.58945140281446</v>
      </c>
      <c r="BD84" s="235">
        <f t="shared" si="682"/>
        <v>738.65440745032618</v>
      </c>
      <c r="BE84" s="235">
        <f t="shared" si="682"/>
        <v>741.73213414803581</v>
      </c>
      <c r="BF84" s="235">
        <f t="shared" si="682"/>
        <v>744.82268470698591</v>
      </c>
      <c r="BG84" s="235">
        <f t="shared" si="682"/>
        <v>747.92611255993165</v>
      </c>
      <c r="BH84" s="235">
        <f t="shared" si="682"/>
        <v>751.04247136226468</v>
      </c>
      <c r="BI84" s="235">
        <f t="shared" si="682"/>
        <v>754.17181499294077</v>
      </c>
      <c r="BJ84" s="235">
        <f t="shared" si="682"/>
        <v>757.3141975554114</v>
      </c>
      <c r="BK84" s="235">
        <f t="shared" si="682"/>
        <v>760.46967337855892</v>
      </c>
      <c r="BL84" s="235">
        <f t="shared" si="682"/>
        <v>763.63829701763621</v>
      </c>
      <c r="BM84" s="235">
        <f t="shared" si="682"/>
        <v>766.82012325520964</v>
      </c>
      <c r="BO84" s="355">
        <f t="shared" si="675"/>
        <v>7367.3132949695773</v>
      </c>
      <c r="BP84" s="356">
        <f t="shared" si="676"/>
        <v>7744.2390254295442</v>
      </c>
      <c r="BQ84" s="356">
        <f t="shared" si="677"/>
        <v>8140.4489916202983</v>
      </c>
      <c r="BR84" s="356">
        <f t="shared" si="678"/>
        <v>8556.9298116410318</v>
      </c>
      <c r="BS84" s="357">
        <f t="shared" si="679"/>
        <v>8994.7185808453669</v>
      </c>
      <c r="BT84" s="354"/>
      <c r="BU84" s="358">
        <f t="shared" si="680"/>
        <v>40803.64970450582</v>
      </c>
    </row>
    <row r="85" spans="1:73" ht="15" hidden="1" outlineLevel="1">
      <c r="A85" s="221"/>
      <c r="B85" s="112" t="s">
        <v>81</v>
      </c>
      <c r="D85" s="203">
        <v>10000</v>
      </c>
      <c r="E85" s="221"/>
      <c r="F85" s="251">
        <f>IF(F$2=$C$65,$D85,IF(F$2&gt;$C$65,D85*(1+$C$64/12),0))</f>
        <v>10000</v>
      </c>
      <c r="G85" s="251">
        <f t="shared" ref="G85:AK85" si="683">IF(G$2=$C$65,$D85,IF(G$2&gt;$C$65,F85*(1+$C$64/12),0))</f>
        <v>10041.666666666666</v>
      </c>
      <c r="H85" s="251">
        <f t="shared" si="683"/>
        <v>10083.506944444443</v>
      </c>
      <c r="I85" s="251">
        <f t="shared" si="683"/>
        <v>10125.521556712962</v>
      </c>
      <c r="J85" s="251">
        <f t="shared" si="683"/>
        <v>10167.711229865932</v>
      </c>
      <c r="K85" s="251">
        <f t="shared" si="683"/>
        <v>10210.076693323706</v>
      </c>
      <c r="L85" s="251">
        <f t="shared" si="683"/>
        <v>10252.618679545889</v>
      </c>
      <c r="M85" s="251">
        <f t="shared" si="683"/>
        <v>10295.337924043997</v>
      </c>
      <c r="N85" s="251">
        <f t="shared" si="683"/>
        <v>10338.235165394181</v>
      </c>
      <c r="O85" s="251">
        <f t="shared" si="683"/>
        <v>10381.311145249989</v>
      </c>
      <c r="P85" s="251">
        <f t="shared" si="683"/>
        <v>10424.566608355197</v>
      </c>
      <c r="Q85" s="257">
        <f t="shared" si="683"/>
        <v>10468.002302556677</v>
      </c>
      <c r="R85" s="251">
        <f t="shared" si="683"/>
        <v>10511.618978817331</v>
      </c>
      <c r="S85" s="251">
        <f t="shared" si="683"/>
        <v>10555.41739122907</v>
      </c>
      <c r="T85" s="251">
        <f t="shared" si="683"/>
        <v>10599.398297025857</v>
      </c>
      <c r="U85" s="251">
        <f t="shared" si="683"/>
        <v>10643.562456596797</v>
      </c>
      <c r="V85" s="251">
        <f t="shared" si="683"/>
        <v>10687.910633499283</v>
      </c>
      <c r="W85" s="251">
        <f t="shared" si="683"/>
        <v>10732.443594472197</v>
      </c>
      <c r="X85" s="251">
        <f t="shared" si="683"/>
        <v>10777.162109449164</v>
      </c>
      <c r="Y85" s="251">
        <f t="shared" si="683"/>
        <v>10822.066951571869</v>
      </c>
      <c r="Z85" s="251">
        <f t="shared" si="683"/>
        <v>10867.158897203419</v>
      </c>
      <c r="AA85" s="251">
        <f t="shared" si="683"/>
        <v>10912.438725941765</v>
      </c>
      <c r="AB85" s="251">
        <f t="shared" si="683"/>
        <v>10957.907220633189</v>
      </c>
      <c r="AC85" s="257">
        <f t="shared" si="683"/>
        <v>11003.565167385828</v>
      </c>
      <c r="AD85" s="251">
        <f t="shared" si="683"/>
        <v>11049.413355583269</v>
      </c>
      <c r="AE85" s="251">
        <f t="shared" si="683"/>
        <v>11095.452577898199</v>
      </c>
      <c r="AF85" s="251">
        <f t="shared" si="683"/>
        <v>11141.683630306108</v>
      </c>
      <c r="AG85" s="251">
        <f t="shared" si="683"/>
        <v>11188.10731209905</v>
      </c>
      <c r="AH85" s="251">
        <f t="shared" si="683"/>
        <v>11234.724425899461</v>
      </c>
      <c r="AI85" s="251">
        <f t="shared" si="683"/>
        <v>11281.535777674042</v>
      </c>
      <c r="AJ85" s="251">
        <f t="shared" si="683"/>
        <v>11328.542176747684</v>
      </c>
      <c r="AK85" s="251">
        <f t="shared" si="683"/>
        <v>11375.744435817465</v>
      </c>
      <c r="AL85" s="251">
        <f t="shared" ref="AL85:BM85" si="684">IF(AL$2=$C$65,$D85,IF(AL$2&gt;$C$65,AK85*(1+$C$64/12),0))</f>
        <v>11423.143370966705</v>
      </c>
      <c r="AM85" s="251">
        <f t="shared" si="684"/>
        <v>11470.739801679067</v>
      </c>
      <c r="AN85" s="251">
        <f t="shared" si="684"/>
        <v>11518.53455085273</v>
      </c>
      <c r="AO85" s="257">
        <f t="shared" si="684"/>
        <v>11566.528444814616</v>
      </c>
      <c r="AP85" s="251">
        <f t="shared" si="684"/>
        <v>11614.722313334676</v>
      </c>
      <c r="AQ85" s="251">
        <f t="shared" si="684"/>
        <v>11663.116989640237</v>
      </c>
      <c r="AR85" s="251">
        <f t="shared" si="684"/>
        <v>11711.713310430405</v>
      </c>
      <c r="AS85" s="251">
        <f t="shared" si="684"/>
        <v>11760.512115890531</v>
      </c>
      <c r="AT85" s="251">
        <f t="shared" si="684"/>
        <v>11809.514249706741</v>
      </c>
      <c r="AU85" s="251">
        <f t="shared" si="684"/>
        <v>11858.720559080519</v>
      </c>
      <c r="AV85" s="251">
        <f t="shared" si="684"/>
        <v>11908.131894743354</v>
      </c>
      <c r="AW85" s="251">
        <f t="shared" si="684"/>
        <v>11957.74911097145</v>
      </c>
      <c r="AX85" s="251">
        <f t="shared" si="684"/>
        <v>12007.573065600498</v>
      </c>
      <c r="AY85" s="251">
        <f t="shared" si="684"/>
        <v>12057.6046200405</v>
      </c>
      <c r="AZ85" s="251">
        <f t="shared" si="684"/>
        <v>12107.844639290668</v>
      </c>
      <c r="BA85" s="257">
        <f t="shared" si="684"/>
        <v>12158.293991954379</v>
      </c>
      <c r="BB85" s="251">
        <f t="shared" si="684"/>
        <v>12208.953550254188</v>
      </c>
      <c r="BC85" s="251">
        <f t="shared" si="684"/>
        <v>12259.824190046913</v>
      </c>
      <c r="BD85" s="251">
        <f t="shared" si="684"/>
        <v>12310.906790838775</v>
      </c>
      <c r="BE85" s="251">
        <f t="shared" si="684"/>
        <v>12362.202235800603</v>
      </c>
      <c r="BF85" s="251">
        <f t="shared" si="684"/>
        <v>12413.711411783106</v>
      </c>
      <c r="BG85" s="251">
        <f t="shared" si="684"/>
        <v>12465.435209332201</v>
      </c>
      <c r="BH85" s="251">
        <f t="shared" si="684"/>
        <v>12517.374522704418</v>
      </c>
      <c r="BI85" s="251">
        <f t="shared" si="684"/>
        <v>12569.530249882353</v>
      </c>
      <c r="BJ85" s="251">
        <f t="shared" si="684"/>
        <v>12621.903292590196</v>
      </c>
      <c r="BK85" s="251">
        <f t="shared" si="684"/>
        <v>12674.494556309321</v>
      </c>
      <c r="BL85" s="251">
        <f t="shared" si="684"/>
        <v>12727.304950293943</v>
      </c>
      <c r="BM85" s="251">
        <f t="shared" si="684"/>
        <v>12780.335387586834</v>
      </c>
      <c r="BO85" s="44">
        <f t="shared" si="675"/>
        <v>122788.55491615964</v>
      </c>
      <c r="BP85" s="45">
        <f t="shared" si="676"/>
        <v>129070.65042382578</v>
      </c>
      <c r="BQ85" s="45">
        <f t="shared" si="677"/>
        <v>135674.1498603384</v>
      </c>
      <c r="BR85" s="45">
        <f t="shared" si="678"/>
        <v>142615.49686068395</v>
      </c>
      <c r="BS85" s="46">
        <f t="shared" si="679"/>
        <v>149911.97634742287</v>
      </c>
      <c r="BT85" s="362"/>
      <c r="BU85" s="48">
        <f t="shared" si="680"/>
        <v>680060.8284084308</v>
      </c>
    </row>
    <row r="86" spans="1:73" ht="15" collapsed="1">
      <c r="A86" s="221"/>
      <c r="B86" s="110" t="s">
        <v>82</v>
      </c>
      <c r="E86" s="221"/>
      <c r="F86" s="242">
        <f>SUM(F82:F85)</f>
        <v>11600</v>
      </c>
      <c r="G86" s="242">
        <f t="shared" ref="G86:M86" si="685">SUM(G82:G85)</f>
        <v>11648.333333333332</v>
      </c>
      <c r="H86" s="242">
        <f t="shared" si="685"/>
        <v>11696.868055555555</v>
      </c>
      <c r="I86" s="242">
        <f t="shared" si="685"/>
        <v>11745.605005787036</v>
      </c>
      <c r="J86" s="242">
        <f t="shared" si="685"/>
        <v>11794.545026644482</v>
      </c>
      <c r="K86" s="242">
        <f t="shared" si="685"/>
        <v>11843.6889642555</v>
      </c>
      <c r="L86" s="242">
        <f t="shared" si="685"/>
        <v>11893.037668273231</v>
      </c>
      <c r="M86" s="242">
        <f t="shared" si="685"/>
        <v>11942.591991891037</v>
      </c>
      <c r="N86" s="242">
        <f>SUM(N82:N85)</f>
        <v>11992.352791857249</v>
      </c>
      <c r="O86" s="242">
        <f t="shared" ref="O86" si="686">SUM(O82:O85)</f>
        <v>12042.320928489986</v>
      </c>
      <c r="P86" s="242">
        <f t="shared" ref="P86" si="687">SUM(P82:P85)</f>
        <v>12092.497265692029</v>
      </c>
      <c r="Q86" s="258">
        <f t="shared" ref="Q86" si="688">SUM(Q82:Q85)</f>
        <v>12142.882670965744</v>
      </c>
      <c r="R86" s="242">
        <f t="shared" ref="R86" si="689">SUM(R82:R85)</f>
        <v>12193.478015428103</v>
      </c>
      <c r="S86" s="242">
        <f t="shared" ref="S86" si="690">SUM(S82:S85)</f>
        <v>12244.284173825721</v>
      </c>
      <c r="T86" s="242">
        <f t="shared" ref="T86" si="691">SUM(T82:T85)</f>
        <v>12295.302024549994</v>
      </c>
      <c r="U86" s="242">
        <f t="shared" ref="U86" si="692">SUM(U82:U85)</f>
        <v>12346.532449652284</v>
      </c>
      <c r="V86" s="242">
        <f t="shared" ref="V86" si="693">SUM(V82:V85)</f>
        <v>12397.976334859168</v>
      </c>
      <c r="W86" s="242">
        <f t="shared" ref="W86" si="694">SUM(W82:W85)</f>
        <v>12449.634569587748</v>
      </c>
      <c r="X86" s="242">
        <f t="shared" ref="X86" si="695">SUM(X82:X85)</f>
        <v>12501.508046961029</v>
      </c>
      <c r="Y86" s="242">
        <f t="shared" ref="Y86" si="696">SUM(Y82:Y85)</f>
        <v>12553.597663823368</v>
      </c>
      <c r="Z86" s="242">
        <f t="shared" ref="Z86" si="697">SUM(Z82:Z85)</f>
        <v>12605.904320755966</v>
      </c>
      <c r="AA86" s="242">
        <f t="shared" ref="AA86" si="698">SUM(AA82:AA85)</f>
        <v>12658.428922092447</v>
      </c>
      <c r="AB86" s="242">
        <f t="shared" ref="AB86" si="699">SUM(AB82:AB85)</f>
        <v>12711.1723759345</v>
      </c>
      <c r="AC86" s="258">
        <f t="shared" ref="AC86" si="700">SUM(AC82:AC85)</f>
        <v>12764.135594167561</v>
      </c>
      <c r="AD86" s="242">
        <f t="shared" ref="AD86" si="701">SUM(AD82:AD85)</f>
        <v>12817.319492476592</v>
      </c>
      <c r="AE86" s="242">
        <f t="shared" ref="AE86" si="702">SUM(AE82:AE85)</f>
        <v>12870.72499036191</v>
      </c>
      <c r="AF86" s="242">
        <f t="shared" ref="AF86" si="703">SUM(AF82:AF85)</f>
        <v>12924.353011155084</v>
      </c>
      <c r="AG86" s="242">
        <f t="shared" ref="AG86" si="704">SUM(AG82:AG85)</f>
        <v>12978.204482034897</v>
      </c>
      <c r="AH86" s="242">
        <f t="shared" ref="AH86" si="705">SUM(AH82:AH85)</f>
        <v>13032.280334043375</v>
      </c>
      <c r="AI86" s="242">
        <f t="shared" ref="AI86" si="706">SUM(AI82:AI85)</f>
        <v>13086.581502101888</v>
      </c>
      <c r="AJ86" s="242">
        <f t="shared" ref="AJ86" si="707">SUM(AJ82:AJ85)</f>
        <v>13141.108925027313</v>
      </c>
      <c r="AK86" s="242">
        <f t="shared" ref="AK86" si="708">SUM(AK82:AK85)</f>
        <v>13195.86354554826</v>
      </c>
      <c r="AL86" s="242">
        <f t="shared" ref="AL86" si="709">SUM(AL82:AL85)</f>
        <v>13250.846310321378</v>
      </c>
      <c r="AM86" s="242">
        <f t="shared" ref="AM86" si="710">SUM(AM82:AM85)</f>
        <v>13306.058169947717</v>
      </c>
      <c r="AN86" s="242">
        <f t="shared" ref="AN86" si="711">SUM(AN82:AN85)</f>
        <v>13361.500078989166</v>
      </c>
      <c r="AO86" s="258">
        <f t="shared" ref="AO86" si="712">SUM(AO82:AO85)</f>
        <v>13417.172995984954</v>
      </c>
      <c r="AP86" s="242">
        <f t="shared" ref="AP86" si="713">SUM(AP82:AP85)</f>
        <v>13473.077883468224</v>
      </c>
      <c r="AQ86" s="242">
        <f t="shared" ref="AQ86" si="714">SUM(AQ82:AQ85)</f>
        <v>13529.215707982674</v>
      </c>
      <c r="AR86" s="242">
        <f t="shared" ref="AR86" si="715">SUM(AR82:AR85)</f>
        <v>13585.587440099269</v>
      </c>
      <c r="AS86" s="242">
        <f t="shared" ref="AS86" si="716">SUM(AS82:AS85)</f>
        <v>13642.194054433015</v>
      </c>
      <c r="AT86" s="242">
        <f t="shared" ref="AT86" si="717">SUM(AT82:AT85)</f>
        <v>13699.036529659819</v>
      </c>
      <c r="AU86" s="242">
        <f t="shared" ref="AU86" si="718">SUM(AU82:AU85)</f>
        <v>13756.115848533402</v>
      </c>
      <c r="AV86" s="242">
        <f t="shared" ref="AV86" si="719">SUM(AV82:AV85)</f>
        <v>13813.43299790229</v>
      </c>
      <c r="AW86" s="242">
        <f t="shared" ref="AW86" si="720">SUM(AW82:AW85)</f>
        <v>13870.988968726882</v>
      </c>
      <c r="AX86" s="242">
        <f t="shared" ref="AX86" si="721">SUM(AX82:AX85)</f>
        <v>13928.784756096578</v>
      </c>
      <c r="AY86" s="242">
        <f t="shared" ref="AY86" si="722">SUM(AY82:AY85)</f>
        <v>13986.82135924698</v>
      </c>
      <c r="AZ86" s="242">
        <f t="shared" ref="AZ86" si="723">SUM(AZ82:AZ85)</f>
        <v>14045.099781577175</v>
      </c>
      <c r="BA86" s="258">
        <f t="shared" ref="BA86" si="724">SUM(BA82:BA85)</f>
        <v>14103.62103066708</v>
      </c>
      <c r="BB86" s="242">
        <f t="shared" ref="BB86" si="725">SUM(BB82:BB85)</f>
        <v>14162.386118294857</v>
      </c>
      <c r="BC86" s="242">
        <f t="shared" ref="BC86" si="726">SUM(BC82:BC85)</f>
        <v>14221.396060454419</v>
      </c>
      <c r="BD86" s="242">
        <f t="shared" ref="BD86" si="727">SUM(BD82:BD85)</f>
        <v>14280.651877372979</v>
      </c>
      <c r="BE86" s="242">
        <f t="shared" ref="BE86" si="728">SUM(BE82:BE85)</f>
        <v>14340.154593528699</v>
      </c>
      <c r="BF86" s="242">
        <f t="shared" ref="BF86" si="729">SUM(BF82:BF85)</f>
        <v>14399.905237668403</v>
      </c>
      <c r="BG86" s="242">
        <f t="shared" ref="BG86" si="730">SUM(BG82:BG85)</f>
        <v>14459.904842825354</v>
      </c>
      <c r="BH86" s="242">
        <f t="shared" ref="BH86" si="731">SUM(BH82:BH85)</f>
        <v>14520.154446337125</v>
      </c>
      <c r="BI86" s="242">
        <f t="shared" ref="BI86" si="732">SUM(BI82:BI85)</f>
        <v>14580.655089863529</v>
      </c>
      <c r="BJ86" s="242">
        <f t="shared" ref="BJ86" si="733">SUM(BJ82:BJ85)</f>
        <v>14641.407819404627</v>
      </c>
      <c r="BK86" s="242">
        <f t="shared" ref="BK86" si="734">SUM(BK82:BK85)</f>
        <v>14702.413685318812</v>
      </c>
      <c r="BL86" s="242">
        <f t="shared" ref="BL86" si="735">SUM(BL82:BL85)</f>
        <v>14763.673742340974</v>
      </c>
      <c r="BM86" s="242">
        <f t="shared" ref="BM86" si="736">SUM(BM82:BM85)</f>
        <v>14825.189049600727</v>
      </c>
      <c r="BO86" s="363">
        <f t="shared" si="675"/>
        <v>142434.72370274516</v>
      </c>
      <c r="BP86" s="364">
        <f t="shared" si="676"/>
        <v>149721.95449163791</v>
      </c>
      <c r="BQ86" s="364">
        <f t="shared" si="677"/>
        <v>157382.01383799253</v>
      </c>
      <c r="BR86" s="364">
        <f t="shared" si="678"/>
        <v>165433.97635839338</v>
      </c>
      <c r="BS86" s="365">
        <f t="shared" si="679"/>
        <v>173897.89256301054</v>
      </c>
      <c r="BT86" s="366"/>
      <c r="BU86" s="358">
        <f t="shared" si="680"/>
        <v>788870.56095377961</v>
      </c>
    </row>
    <row r="87" spans="1:73" ht="15" hidden="1" outlineLevel="1">
      <c r="A87" s="221"/>
      <c r="B87" s="114" t="s">
        <v>149</v>
      </c>
      <c r="E87" s="221"/>
      <c r="F87" s="250"/>
      <c r="G87" s="250"/>
      <c r="H87" s="250"/>
      <c r="I87" s="250"/>
      <c r="J87" s="250"/>
      <c r="K87" s="250"/>
      <c r="L87" s="250"/>
      <c r="M87" s="250"/>
      <c r="N87" s="250"/>
      <c r="O87" s="250"/>
      <c r="P87" s="250"/>
      <c r="Q87" s="256"/>
      <c r="R87" s="250"/>
      <c r="S87" s="250"/>
      <c r="T87" s="250"/>
      <c r="U87" s="250"/>
      <c r="V87" s="250"/>
      <c r="W87" s="250"/>
      <c r="X87" s="250"/>
      <c r="Y87" s="250"/>
      <c r="Z87" s="250"/>
      <c r="AA87" s="250"/>
      <c r="AB87" s="250"/>
      <c r="AC87" s="256"/>
      <c r="AD87" s="250"/>
      <c r="AE87" s="250"/>
      <c r="AF87" s="250"/>
      <c r="AG87" s="250"/>
      <c r="AH87" s="250"/>
      <c r="AI87" s="250"/>
      <c r="AJ87" s="250"/>
      <c r="AK87" s="250"/>
      <c r="AL87" s="250"/>
      <c r="AM87" s="250"/>
      <c r="AN87" s="250"/>
      <c r="AO87" s="256"/>
      <c r="AP87" s="247"/>
      <c r="AQ87" s="247"/>
      <c r="AR87" s="247"/>
      <c r="AS87" s="247"/>
      <c r="AT87" s="247"/>
      <c r="AU87" s="247"/>
      <c r="AV87" s="247"/>
      <c r="AW87" s="247"/>
      <c r="AX87" s="247"/>
      <c r="AY87" s="247"/>
      <c r="AZ87" s="247"/>
      <c r="BA87" s="256"/>
      <c r="BB87" s="247"/>
      <c r="BC87" s="247"/>
      <c r="BD87" s="247"/>
      <c r="BE87" s="247"/>
      <c r="BF87" s="247"/>
      <c r="BG87" s="247"/>
      <c r="BH87" s="247"/>
      <c r="BI87" s="247"/>
      <c r="BJ87" s="247"/>
      <c r="BK87" s="247"/>
      <c r="BL87" s="247"/>
      <c r="BM87" s="247"/>
      <c r="BO87" s="355">
        <f t="shared" si="675"/>
        <v>0</v>
      </c>
      <c r="BP87" s="356">
        <f t="shared" si="676"/>
        <v>0</v>
      </c>
      <c r="BQ87" s="356">
        <f t="shared" si="677"/>
        <v>0</v>
      </c>
      <c r="BR87" s="356">
        <f t="shared" si="678"/>
        <v>0</v>
      </c>
      <c r="BS87" s="357">
        <f t="shared" si="679"/>
        <v>0</v>
      </c>
      <c r="BT87" s="369"/>
      <c r="BU87" s="358">
        <f t="shared" si="680"/>
        <v>0</v>
      </c>
    </row>
    <row r="88" spans="1:73" ht="15" hidden="1" outlineLevel="1">
      <c r="A88" s="221"/>
      <c r="B88" s="111" t="s">
        <v>166</v>
      </c>
      <c r="D88" s="203">
        <v>1100</v>
      </c>
      <c r="E88" s="221"/>
      <c r="F88" s="235">
        <f>IF(F$2=$C$65,$D88,IF(F$2&gt;$C$65,D88*(1+$C$64/12),0))</f>
        <v>1100</v>
      </c>
      <c r="G88" s="235">
        <f t="shared" ref="G88:AK88" si="737">IF(G$2=$C$65,$D88,IF(G$2&gt;$C$65,F88*(1+$C$64/12),0))</f>
        <v>1104.5833333333333</v>
      </c>
      <c r="H88" s="235">
        <f t="shared" si="737"/>
        <v>1109.1857638888887</v>
      </c>
      <c r="I88" s="235">
        <f t="shared" si="737"/>
        <v>1113.8073712384257</v>
      </c>
      <c r="J88" s="235">
        <f t="shared" si="737"/>
        <v>1118.4482352852524</v>
      </c>
      <c r="K88" s="235">
        <f t="shared" si="737"/>
        <v>1123.1084362656077</v>
      </c>
      <c r="L88" s="235">
        <f t="shared" si="737"/>
        <v>1127.7880547500476</v>
      </c>
      <c r="M88" s="235">
        <f t="shared" si="737"/>
        <v>1132.4871716448395</v>
      </c>
      <c r="N88" s="235">
        <f t="shared" si="737"/>
        <v>1137.2058681933597</v>
      </c>
      <c r="O88" s="235">
        <f t="shared" si="737"/>
        <v>1141.9442259774987</v>
      </c>
      <c r="P88" s="235">
        <f t="shared" si="737"/>
        <v>1146.7023269190715</v>
      </c>
      <c r="Q88" s="236">
        <f t="shared" si="737"/>
        <v>1151.4802532812344</v>
      </c>
      <c r="R88" s="235">
        <f t="shared" si="737"/>
        <v>1156.2780876699062</v>
      </c>
      <c r="S88" s="235">
        <f t="shared" si="737"/>
        <v>1161.0959130351976</v>
      </c>
      <c r="T88" s="235">
        <f t="shared" si="737"/>
        <v>1165.9338126728442</v>
      </c>
      <c r="U88" s="235">
        <f t="shared" si="737"/>
        <v>1170.7918702256477</v>
      </c>
      <c r="V88" s="235">
        <f t="shared" si="737"/>
        <v>1175.6701696849211</v>
      </c>
      <c r="W88" s="235">
        <f t="shared" si="737"/>
        <v>1180.5687953919416</v>
      </c>
      <c r="X88" s="235">
        <f t="shared" si="737"/>
        <v>1185.487832039408</v>
      </c>
      <c r="Y88" s="235">
        <f t="shared" si="737"/>
        <v>1190.4273646729055</v>
      </c>
      <c r="Z88" s="235">
        <f t="shared" si="737"/>
        <v>1195.3874786923759</v>
      </c>
      <c r="AA88" s="235">
        <f t="shared" si="737"/>
        <v>1200.3682598535941</v>
      </c>
      <c r="AB88" s="235">
        <f t="shared" si="737"/>
        <v>1205.3697942696506</v>
      </c>
      <c r="AC88" s="236">
        <f t="shared" si="737"/>
        <v>1210.3921684124407</v>
      </c>
      <c r="AD88" s="235">
        <f t="shared" si="737"/>
        <v>1215.4354691141591</v>
      </c>
      <c r="AE88" s="235">
        <f t="shared" si="737"/>
        <v>1220.4997835688014</v>
      </c>
      <c r="AF88" s="235">
        <f t="shared" si="737"/>
        <v>1225.5851993336714</v>
      </c>
      <c r="AG88" s="235">
        <f t="shared" si="737"/>
        <v>1230.6918043308951</v>
      </c>
      <c r="AH88" s="235">
        <f t="shared" si="737"/>
        <v>1235.8196868489406</v>
      </c>
      <c r="AI88" s="235">
        <f t="shared" si="737"/>
        <v>1240.9689355441444</v>
      </c>
      <c r="AJ88" s="235">
        <f t="shared" si="737"/>
        <v>1246.139639442245</v>
      </c>
      <c r="AK88" s="235">
        <f t="shared" si="737"/>
        <v>1251.331887939921</v>
      </c>
      <c r="AL88" s="235">
        <f t="shared" ref="AL88:BM88" si="738">IF(AL$2=$C$65,$D88,IF(AL$2&gt;$C$65,AK88*(1+$C$64/12),0))</f>
        <v>1256.5457708063373</v>
      </c>
      <c r="AM88" s="235">
        <f t="shared" si="738"/>
        <v>1261.7813781846969</v>
      </c>
      <c r="AN88" s="235">
        <f t="shared" si="738"/>
        <v>1267.0388005937998</v>
      </c>
      <c r="AO88" s="236">
        <f t="shared" si="738"/>
        <v>1272.3181289296074</v>
      </c>
      <c r="AP88" s="235">
        <f t="shared" si="738"/>
        <v>1277.619454466814</v>
      </c>
      <c r="AQ88" s="235">
        <f t="shared" si="738"/>
        <v>1282.9428688604257</v>
      </c>
      <c r="AR88" s="235">
        <f t="shared" si="738"/>
        <v>1288.2884641473443</v>
      </c>
      <c r="AS88" s="235">
        <f t="shared" si="738"/>
        <v>1293.6563327479582</v>
      </c>
      <c r="AT88" s="235">
        <f t="shared" si="738"/>
        <v>1299.0465674677414</v>
      </c>
      <c r="AU88" s="235">
        <f t="shared" si="738"/>
        <v>1304.4592614988569</v>
      </c>
      <c r="AV88" s="235">
        <f t="shared" si="738"/>
        <v>1309.8945084217687</v>
      </c>
      <c r="AW88" s="235">
        <f t="shared" si="738"/>
        <v>1315.3524022068593</v>
      </c>
      <c r="AX88" s="235">
        <f t="shared" si="738"/>
        <v>1320.8330372160547</v>
      </c>
      <c r="AY88" s="235">
        <f t="shared" si="738"/>
        <v>1326.336508204455</v>
      </c>
      <c r="AZ88" s="235">
        <f t="shared" si="738"/>
        <v>1331.8629103219735</v>
      </c>
      <c r="BA88" s="236">
        <f t="shared" si="738"/>
        <v>1337.4123391149817</v>
      </c>
      <c r="BB88" s="235">
        <f t="shared" si="738"/>
        <v>1342.9848905279607</v>
      </c>
      <c r="BC88" s="235">
        <f t="shared" si="738"/>
        <v>1348.5806609051606</v>
      </c>
      <c r="BD88" s="235">
        <f t="shared" si="738"/>
        <v>1354.1997469922653</v>
      </c>
      <c r="BE88" s="235">
        <f t="shared" si="738"/>
        <v>1359.8422459380663</v>
      </c>
      <c r="BF88" s="235">
        <f t="shared" si="738"/>
        <v>1365.5082552961414</v>
      </c>
      <c r="BG88" s="235">
        <f t="shared" si="738"/>
        <v>1371.1978730265421</v>
      </c>
      <c r="BH88" s="235">
        <f t="shared" si="738"/>
        <v>1376.911197497486</v>
      </c>
      <c r="BI88" s="235">
        <f t="shared" si="738"/>
        <v>1382.6483274870589</v>
      </c>
      <c r="BJ88" s="235">
        <f t="shared" si="738"/>
        <v>1388.4093621849215</v>
      </c>
      <c r="BK88" s="235">
        <f t="shared" si="738"/>
        <v>1394.1944011940254</v>
      </c>
      <c r="BL88" s="235">
        <f t="shared" si="738"/>
        <v>1400.0035445323338</v>
      </c>
      <c r="BM88" s="235">
        <f t="shared" si="738"/>
        <v>1405.8368926345518</v>
      </c>
      <c r="BO88" s="355">
        <f t="shared" si="675"/>
        <v>13506.741040777559</v>
      </c>
      <c r="BP88" s="356">
        <f t="shared" si="676"/>
        <v>14197.771546620832</v>
      </c>
      <c r="BQ88" s="356">
        <f t="shared" si="677"/>
        <v>14924.15648463722</v>
      </c>
      <c r="BR88" s="356">
        <f t="shared" si="678"/>
        <v>15687.704654675235</v>
      </c>
      <c r="BS88" s="357">
        <f t="shared" si="679"/>
        <v>16490.31739821651</v>
      </c>
      <c r="BT88" s="354"/>
      <c r="BU88" s="358">
        <f t="shared" si="680"/>
        <v>74806.691124927369</v>
      </c>
    </row>
    <row r="89" spans="1:73" ht="15" hidden="1" outlineLevel="1">
      <c r="A89" s="221"/>
      <c r="B89" s="112" t="s">
        <v>167</v>
      </c>
      <c r="D89" s="203">
        <v>400</v>
      </c>
      <c r="E89" s="221"/>
      <c r="F89" s="251">
        <f>IF(F$2=$C$65,$D89,IF(F$2&gt;$C$65,D89*(1+$C$64/12),0))</f>
        <v>400</v>
      </c>
      <c r="G89" s="251">
        <f t="shared" ref="G89:AK89" si="739">IF(G$2=$C$65,$D89,IF(G$2&gt;$C$65,F89*(1+$C$64/12),0))</f>
        <v>401.66666666666669</v>
      </c>
      <c r="H89" s="251">
        <f t="shared" si="739"/>
        <v>403.34027777777777</v>
      </c>
      <c r="I89" s="251">
        <f t="shared" si="739"/>
        <v>405.0208622685185</v>
      </c>
      <c r="J89" s="251">
        <f t="shared" si="739"/>
        <v>406.7084491946373</v>
      </c>
      <c r="K89" s="251">
        <f t="shared" si="739"/>
        <v>408.40306773294827</v>
      </c>
      <c r="L89" s="251">
        <f t="shared" si="739"/>
        <v>410.10474718183553</v>
      </c>
      <c r="M89" s="251">
        <f t="shared" si="739"/>
        <v>411.81351696175983</v>
      </c>
      <c r="N89" s="251">
        <f t="shared" si="739"/>
        <v>413.52940661576713</v>
      </c>
      <c r="O89" s="251">
        <f t="shared" si="739"/>
        <v>415.25244580999947</v>
      </c>
      <c r="P89" s="251">
        <f t="shared" si="739"/>
        <v>416.98266433420781</v>
      </c>
      <c r="Q89" s="257">
        <f t="shared" si="739"/>
        <v>418.72009210226702</v>
      </c>
      <c r="R89" s="251">
        <f t="shared" si="739"/>
        <v>420.46475915269315</v>
      </c>
      <c r="S89" s="251">
        <f t="shared" si="739"/>
        <v>422.21669564916272</v>
      </c>
      <c r="T89" s="251">
        <f t="shared" si="739"/>
        <v>423.97593188103423</v>
      </c>
      <c r="U89" s="251">
        <f t="shared" si="739"/>
        <v>425.74249826387188</v>
      </c>
      <c r="V89" s="251">
        <f t="shared" si="739"/>
        <v>427.51642533997136</v>
      </c>
      <c r="W89" s="251">
        <f t="shared" si="739"/>
        <v>429.29774377888788</v>
      </c>
      <c r="X89" s="251">
        <f t="shared" si="739"/>
        <v>431.0864843779666</v>
      </c>
      <c r="Y89" s="251">
        <f t="shared" si="739"/>
        <v>432.88267806287479</v>
      </c>
      <c r="Z89" s="251">
        <f t="shared" si="739"/>
        <v>434.68635588813675</v>
      </c>
      <c r="AA89" s="251">
        <f t="shared" si="739"/>
        <v>436.49754903767064</v>
      </c>
      <c r="AB89" s="251">
        <f t="shared" si="739"/>
        <v>438.3162888253276</v>
      </c>
      <c r="AC89" s="257">
        <f t="shared" si="739"/>
        <v>440.14260669543313</v>
      </c>
      <c r="AD89" s="251">
        <f t="shared" si="739"/>
        <v>441.97653422333076</v>
      </c>
      <c r="AE89" s="251">
        <f t="shared" si="739"/>
        <v>443.81810311592795</v>
      </c>
      <c r="AF89" s="251">
        <f t="shared" si="739"/>
        <v>445.6673452122443</v>
      </c>
      <c r="AG89" s="251">
        <f t="shared" si="739"/>
        <v>447.52429248396197</v>
      </c>
      <c r="AH89" s="251">
        <f t="shared" si="739"/>
        <v>449.38897703597848</v>
      </c>
      <c r="AI89" s="251">
        <f t="shared" si="739"/>
        <v>451.26143110696171</v>
      </c>
      <c r="AJ89" s="251">
        <f t="shared" si="739"/>
        <v>453.14168706990739</v>
      </c>
      <c r="AK89" s="251">
        <f t="shared" si="739"/>
        <v>455.02977743269867</v>
      </c>
      <c r="AL89" s="251">
        <f t="shared" ref="AL89:BM89" si="740">IF(AL$2=$C$65,$D89,IF(AL$2&gt;$C$65,AK89*(1+$C$64/12),0))</f>
        <v>456.92573483866823</v>
      </c>
      <c r="AM89" s="251">
        <f t="shared" si="740"/>
        <v>458.82959206716265</v>
      </c>
      <c r="AN89" s="251">
        <f t="shared" si="740"/>
        <v>460.74138203410917</v>
      </c>
      <c r="AO89" s="257">
        <f t="shared" si="740"/>
        <v>462.66113779258461</v>
      </c>
      <c r="AP89" s="251">
        <f t="shared" si="740"/>
        <v>464.58889253338702</v>
      </c>
      <c r="AQ89" s="251">
        <f t="shared" si="740"/>
        <v>466.52467958560948</v>
      </c>
      <c r="AR89" s="251">
        <f t="shared" si="740"/>
        <v>468.46853241721618</v>
      </c>
      <c r="AS89" s="251">
        <f t="shared" si="740"/>
        <v>470.42048463562122</v>
      </c>
      <c r="AT89" s="251">
        <f t="shared" si="740"/>
        <v>472.38056998826966</v>
      </c>
      <c r="AU89" s="251">
        <f t="shared" si="740"/>
        <v>474.34882236322079</v>
      </c>
      <c r="AV89" s="251">
        <f t="shared" si="740"/>
        <v>476.32527578973418</v>
      </c>
      <c r="AW89" s="251">
        <f t="shared" si="740"/>
        <v>478.30996443885806</v>
      </c>
      <c r="AX89" s="251">
        <f t="shared" si="740"/>
        <v>480.30292262401997</v>
      </c>
      <c r="AY89" s="251">
        <f t="shared" si="740"/>
        <v>482.30418480162007</v>
      </c>
      <c r="AZ89" s="251">
        <f t="shared" si="740"/>
        <v>484.31378557162679</v>
      </c>
      <c r="BA89" s="257">
        <f t="shared" si="740"/>
        <v>486.33175967817522</v>
      </c>
      <c r="BB89" s="251">
        <f t="shared" si="740"/>
        <v>488.35814201016763</v>
      </c>
      <c r="BC89" s="251">
        <f t="shared" si="740"/>
        <v>490.39296760187665</v>
      </c>
      <c r="BD89" s="251">
        <f t="shared" si="740"/>
        <v>492.43627163355114</v>
      </c>
      <c r="BE89" s="251">
        <f t="shared" si="740"/>
        <v>494.48808943202425</v>
      </c>
      <c r="BF89" s="251">
        <f t="shared" si="740"/>
        <v>496.54845647132436</v>
      </c>
      <c r="BG89" s="251">
        <f t="shared" si="740"/>
        <v>498.61740837328819</v>
      </c>
      <c r="BH89" s="251">
        <f t="shared" si="740"/>
        <v>500.69498090817689</v>
      </c>
      <c r="BI89" s="251">
        <f t="shared" si="740"/>
        <v>502.78120999529426</v>
      </c>
      <c r="BJ89" s="251">
        <f t="shared" si="740"/>
        <v>504.876131703608</v>
      </c>
      <c r="BK89" s="251">
        <f t="shared" si="740"/>
        <v>506.97978225237301</v>
      </c>
      <c r="BL89" s="251">
        <f t="shared" si="740"/>
        <v>509.09219801175789</v>
      </c>
      <c r="BM89" s="251">
        <f t="shared" si="740"/>
        <v>511.21341550347353</v>
      </c>
      <c r="BO89" s="355">
        <f t="shared" ref="BO89" si="741">SUM(F89:Q89)</f>
        <v>4911.5421966463846</v>
      </c>
      <c r="BP89" s="356">
        <f t="shared" ref="BP89" si="742">SUM(R89:AC89)</f>
        <v>5162.8260169530295</v>
      </c>
      <c r="BQ89" s="356">
        <f t="shared" ref="BQ89" si="743">SUM(AD89:AO89)</f>
        <v>5426.9659944135356</v>
      </c>
      <c r="BR89" s="356">
        <f t="shared" ref="BR89" si="744">SUM(AP89:BA89)</f>
        <v>5704.6198744273588</v>
      </c>
      <c r="BS89" s="357">
        <f t="shared" ref="BS89" si="745">SUM(BB89:BM89)</f>
        <v>5996.4790538969164</v>
      </c>
      <c r="BT89" s="354"/>
      <c r="BU89" s="358">
        <f t="shared" ref="BU89" si="746">SUM(BO89:BS89)</f>
        <v>27202.433136337226</v>
      </c>
    </row>
    <row r="90" spans="1:73" ht="15" collapsed="1">
      <c r="A90" s="221"/>
      <c r="B90" s="110" t="s">
        <v>150</v>
      </c>
      <c r="E90" s="221"/>
      <c r="F90" s="242">
        <f>SUM(F88:F89)</f>
        <v>1500</v>
      </c>
      <c r="G90" s="242">
        <f t="shared" ref="G90:M90" si="747">SUM(G88:G89)</f>
        <v>1506.25</v>
      </c>
      <c r="H90" s="242">
        <f t="shared" si="747"/>
        <v>1512.5260416666665</v>
      </c>
      <c r="I90" s="242">
        <f t="shared" si="747"/>
        <v>1518.8282335069443</v>
      </c>
      <c r="J90" s="242">
        <f t="shared" si="747"/>
        <v>1525.1566844798897</v>
      </c>
      <c r="K90" s="242">
        <f t="shared" si="747"/>
        <v>1531.511503998556</v>
      </c>
      <c r="L90" s="242">
        <f t="shared" si="747"/>
        <v>1537.8928019318832</v>
      </c>
      <c r="M90" s="242">
        <f t="shared" si="747"/>
        <v>1544.3006886065994</v>
      </c>
      <c r="N90" s="242">
        <f>SUM(N88:N89)</f>
        <v>1550.7352748091268</v>
      </c>
      <c r="O90" s="242">
        <f t="shared" ref="O90" si="748">SUM(O88:O89)</f>
        <v>1557.1966717874982</v>
      </c>
      <c r="P90" s="242">
        <f t="shared" ref="P90" si="749">SUM(P88:P89)</f>
        <v>1563.6849912532793</v>
      </c>
      <c r="Q90" s="258">
        <f t="shared" ref="Q90" si="750">SUM(Q88:Q89)</f>
        <v>1570.2003453835014</v>
      </c>
      <c r="R90" s="242">
        <f t="shared" ref="R90" si="751">SUM(R88:R89)</f>
        <v>1576.7428468225994</v>
      </c>
      <c r="S90" s="242">
        <f t="shared" ref="S90" si="752">SUM(S88:S89)</f>
        <v>1583.3126086843604</v>
      </c>
      <c r="T90" s="242">
        <f t="shared" ref="T90" si="753">SUM(T88:T89)</f>
        <v>1589.9097445538785</v>
      </c>
      <c r="U90" s="242">
        <f t="shared" ref="U90" si="754">SUM(U88:U89)</f>
        <v>1596.5343684895197</v>
      </c>
      <c r="V90" s="242">
        <f t="shared" ref="V90" si="755">SUM(V88:V89)</f>
        <v>1603.1865950248925</v>
      </c>
      <c r="W90" s="242">
        <f t="shared" ref="W90" si="756">SUM(W88:W89)</f>
        <v>1609.8665391708296</v>
      </c>
      <c r="X90" s="242">
        <f t="shared" ref="X90" si="757">SUM(X88:X89)</f>
        <v>1616.5743164173746</v>
      </c>
      <c r="Y90" s="242">
        <f t="shared" ref="Y90" si="758">SUM(Y88:Y89)</f>
        <v>1623.3100427357804</v>
      </c>
      <c r="Z90" s="242">
        <f t="shared" ref="Z90" si="759">SUM(Z88:Z89)</f>
        <v>1630.0738345805125</v>
      </c>
      <c r="AA90" s="242">
        <f t="shared" ref="AA90" si="760">SUM(AA88:AA89)</f>
        <v>1636.8658088912648</v>
      </c>
      <c r="AB90" s="242">
        <f t="shared" ref="AB90" si="761">SUM(AB88:AB89)</f>
        <v>1643.6860830949781</v>
      </c>
      <c r="AC90" s="258">
        <f t="shared" ref="AC90" si="762">SUM(AC88:AC89)</f>
        <v>1650.5347751078739</v>
      </c>
      <c r="AD90" s="242">
        <f t="shared" ref="AD90" si="763">SUM(AD88:AD89)</f>
        <v>1657.4120033374898</v>
      </c>
      <c r="AE90" s="242">
        <f t="shared" ref="AE90" si="764">SUM(AE88:AE89)</f>
        <v>1664.3178866847293</v>
      </c>
      <c r="AF90" s="242">
        <f t="shared" ref="AF90" si="765">SUM(AF88:AF89)</f>
        <v>1671.2525445459157</v>
      </c>
      <c r="AG90" s="242">
        <f t="shared" ref="AG90" si="766">SUM(AG88:AG89)</f>
        <v>1678.2160968148571</v>
      </c>
      <c r="AH90" s="242">
        <f t="shared" ref="AH90" si="767">SUM(AH88:AH89)</f>
        <v>1685.2086638849191</v>
      </c>
      <c r="AI90" s="242">
        <f t="shared" ref="AI90" si="768">SUM(AI88:AI89)</f>
        <v>1692.2303666511061</v>
      </c>
      <c r="AJ90" s="242">
        <f t="shared" ref="AJ90" si="769">SUM(AJ88:AJ89)</f>
        <v>1699.2813265121524</v>
      </c>
      <c r="AK90" s="242">
        <f t="shared" ref="AK90" si="770">SUM(AK88:AK89)</f>
        <v>1706.3616653726197</v>
      </c>
      <c r="AL90" s="242">
        <f t="shared" ref="AL90" si="771">SUM(AL88:AL89)</f>
        <v>1713.4715056450054</v>
      </c>
      <c r="AM90" s="242">
        <f t="shared" ref="AM90" si="772">SUM(AM88:AM89)</f>
        <v>1720.6109702518595</v>
      </c>
      <c r="AN90" s="242">
        <f t="shared" ref="AN90" si="773">SUM(AN88:AN89)</f>
        <v>1727.780182627909</v>
      </c>
      <c r="AO90" s="258">
        <f t="shared" ref="AO90" si="774">SUM(AO88:AO89)</f>
        <v>1734.9792667221921</v>
      </c>
      <c r="AP90" s="242">
        <f t="shared" ref="AP90" si="775">SUM(AP88:AP89)</f>
        <v>1742.208347000201</v>
      </c>
      <c r="AQ90" s="242">
        <f t="shared" ref="AQ90" si="776">SUM(AQ88:AQ89)</f>
        <v>1749.4675484460352</v>
      </c>
      <c r="AR90" s="242">
        <f t="shared" ref="AR90" si="777">SUM(AR88:AR89)</f>
        <v>1756.7569965645605</v>
      </c>
      <c r="AS90" s="242">
        <f t="shared" ref="AS90" si="778">SUM(AS88:AS89)</f>
        <v>1764.0768173835795</v>
      </c>
      <c r="AT90" s="242">
        <f t="shared" ref="AT90" si="779">SUM(AT88:AT89)</f>
        <v>1771.427137456011</v>
      </c>
      <c r="AU90" s="242">
        <f t="shared" ref="AU90" si="780">SUM(AU88:AU89)</f>
        <v>1778.8080838620776</v>
      </c>
      <c r="AV90" s="242">
        <f t="shared" ref="AV90" si="781">SUM(AV88:AV89)</f>
        <v>1786.2197842115029</v>
      </c>
      <c r="AW90" s="242">
        <f t="shared" ref="AW90" si="782">SUM(AW88:AW89)</f>
        <v>1793.6623666457174</v>
      </c>
      <c r="AX90" s="242">
        <f t="shared" ref="AX90" si="783">SUM(AX88:AX89)</f>
        <v>1801.1359598400745</v>
      </c>
      <c r="AY90" s="242">
        <f t="shared" ref="AY90" si="784">SUM(AY88:AY89)</f>
        <v>1808.640693006075</v>
      </c>
      <c r="AZ90" s="242">
        <f t="shared" ref="AZ90" si="785">SUM(AZ88:AZ89)</f>
        <v>1816.1766958936003</v>
      </c>
      <c r="BA90" s="258">
        <f t="shared" ref="BA90" si="786">SUM(BA88:BA89)</f>
        <v>1823.7440987931568</v>
      </c>
      <c r="BB90" s="242">
        <f t="shared" ref="BB90" si="787">SUM(BB88:BB89)</f>
        <v>1831.3430325381282</v>
      </c>
      <c r="BC90" s="242">
        <f t="shared" ref="BC90" si="788">SUM(BC88:BC89)</f>
        <v>1838.9736285070371</v>
      </c>
      <c r="BD90" s="242">
        <f t="shared" ref="BD90" si="789">SUM(BD88:BD89)</f>
        <v>1846.6360186258164</v>
      </c>
      <c r="BE90" s="242">
        <f t="shared" ref="BE90" si="790">SUM(BE88:BE89)</f>
        <v>1854.3303353700906</v>
      </c>
      <c r="BF90" s="242">
        <f t="shared" ref="BF90" si="791">SUM(BF88:BF89)</f>
        <v>1862.0567117674659</v>
      </c>
      <c r="BG90" s="242">
        <f t="shared" ref="BG90" si="792">SUM(BG88:BG89)</f>
        <v>1869.8152813998304</v>
      </c>
      <c r="BH90" s="242">
        <f t="shared" ref="BH90" si="793">SUM(BH88:BH89)</f>
        <v>1877.6061784056628</v>
      </c>
      <c r="BI90" s="242">
        <f t="shared" ref="BI90" si="794">SUM(BI88:BI89)</f>
        <v>1885.4295374823532</v>
      </c>
      <c r="BJ90" s="242">
        <f t="shared" ref="BJ90" si="795">SUM(BJ88:BJ89)</f>
        <v>1893.2854938885296</v>
      </c>
      <c r="BK90" s="242">
        <f t="shared" ref="BK90" si="796">SUM(BK88:BK89)</f>
        <v>1901.1741834463985</v>
      </c>
      <c r="BL90" s="242">
        <f t="shared" ref="BL90" si="797">SUM(BL88:BL89)</f>
        <v>1909.0957425440915</v>
      </c>
      <c r="BM90" s="242">
        <f t="shared" ref="BM90" si="798">SUM(BM88:BM89)</f>
        <v>1917.0503081380252</v>
      </c>
      <c r="BO90" s="363">
        <f t="shared" ref="BO90" si="799">SUM(F90:Q90)</f>
        <v>18418.283237423944</v>
      </c>
      <c r="BP90" s="364">
        <f t="shared" ref="BP90" si="800">SUM(R90:AC90)</f>
        <v>19360.597563573865</v>
      </c>
      <c r="BQ90" s="364">
        <f t="shared" ref="BQ90" si="801">SUM(AD90:AO90)</f>
        <v>20351.122479050759</v>
      </c>
      <c r="BR90" s="364">
        <f t="shared" ref="BR90" si="802">SUM(AP90:BA90)</f>
        <v>21392.324529102589</v>
      </c>
      <c r="BS90" s="365">
        <f t="shared" ref="BS90" si="803">SUM(BB90:BM90)</f>
        <v>22486.796452113424</v>
      </c>
      <c r="BT90" s="366"/>
      <c r="BU90" s="358">
        <f t="shared" ref="BU90" si="804">SUM(BO90:BS90)</f>
        <v>102009.12426126457</v>
      </c>
    </row>
    <row r="91" spans="1:73" ht="15" hidden="1" outlineLevel="1">
      <c r="A91" s="221"/>
      <c r="B91" s="114" t="s">
        <v>151</v>
      </c>
      <c r="E91" s="221"/>
      <c r="F91" s="249"/>
      <c r="G91" s="249"/>
      <c r="H91" s="249"/>
      <c r="I91" s="249"/>
      <c r="J91" s="249"/>
      <c r="K91" s="249"/>
      <c r="L91" s="249"/>
      <c r="M91" s="249"/>
      <c r="N91" s="249"/>
      <c r="O91" s="249"/>
      <c r="P91" s="249"/>
      <c r="Q91" s="256"/>
      <c r="R91" s="249"/>
      <c r="S91" s="249"/>
      <c r="T91" s="249"/>
      <c r="U91" s="249"/>
      <c r="V91" s="249"/>
      <c r="W91" s="249"/>
      <c r="X91" s="249"/>
      <c r="Y91" s="249"/>
      <c r="Z91" s="249"/>
      <c r="AA91" s="249"/>
      <c r="AB91" s="249"/>
      <c r="AC91" s="256"/>
      <c r="AD91" s="249"/>
      <c r="AE91" s="249"/>
      <c r="AF91" s="249"/>
      <c r="AG91" s="249"/>
      <c r="AH91" s="249"/>
      <c r="AI91" s="249"/>
      <c r="AJ91" s="249"/>
      <c r="AK91" s="249"/>
      <c r="AL91" s="249"/>
      <c r="AM91" s="249"/>
      <c r="AN91" s="249"/>
      <c r="AO91" s="256"/>
      <c r="AP91" s="249"/>
      <c r="AQ91" s="249"/>
      <c r="AR91" s="249"/>
      <c r="AS91" s="249"/>
      <c r="AT91" s="249"/>
      <c r="AU91" s="249"/>
      <c r="AV91" s="249"/>
      <c r="AW91" s="249"/>
      <c r="AX91" s="249"/>
      <c r="AY91" s="249"/>
      <c r="AZ91" s="249"/>
      <c r="BA91" s="256"/>
      <c r="BB91" s="249"/>
      <c r="BC91" s="249"/>
      <c r="BD91" s="249"/>
      <c r="BE91" s="249"/>
      <c r="BF91" s="249"/>
      <c r="BG91" s="249"/>
      <c r="BH91" s="249"/>
      <c r="BI91" s="249"/>
      <c r="BJ91" s="249"/>
      <c r="BK91" s="249"/>
      <c r="BL91" s="249"/>
      <c r="BM91" s="249"/>
      <c r="BO91" s="355"/>
      <c r="BP91" s="356"/>
      <c r="BQ91" s="356"/>
      <c r="BR91" s="356"/>
      <c r="BS91" s="357"/>
      <c r="BT91" s="354"/>
      <c r="BU91" s="358"/>
    </row>
    <row r="92" spans="1:73" ht="15" hidden="1" outlineLevel="1">
      <c r="A92" s="221"/>
      <c r="B92" s="108" t="s">
        <v>168</v>
      </c>
      <c r="D92" s="203">
        <v>5000</v>
      </c>
      <c r="E92" s="221"/>
      <c r="F92" s="235">
        <f>IF(F$2=$C$65,$D92,IF(F$2&gt;$C$65,D92*(1+$C$64/12),0))</f>
        <v>5000</v>
      </c>
      <c r="G92" s="235">
        <f t="shared" ref="G92:AK92" si="805">IF(G$2=$C$65,$D92,IF(G$2&gt;$C$65,F92*(1+$C$64/12),0))</f>
        <v>5020.833333333333</v>
      </c>
      <c r="H92" s="235">
        <f t="shared" si="805"/>
        <v>5041.7534722222217</v>
      </c>
      <c r="I92" s="235">
        <f t="shared" si="805"/>
        <v>5062.7607783564808</v>
      </c>
      <c r="J92" s="235">
        <f t="shared" si="805"/>
        <v>5083.8556149329661</v>
      </c>
      <c r="K92" s="235">
        <f t="shared" si="805"/>
        <v>5105.0383466618532</v>
      </c>
      <c r="L92" s="235">
        <f t="shared" si="805"/>
        <v>5126.3093397729444</v>
      </c>
      <c r="M92" s="235">
        <f t="shared" si="805"/>
        <v>5147.6689620219986</v>
      </c>
      <c r="N92" s="235">
        <f t="shared" si="805"/>
        <v>5169.1175826970903</v>
      </c>
      <c r="O92" s="235">
        <f t="shared" si="805"/>
        <v>5190.6555726249944</v>
      </c>
      <c r="P92" s="235">
        <f t="shared" si="805"/>
        <v>5212.2833041775984</v>
      </c>
      <c r="Q92" s="236">
        <f t="shared" si="805"/>
        <v>5234.0011512783385</v>
      </c>
      <c r="R92" s="235">
        <f t="shared" si="805"/>
        <v>5255.8094894086653</v>
      </c>
      <c r="S92" s="235">
        <f t="shared" si="805"/>
        <v>5277.7086956145349</v>
      </c>
      <c r="T92" s="235">
        <f t="shared" si="805"/>
        <v>5299.6991485129283</v>
      </c>
      <c r="U92" s="235">
        <f t="shared" si="805"/>
        <v>5321.7812282983987</v>
      </c>
      <c r="V92" s="235">
        <f t="shared" si="805"/>
        <v>5343.9553167496415</v>
      </c>
      <c r="W92" s="235">
        <f t="shared" si="805"/>
        <v>5366.2217972360986</v>
      </c>
      <c r="X92" s="235">
        <f t="shared" si="805"/>
        <v>5388.5810547245819</v>
      </c>
      <c r="Y92" s="235">
        <f t="shared" si="805"/>
        <v>5411.0334757859346</v>
      </c>
      <c r="Z92" s="235">
        <f t="shared" si="805"/>
        <v>5433.5794486017094</v>
      </c>
      <c r="AA92" s="235">
        <f t="shared" si="805"/>
        <v>5456.2193629708827</v>
      </c>
      <c r="AB92" s="235">
        <f t="shared" si="805"/>
        <v>5478.9536103165947</v>
      </c>
      <c r="AC92" s="236">
        <f t="shared" si="805"/>
        <v>5501.7825836929142</v>
      </c>
      <c r="AD92" s="235">
        <f t="shared" si="805"/>
        <v>5524.7066777916343</v>
      </c>
      <c r="AE92" s="235">
        <f t="shared" si="805"/>
        <v>5547.7262889490994</v>
      </c>
      <c r="AF92" s="235">
        <f t="shared" si="805"/>
        <v>5570.8418151530541</v>
      </c>
      <c r="AG92" s="235">
        <f t="shared" si="805"/>
        <v>5594.0536560495248</v>
      </c>
      <c r="AH92" s="235">
        <f t="shared" si="805"/>
        <v>5617.3622129497307</v>
      </c>
      <c r="AI92" s="235">
        <f t="shared" si="805"/>
        <v>5640.767888837021</v>
      </c>
      <c r="AJ92" s="235">
        <f t="shared" si="805"/>
        <v>5664.2710883738418</v>
      </c>
      <c r="AK92" s="235">
        <f t="shared" si="805"/>
        <v>5687.8722179087326</v>
      </c>
      <c r="AL92" s="235">
        <f t="shared" ref="AL92:BM92" si="806">IF(AL$2=$C$65,$D92,IF(AL$2&gt;$C$65,AK92*(1+$C$64/12),0))</f>
        <v>5711.5716854833527</v>
      </c>
      <c r="AM92" s="235">
        <f t="shared" si="806"/>
        <v>5735.3699008395333</v>
      </c>
      <c r="AN92" s="235">
        <f t="shared" si="806"/>
        <v>5759.2672754263649</v>
      </c>
      <c r="AO92" s="236">
        <f t="shared" si="806"/>
        <v>5783.2642224073079</v>
      </c>
      <c r="AP92" s="235">
        <f t="shared" si="806"/>
        <v>5807.361156667338</v>
      </c>
      <c r="AQ92" s="235">
        <f t="shared" si="806"/>
        <v>5831.5584948201185</v>
      </c>
      <c r="AR92" s="235">
        <f t="shared" si="806"/>
        <v>5855.8566552152024</v>
      </c>
      <c r="AS92" s="235">
        <f t="shared" si="806"/>
        <v>5880.2560579452656</v>
      </c>
      <c r="AT92" s="235">
        <f t="shared" si="806"/>
        <v>5904.7571248533704</v>
      </c>
      <c r="AU92" s="235">
        <f t="shared" si="806"/>
        <v>5929.3602795402594</v>
      </c>
      <c r="AV92" s="235">
        <f t="shared" si="806"/>
        <v>5954.0659473716769</v>
      </c>
      <c r="AW92" s="235">
        <f t="shared" si="806"/>
        <v>5978.8745554857251</v>
      </c>
      <c r="AX92" s="235">
        <f t="shared" si="806"/>
        <v>6003.786532800249</v>
      </c>
      <c r="AY92" s="235">
        <f t="shared" si="806"/>
        <v>6028.8023100202499</v>
      </c>
      <c r="AZ92" s="235">
        <f t="shared" si="806"/>
        <v>6053.922319645334</v>
      </c>
      <c r="BA92" s="236">
        <f t="shared" si="806"/>
        <v>6079.1469959771894</v>
      </c>
      <c r="BB92" s="235">
        <f t="shared" si="806"/>
        <v>6104.4767751270938</v>
      </c>
      <c r="BC92" s="235">
        <f t="shared" si="806"/>
        <v>6129.9120950234565</v>
      </c>
      <c r="BD92" s="235">
        <f t="shared" si="806"/>
        <v>6155.4533954193876</v>
      </c>
      <c r="BE92" s="235">
        <f t="shared" si="806"/>
        <v>6181.1011179003017</v>
      </c>
      <c r="BF92" s="235">
        <f t="shared" si="806"/>
        <v>6206.855705891553</v>
      </c>
      <c r="BG92" s="235">
        <f t="shared" si="806"/>
        <v>6232.7176046661007</v>
      </c>
      <c r="BH92" s="235">
        <f t="shared" si="806"/>
        <v>6258.6872613522091</v>
      </c>
      <c r="BI92" s="235">
        <f t="shared" si="806"/>
        <v>6284.7651249411765</v>
      </c>
      <c r="BJ92" s="235">
        <f t="shared" si="806"/>
        <v>6310.9516462950978</v>
      </c>
      <c r="BK92" s="235">
        <f t="shared" si="806"/>
        <v>6337.2472781546603</v>
      </c>
      <c r="BL92" s="235">
        <f t="shared" si="806"/>
        <v>6363.6524751469715</v>
      </c>
      <c r="BM92" s="235">
        <f t="shared" si="806"/>
        <v>6390.1676937934171</v>
      </c>
      <c r="BO92" s="355">
        <f t="shared" ref="BO92:BO93" si="807">SUM(F92:Q92)</f>
        <v>61394.277458079821</v>
      </c>
      <c r="BP92" s="356">
        <f t="shared" ref="BP92:BP93" si="808">SUM(R92:AC92)</f>
        <v>64535.325211912888</v>
      </c>
      <c r="BQ92" s="356">
        <f t="shared" ref="BQ92:BQ93" si="809">SUM(AD92:AO92)</f>
        <v>67837.074930169198</v>
      </c>
      <c r="BR92" s="356">
        <f t="shared" ref="BR92:BR93" si="810">SUM(AP92:BA92)</f>
        <v>71307.748430341977</v>
      </c>
      <c r="BS92" s="357">
        <f t="shared" ref="BS92:BS93" si="811">SUM(BB92:BM92)</f>
        <v>74955.988173711434</v>
      </c>
      <c r="BT92" s="354"/>
      <c r="BU92" s="358">
        <f t="shared" ref="BU92:BU93" si="812">SUM(BO92:BS92)</f>
        <v>340030.4142042154</v>
      </c>
    </row>
    <row r="93" spans="1:73" ht="15" hidden="1" outlineLevel="1">
      <c r="A93" s="221"/>
      <c r="B93" s="108" t="s">
        <v>169</v>
      </c>
      <c r="D93" s="203">
        <v>5000</v>
      </c>
      <c r="E93" s="221"/>
      <c r="F93" s="251">
        <f>IF(F$2=$C$65,$D93,IF(F$2&gt;$C$65,D93*(1+$C$64/12),0))</f>
        <v>5000</v>
      </c>
      <c r="G93" s="251">
        <f t="shared" ref="G93:AK93" si="813">IF(G$2=$C$65,$D93,IF(G$2&gt;$C$65,F93*(1+$C$64/12),0))</f>
        <v>5020.833333333333</v>
      </c>
      <c r="H93" s="251">
        <f t="shared" si="813"/>
        <v>5041.7534722222217</v>
      </c>
      <c r="I93" s="251">
        <f t="shared" si="813"/>
        <v>5062.7607783564808</v>
      </c>
      <c r="J93" s="251">
        <f t="shared" si="813"/>
        <v>5083.8556149329661</v>
      </c>
      <c r="K93" s="251">
        <f t="shared" si="813"/>
        <v>5105.0383466618532</v>
      </c>
      <c r="L93" s="251">
        <f t="shared" si="813"/>
        <v>5126.3093397729444</v>
      </c>
      <c r="M93" s="251">
        <f t="shared" si="813"/>
        <v>5147.6689620219986</v>
      </c>
      <c r="N93" s="251">
        <f t="shared" si="813"/>
        <v>5169.1175826970903</v>
      </c>
      <c r="O93" s="251">
        <f t="shared" si="813"/>
        <v>5190.6555726249944</v>
      </c>
      <c r="P93" s="235">
        <f t="shared" si="813"/>
        <v>5212.2833041775984</v>
      </c>
      <c r="Q93" s="236">
        <f t="shared" si="813"/>
        <v>5234.0011512783385</v>
      </c>
      <c r="R93" s="235">
        <f t="shared" si="813"/>
        <v>5255.8094894086653</v>
      </c>
      <c r="S93" s="235">
        <f t="shared" si="813"/>
        <v>5277.7086956145349</v>
      </c>
      <c r="T93" s="235">
        <f t="shared" si="813"/>
        <v>5299.6991485129283</v>
      </c>
      <c r="U93" s="235">
        <f t="shared" si="813"/>
        <v>5321.7812282983987</v>
      </c>
      <c r="V93" s="235">
        <f t="shared" si="813"/>
        <v>5343.9553167496415</v>
      </c>
      <c r="W93" s="235">
        <f t="shared" si="813"/>
        <v>5366.2217972360986</v>
      </c>
      <c r="X93" s="235">
        <f t="shared" si="813"/>
        <v>5388.5810547245819</v>
      </c>
      <c r="Y93" s="235">
        <f t="shared" si="813"/>
        <v>5411.0334757859346</v>
      </c>
      <c r="Z93" s="235">
        <f t="shared" si="813"/>
        <v>5433.5794486017094</v>
      </c>
      <c r="AA93" s="235">
        <f t="shared" si="813"/>
        <v>5456.2193629708827</v>
      </c>
      <c r="AB93" s="235">
        <f t="shared" si="813"/>
        <v>5478.9536103165947</v>
      </c>
      <c r="AC93" s="236">
        <f t="shared" si="813"/>
        <v>5501.7825836929142</v>
      </c>
      <c r="AD93" s="235">
        <f t="shared" si="813"/>
        <v>5524.7066777916343</v>
      </c>
      <c r="AE93" s="235">
        <f t="shared" si="813"/>
        <v>5547.7262889490994</v>
      </c>
      <c r="AF93" s="235">
        <f t="shared" si="813"/>
        <v>5570.8418151530541</v>
      </c>
      <c r="AG93" s="235">
        <f t="shared" si="813"/>
        <v>5594.0536560495248</v>
      </c>
      <c r="AH93" s="235">
        <f t="shared" si="813"/>
        <v>5617.3622129497307</v>
      </c>
      <c r="AI93" s="235">
        <f t="shared" si="813"/>
        <v>5640.767888837021</v>
      </c>
      <c r="AJ93" s="235">
        <f t="shared" si="813"/>
        <v>5664.2710883738418</v>
      </c>
      <c r="AK93" s="235">
        <f t="shared" si="813"/>
        <v>5687.8722179087326</v>
      </c>
      <c r="AL93" s="235">
        <f t="shared" ref="AL93:BM93" si="814">IF(AL$2=$C$65,$D93,IF(AL$2&gt;$C$65,AK93*(1+$C$64/12),0))</f>
        <v>5711.5716854833527</v>
      </c>
      <c r="AM93" s="235">
        <f t="shared" si="814"/>
        <v>5735.3699008395333</v>
      </c>
      <c r="AN93" s="235">
        <f t="shared" si="814"/>
        <v>5759.2672754263649</v>
      </c>
      <c r="AO93" s="236">
        <f t="shared" si="814"/>
        <v>5783.2642224073079</v>
      </c>
      <c r="AP93" s="235">
        <f t="shared" si="814"/>
        <v>5807.361156667338</v>
      </c>
      <c r="AQ93" s="235">
        <f t="shared" si="814"/>
        <v>5831.5584948201185</v>
      </c>
      <c r="AR93" s="235">
        <f t="shared" si="814"/>
        <v>5855.8566552152024</v>
      </c>
      <c r="AS93" s="235">
        <f t="shared" si="814"/>
        <v>5880.2560579452656</v>
      </c>
      <c r="AT93" s="235">
        <f t="shared" si="814"/>
        <v>5904.7571248533704</v>
      </c>
      <c r="AU93" s="235">
        <f t="shared" si="814"/>
        <v>5929.3602795402594</v>
      </c>
      <c r="AV93" s="235">
        <f t="shared" si="814"/>
        <v>5954.0659473716769</v>
      </c>
      <c r="AW93" s="235">
        <f t="shared" si="814"/>
        <v>5978.8745554857251</v>
      </c>
      <c r="AX93" s="235">
        <f t="shared" si="814"/>
        <v>6003.786532800249</v>
      </c>
      <c r="AY93" s="235">
        <f t="shared" si="814"/>
        <v>6028.8023100202499</v>
      </c>
      <c r="AZ93" s="235">
        <f t="shared" si="814"/>
        <v>6053.922319645334</v>
      </c>
      <c r="BA93" s="236">
        <f t="shared" si="814"/>
        <v>6079.1469959771894</v>
      </c>
      <c r="BB93" s="235">
        <f t="shared" si="814"/>
        <v>6104.4767751270938</v>
      </c>
      <c r="BC93" s="235">
        <f t="shared" si="814"/>
        <v>6129.9120950234565</v>
      </c>
      <c r="BD93" s="235">
        <f t="shared" si="814"/>
        <v>6155.4533954193876</v>
      </c>
      <c r="BE93" s="235">
        <f t="shared" si="814"/>
        <v>6181.1011179003017</v>
      </c>
      <c r="BF93" s="235">
        <f t="shared" si="814"/>
        <v>6206.855705891553</v>
      </c>
      <c r="BG93" s="235">
        <f t="shared" si="814"/>
        <v>6232.7176046661007</v>
      </c>
      <c r="BH93" s="235">
        <f t="shared" si="814"/>
        <v>6258.6872613522091</v>
      </c>
      <c r="BI93" s="235">
        <f t="shared" si="814"/>
        <v>6284.7651249411765</v>
      </c>
      <c r="BJ93" s="235">
        <f t="shared" si="814"/>
        <v>6310.9516462950978</v>
      </c>
      <c r="BK93" s="235">
        <f t="shared" si="814"/>
        <v>6337.2472781546603</v>
      </c>
      <c r="BL93" s="235">
        <f t="shared" si="814"/>
        <v>6363.6524751469715</v>
      </c>
      <c r="BM93" s="235">
        <f t="shared" si="814"/>
        <v>6390.1676937934171</v>
      </c>
      <c r="BO93" s="355">
        <f t="shared" si="807"/>
        <v>61394.277458079821</v>
      </c>
      <c r="BP93" s="356">
        <f t="shared" si="808"/>
        <v>64535.325211912888</v>
      </c>
      <c r="BQ93" s="356">
        <f t="shared" si="809"/>
        <v>67837.074930169198</v>
      </c>
      <c r="BR93" s="356">
        <f t="shared" si="810"/>
        <v>71307.748430341977</v>
      </c>
      <c r="BS93" s="357">
        <f t="shared" si="811"/>
        <v>74955.988173711434</v>
      </c>
      <c r="BT93" s="354"/>
      <c r="BU93" s="358">
        <f t="shared" si="812"/>
        <v>340030.4142042154</v>
      </c>
    </row>
    <row r="94" spans="1:73" ht="15" collapsed="1">
      <c r="A94" s="221"/>
      <c r="B94" s="113" t="s">
        <v>152</v>
      </c>
      <c r="E94" s="221"/>
      <c r="F94" s="252">
        <f>SUM(F92:F93)</f>
        <v>10000</v>
      </c>
      <c r="G94" s="252">
        <f t="shared" ref="G94:M94" si="815">SUM(G92:G93)</f>
        <v>10041.666666666666</v>
      </c>
      <c r="H94" s="252">
        <f t="shared" si="815"/>
        <v>10083.506944444443</v>
      </c>
      <c r="I94" s="252">
        <f t="shared" si="815"/>
        <v>10125.521556712962</v>
      </c>
      <c r="J94" s="252">
        <f t="shared" si="815"/>
        <v>10167.711229865932</v>
      </c>
      <c r="K94" s="252">
        <f t="shared" si="815"/>
        <v>10210.076693323706</v>
      </c>
      <c r="L94" s="252">
        <f t="shared" si="815"/>
        <v>10252.618679545889</v>
      </c>
      <c r="M94" s="252">
        <f t="shared" si="815"/>
        <v>10295.337924043997</v>
      </c>
      <c r="N94" s="252">
        <f>SUM(N92:N93)</f>
        <v>10338.235165394181</v>
      </c>
      <c r="O94" s="252">
        <f t="shared" ref="O94" si="816">SUM(O92:O93)</f>
        <v>10381.311145249989</v>
      </c>
      <c r="P94" s="252">
        <f t="shared" ref="P94" si="817">SUM(P92:P93)</f>
        <v>10424.566608355197</v>
      </c>
      <c r="Q94" s="259">
        <f t="shared" ref="Q94" si="818">SUM(Q92:Q93)</f>
        <v>10468.002302556677</v>
      </c>
      <c r="R94" s="252">
        <f t="shared" ref="R94" si="819">SUM(R92:R93)</f>
        <v>10511.618978817331</v>
      </c>
      <c r="S94" s="252">
        <f t="shared" ref="S94" si="820">SUM(S92:S93)</f>
        <v>10555.41739122907</v>
      </c>
      <c r="T94" s="252">
        <f t="shared" ref="T94" si="821">SUM(T92:T93)</f>
        <v>10599.398297025857</v>
      </c>
      <c r="U94" s="252">
        <f t="shared" ref="U94" si="822">SUM(U92:U93)</f>
        <v>10643.562456596797</v>
      </c>
      <c r="V94" s="252">
        <f t="shared" ref="V94" si="823">SUM(V92:V93)</f>
        <v>10687.910633499283</v>
      </c>
      <c r="W94" s="252">
        <f t="shared" ref="W94" si="824">SUM(W92:W93)</f>
        <v>10732.443594472197</v>
      </c>
      <c r="X94" s="252">
        <f t="shared" ref="X94" si="825">SUM(X92:X93)</f>
        <v>10777.162109449164</v>
      </c>
      <c r="Y94" s="252">
        <f t="shared" ref="Y94" si="826">SUM(Y92:Y93)</f>
        <v>10822.066951571869</v>
      </c>
      <c r="Z94" s="252">
        <f t="shared" ref="Z94" si="827">SUM(Z92:Z93)</f>
        <v>10867.158897203419</v>
      </c>
      <c r="AA94" s="252">
        <f t="shared" ref="AA94" si="828">SUM(AA92:AA93)</f>
        <v>10912.438725941765</v>
      </c>
      <c r="AB94" s="252">
        <f t="shared" ref="AB94" si="829">SUM(AB92:AB93)</f>
        <v>10957.907220633189</v>
      </c>
      <c r="AC94" s="259">
        <f t="shared" ref="AC94" si="830">SUM(AC92:AC93)</f>
        <v>11003.565167385828</v>
      </c>
      <c r="AD94" s="252">
        <f t="shared" ref="AD94" si="831">SUM(AD92:AD93)</f>
        <v>11049.413355583269</v>
      </c>
      <c r="AE94" s="252">
        <f t="shared" ref="AE94" si="832">SUM(AE92:AE93)</f>
        <v>11095.452577898199</v>
      </c>
      <c r="AF94" s="252">
        <f t="shared" ref="AF94" si="833">SUM(AF92:AF93)</f>
        <v>11141.683630306108</v>
      </c>
      <c r="AG94" s="252">
        <f t="shared" ref="AG94" si="834">SUM(AG92:AG93)</f>
        <v>11188.10731209905</v>
      </c>
      <c r="AH94" s="252">
        <f t="shared" ref="AH94" si="835">SUM(AH92:AH93)</f>
        <v>11234.724425899461</v>
      </c>
      <c r="AI94" s="252">
        <f t="shared" ref="AI94" si="836">SUM(AI92:AI93)</f>
        <v>11281.535777674042</v>
      </c>
      <c r="AJ94" s="252">
        <f t="shared" ref="AJ94" si="837">SUM(AJ92:AJ93)</f>
        <v>11328.542176747684</v>
      </c>
      <c r="AK94" s="252">
        <f t="shared" ref="AK94" si="838">SUM(AK92:AK93)</f>
        <v>11375.744435817465</v>
      </c>
      <c r="AL94" s="252">
        <f t="shared" ref="AL94" si="839">SUM(AL92:AL93)</f>
        <v>11423.143370966705</v>
      </c>
      <c r="AM94" s="252">
        <f t="shared" ref="AM94" si="840">SUM(AM92:AM93)</f>
        <v>11470.739801679067</v>
      </c>
      <c r="AN94" s="252">
        <f t="shared" ref="AN94" si="841">SUM(AN92:AN93)</f>
        <v>11518.53455085273</v>
      </c>
      <c r="AO94" s="259">
        <f t="shared" ref="AO94" si="842">SUM(AO92:AO93)</f>
        <v>11566.528444814616</v>
      </c>
      <c r="AP94" s="252">
        <f t="shared" ref="AP94" si="843">SUM(AP92:AP93)</f>
        <v>11614.722313334676</v>
      </c>
      <c r="AQ94" s="252">
        <f t="shared" ref="AQ94" si="844">SUM(AQ92:AQ93)</f>
        <v>11663.116989640237</v>
      </c>
      <c r="AR94" s="252">
        <f t="shared" ref="AR94" si="845">SUM(AR92:AR93)</f>
        <v>11711.713310430405</v>
      </c>
      <c r="AS94" s="252">
        <f t="shared" ref="AS94" si="846">SUM(AS92:AS93)</f>
        <v>11760.512115890531</v>
      </c>
      <c r="AT94" s="252">
        <f t="shared" ref="AT94" si="847">SUM(AT92:AT93)</f>
        <v>11809.514249706741</v>
      </c>
      <c r="AU94" s="252">
        <f t="shared" ref="AU94" si="848">SUM(AU92:AU93)</f>
        <v>11858.720559080519</v>
      </c>
      <c r="AV94" s="252">
        <f t="shared" ref="AV94" si="849">SUM(AV92:AV93)</f>
        <v>11908.131894743354</v>
      </c>
      <c r="AW94" s="252">
        <f t="shared" ref="AW94" si="850">SUM(AW92:AW93)</f>
        <v>11957.74911097145</v>
      </c>
      <c r="AX94" s="252">
        <f t="shared" ref="AX94" si="851">SUM(AX92:AX93)</f>
        <v>12007.573065600498</v>
      </c>
      <c r="AY94" s="252">
        <f t="shared" ref="AY94" si="852">SUM(AY92:AY93)</f>
        <v>12057.6046200405</v>
      </c>
      <c r="AZ94" s="252">
        <f t="shared" ref="AZ94" si="853">SUM(AZ92:AZ93)</f>
        <v>12107.844639290668</v>
      </c>
      <c r="BA94" s="259">
        <f t="shared" ref="BA94" si="854">SUM(BA92:BA93)</f>
        <v>12158.293991954379</v>
      </c>
      <c r="BB94" s="252">
        <f t="shared" ref="BB94" si="855">SUM(BB92:BB93)</f>
        <v>12208.953550254188</v>
      </c>
      <c r="BC94" s="252">
        <f t="shared" ref="BC94" si="856">SUM(BC92:BC93)</f>
        <v>12259.824190046913</v>
      </c>
      <c r="BD94" s="252">
        <f t="shared" ref="BD94" si="857">SUM(BD92:BD93)</f>
        <v>12310.906790838775</v>
      </c>
      <c r="BE94" s="252">
        <f t="shared" ref="BE94" si="858">SUM(BE92:BE93)</f>
        <v>12362.202235800603</v>
      </c>
      <c r="BF94" s="252">
        <f t="shared" ref="BF94" si="859">SUM(BF92:BF93)</f>
        <v>12413.711411783106</v>
      </c>
      <c r="BG94" s="252">
        <f t="shared" ref="BG94" si="860">SUM(BG92:BG93)</f>
        <v>12465.435209332201</v>
      </c>
      <c r="BH94" s="252">
        <f t="shared" ref="BH94" si="861">SUM(BH92:BH93)</f>
        <v>12517.374522704418</v>
      </c>
      <c r="BI94" s="252">
        <f t="shared" ref="BI94" si="862">SUM(BI92:BI93)</f>
        <v>12569.530249882353</v>
      </c>
      <c r="BJ94" s="252">
        <f t="shared" ref="BJ94" si="863">SUM(BJ92:BJ93)</f>
        <v>12621.903292590196</v>
      </c>
      <c r="BK94" s="252">
        <f t="shared" ref="BK94" si="864">SUM(BK92:BK93)</f>
        <v>12674.494556309321</v>
      </c>
      <c r="BL94" s="252">
        <f t="shared" ref="BL94" si="865">SUM(BL92:BL93)</f>
        <v>12727.304950293943</v>
      </c>
      <c r="BM94" s="252">
        <f t="shared" ref="BM94" si="866">SUM(BM92:BM93)</f>
        <v>12780.335387586834</v>
      </c>
      <c r="BO94" s="363">
        <f>SUM(BO92:BO93)</f>
        <v>122788.55491615964</v>
      </c>
      <c r="BP94" s="364">
        <f>SUM(BP92:BP93)</f>
        <v>129070.65042382578</v>
      </c>
      <c r="BQ94" s="364">
        <f>SUM(BQ92:BQ93)</f>
        <v>135674.1498603384</v>
      </c>
      <c r="BR94" s="364">
        <f>SUM(BR92:BR93)</f>
        <v>142615.49686068395</v>
      </c>
      <c r="BS94" s="365">
        <f>SUM(BS92:BS93)</f>
        <v>149911.97634742287</v>
      </c>
      <c r="BT94" s="366"/>
      <c r="BU94" s="358">
        <f>SUM(BU92:BU93)</f>
        <v>680060.8284084308</v>
      </c>
    </row>
    <row r="95" spans="1:73" s="240" customFormat="1" ht="15.75" thickBot="1">
      <c r="B95" s="239" t="s">
        <v>146</v>
      </c>
      <c r="C95" s="241"/>
      <c r="D95" s="241"/>
      <c r="F95" s="242">
        <f>SUM(F71,F80,F86,F90,F94)</f>
        <v>27869</v>
      </c>
      <c r="G95" s="242">
        <f t="shared" ref="G95:BM95" si="867">SUM(G71,G80,G86,G90,G94)</f>
        <v>27985.120833333327</v>
      </c>
      <c r="H95" s="242">
        <f t="shared" si="867"/>
        <v>28101.725503472218</v>
      </c>
      <c r="I95" s="242">
        <f t="shared" si="867"/>
        <v>28218.816026403358</v>
      </c>
      <c r="J95" s="242">
        <f t="shared" si="867"/>
        <v>28336.394426513369</v>
      </c>
      <c r="K95" s="242">
        <f t="shared" si="867"/>
        <v>28454.462736623842</v>
      </c>
      <c r="L95" s="242">
        <f t="shared" si="867"/>
        <v>28573.022998026438</v>
      </c>
      <c r="M95" s="242">
        <f t="shared" si="867"/>
        <v>28692.077260518217</v>
      </c>
      <c r="N95" s="242">
        <f t="shared" si="867"/>
        <v>28811.627582437039</v>
      </c>
      <c r="O95" s="242">
        <f t="shared" si="867"/>
        <v>28931.676030697192</v>
      </c>
      <c r="P95" s="242">
        <f t="shared" si="867"/>
        <v>29052.2246808251</v>
      </c>
      <c r="Q95" s="258">
        <f t="shared" si="867"/>
        <v>29173.275616995204</v>
      </c>
      <c r="R95" s="242">
        <f t="shared" si="867"/>
        <v>29294.830932066019</v>
      </c>
      <c r="S95" s="242">
        <f t="shared" si="867"/>
        <v>29416.892727616294</v>
      </c>
      <c r="T95" s="242">
        <f t="shared" si="867"/>
        <v>29539.463113981365</v>
      </c>
      <c r="U95" s="242">
        <f t="shared" si="867"/>
        <v>29662.544210289612</v>
      </c>
      <c r="V95" s="242">
        <f t="shared" si="867"/>
        <v>29786.138144499153</v>
      </c>
      <c r="W95" s="242">
        <f t="shared" si="867"/>
        <v>29910.24705343457</v>
      </c>
      <c r="X95" s="242">
        <f t="shared" si="867"/>
        <v>30034.873082823877</v>
      </c>
      <c r="Y95" s="242">
        <f t="shared" si="867"/>
        <v>30160.018387335644</v>
      </c>
      <c r="Z95" s="242">
        <f t="shared" si="867"/>
        <v>30285.685130616206</v>
      </c>
      <c r="AA95" s="242">
        <f t="shared" si="867"/>
        <v>30411.875485327102</v>
      </c>
      <c r="AB95" s="242">
        <f t="shared" si="867"/>
        <v>30538.591633182637</v>
      </c>
      <c r="AC95" s="258">
        <f t="shared" si="867"/>
        <v>30665.835764987569</v>
      </c>
      <c r="AD95" s="242">
        <f t="shared" si="867"/>
        <v>30793.610080675011</v>
      </c>
      <c r="AE95" s="242">
        <f t="shared" si="867"/>
        <v>30921.91678934449</v>
      </c>
      <c r="AF95" s="242">
        <f t="shared" si="867"/>
        <v>31050.758109300092</v>
      </c>
      <c r="AG95" s="242">
        <f t="shared" si="867"/>
        <v>31180.136268088841</v>
      </c>
      <c r="AH95" s="242">
        <f t="shared" si="867"/>
        <v>31310.053502539209</v>
      </c>
      <c r="AI95" s="242">
        <f t="shared" si="867"/>
        <v>31440.512058799788</v>
      </c>
      <c r="AJ95" s="242">
        <f t="shared" si="867"/>
        <v>31571.514192378119</v>
      </c>
      <c r="AK95" s="242">
        <f t="shared" si="867"/>
        <v>31703.062168179695</v>
      </c>
      <c r="AL95" s="242">
        <f t="shared" si="867"/>
        <v>31835.158260547112</v>
      </c>
      <c r="AM95" s="242">
        <f t="shared" si="867"/>
        <v>31967.804753299388</v>
      </c>
      <c r="AN95" s="242">
        <f t="shared" si="867"/>
        <v>32101.003939771472</v>
      </c>
      <c r="AO95" s="258">
        <f t="shared" si="867"/>
        <v>32234.758122853851</v>
      </c>
      <c r="AP95" s="242">
        <f t="shared" si="867"/>
        <v>32369.069615032407</v>
      </c>
      <c r="AQ95" s="242">
        <f t="shared" si="867"/>
        <v>32503.940738428377</v>
      </c>
      <c r="AR95" s="242">
        <f t="shared" si="867"/>
        <v>32639.373824838494</v>
      </c>
      <c r="AS95" s="242">
        <f t="shared" si="867"/>
        <v>32775.371215775318</v>
      </c>
      <c r="AT95" s="242">
        <f t="shared" si="867"/>
        <v>32911.935262507723</v>
      </c>
      <c r="AU95" s="242">
        <f t="shared" si="867"/>
        <v>33049.0683261015</v>
      </c>
      <c r="AV95" s="242">
        <f t="shared" si="867"/>
        <v>33186.772777460254</v>
      </c>
      <c r="AW95" s="242">
        <f t="shared" si="867"/>
        <v>33325.050997366336</v>
      </c>
      <c r="AX95" s="242">
        <f t="shared" si="867"/>
        <v>33463.905376522031</v>
      </c>
      <c r="AY95" s="242">
        <f t="shared" si="867"/>
        <v>33603.338315590874</v>
      </c>
      <c r="AZ95" s="242">
        <f t="shared" si="867"/>
        <v>33743.352225239163</v>
      </c>
      <c r="BA95" s="258">
        <f t="shared" si="867"/>
        <v>33883.949526177661</v>
      </c>
      <c r="BB95" s="242">
        <f t="shared" si="867"/>
        <v>34025.132649203399</v>
      </c>
      <c r="BC95" s="242">
        <f t="shared" si="867"/>
        <v>34166.904035241743</v>
      </c>
      <c r="BD95" s="242">
        <f t="shared" si="867"/>
        <v>34309.266135388585</v>
      </c>
      <c r="BE95" s="242">
        <f t="shared" si="867"/>
        <v>34452.221410952705</v>
      </c>
      <c r="BF95" s="242">
        <f t="shared" si="867"/>
        <v>34595.772333498346</v>
      </c>
      <c r="BG95" s="242">
        <f t="shared" si="867"/>
        <v>34739.921384887915</v>
      </c>
      <c r="BH95" s="242">
        <f t="shared" si="867"/>
        <v>34884.671057324951</v>
      </c>
      <c r="BI95" s="242">
        <f t="shared" si="867"/>
        <v>35030.023853397135</v>
      </c>
      <c r="BJ95" s="242">
        <f t="shared" si="867"/>
        <v>35175.982286119623</v>
      </c>
      <c r="BK95" s="242">
        <f t="shared" si="867"/>
        <v>35322.54887897845</v>
      </c>
      <c r="BL95" s="242">
        <f t="shared" si="867"/>
        <v>35469.726165974193</v>
      </c>
      <c r="BM95" s="242">
        <f t="shared" si="867"/>
        <v>35617.516691665762</v>
      </c>
      <c r="BN95" s="220"/>
      <c r="BO95" s="147">
        <f t="shared" ref="BO95" si="868">SUM(F95:Q95)</f>
        <v>342199.4236958453</v>
      </c>
      <c r="BP95" s="148">
        <f t="shared" ref="BP95" si="869">SUM(R95:AC95)</f>
        <v>359706.99566616007</v>
      </c>
      <c r="BQ95" s="148">
        <f t="shared" ref="BQ95" si="870">SUM(AD95:AO95)</f>
        <v>378110.28824577708</v>
      </c>
      <c r="BR95" s="148">
        <f t="shared" ref="BR95" si="871">SUM(AP95:BA95)</f>
        <v>397455.12820104015</v>
      </c>
      <c r="BS95" s="149">
        <f t="shared" ref="BS95" si="872">SUM(BB95:BM95)</f>
        <v>417789.68688263278</v>
      </c>
      <c r="BT95" s="359"/>
      <c r="BU95" s="137">
        <f t="shared" ref="BU95" si="873">SUM(BO95:BS95)</f>
        <v>1895261.5226914554</v>
      </c>
    </row>
    <row r="96" spans="1:73" ht="15.75" thickBot="1">
      <c r="A96" s="221"/>
      <c r="B96" s="106"/>
      <c r="E96" s="221"/>
      <c r="F96" s="250"/>
      <c r="G96" s="250"/>
      <c r="H96" s="250"/>
      <c r="I96" s="250"/>
      <c r="J96" s="250"/>
      <c r="K96" s="250"/>
      <c r="L96" s="250"/>
      <c r="M96" s="250"/>
      <c r="N96" s="250"/>
      <c r="O96" s="250"/>
      <c r="P96" s="250"/>
      <c r="Q96" s="256"/>
      <c r="R96" s="250"/>
      <c r="S96" s="250"/>
      <c r="T96" s="250"/>
      <c r="U96" s="250"/>
      <c r="V96" s="250"/>
      <c r="W96" s="250"/>
      <c r="X96" s="250"/>
      <c r="Y96" s="250"/>
      <c r="Z96" s="250"/>
      <c r="AA96" s="250"/>
      <c r="AB96" s="250"/>
      <c r="AC96" s="256"/>
      <c r="AD96" s="250"/>
      <c r="AE96" s="250"/>
      <c r="AF96" s="250"/>
      <c r="AG96" s="250"/>
      <c r="AH96" s="250"/>
      <c r="AI96" s="250"/>
      <c r="AJ96" s="250"/>
      <c r="AK96" s="250"/>
      <c r="AL96" s="250"/>
      <c r="AM96" s="250"/>
      <c r="AN96" s="250"/>
      <c r="AO96" s="256"/>
      <c r="AP96" s="247"/>
      <c r="AQ96" s="247"/>
      <c r="AR96" s="247"/>
      <c r="AS96" s="247"/>
      <c r="AT96" s="247"/>
      <c r="AU96" s="247"/>
      <c r="AV96" s="247"/>
      <c r="AW96" s="247"/>
      <c r="AX96" s="247"/>
      <c r="AY96" s="247"/>
      <c r="AZ96" s="247"/>
      <c r="BA96" s="256"/>
      <c r="BB96" s="247"/>
      <c r="BC96" s="247"/>
      <c r="BD96" s="247"/>
      <c r="BE96" s="247"/>
      <c r="BF96" s="247"/>
      <c r="BG96" s="247"/>
      <c r="BH96" s="247"/>
      <c r="BI96" s="247"/>
      <c r="BJ96" s="247"/>
      <c r="BK96" s="247"/>
      <c r="BL96" s="247"/>
      <c r="BM96" s="247"/>
      <c r="BO96" s="329"/>
      <c r="BP96" s="329"/>
      <c r="BQ96" s="329"/>
      <c r="BR96" s="329"/>
      <c r="BS96" s="329"/>
      <c r="BT96" s="360"/>
      <c r="BU96" s="22"/>
    </row>
    <row r="97" spans="1:73" ht="15.75" thickBot="1">
      <c r="A97" s="221"/>
      <c r="B97" s="115" t="s">
        <v>0</v>
      </c>
      <c r="E97" s="221"/>
      <c r="F97" s="117">
        <f t="shared" ref="F97:BL97" si="874">SUM(F8,F57,F63,F95)</f>
        <v>124904.16398639642</v>
      </c>
      <c r="G97" s="117">
        <f t="shared" si="874"/>
        <v>125041.78550300639</v>
      </c>
      <c r="H97" s="117">
        <f t="shared" si="874"/>
        <v>125179.98044260226</v>
      </c>
      <c r="I97" s="117">
        <f t="shared" si="874"/>
        <v>125318.75119444643</v>
      </c>
      <c r="J97" s="117">
        <f t="shared" si="874"/>
        <v>125458.10015775662</v>
      </c>
      <c r="K97" s="117">
        <f t="shared" si="874"/>
        <v>125598.02974174728</v>
      </c>
      <c r="L97" s="117">
        <f t="shared" si="874"/>
        <v>125738.54236567122</v>
      </c>
      <c r="M97" s="117">
        <f t="shared" si="874"/>
        <v>125879.64045886153</v>
      </c>
      <c r="N97" s="117">
        <f t="shared" si="874"/>
        <v>230322.3264607735</v>
      </c>
      <c r="O97" s="117">
        <f t="shared" si="874"/>
        <v>230751.21532102674</v>
      </c>
      <c r="P97" s="117">
        <f t="shared" si="874"/>
        <v>231088.08531541994</v>
      </c>
      <c r="Q97" s="117">
        <f t="shared" si="874"/>
        <v>231426.35893478969</v>
      </c>
      <c r="R97" s="117">
        <f t="shared" si="874"/>
        <v>236359.79202757357</v>
      </c>
      <c r="S97" s="117">
        <f t="shared" si="874"/>
        <v>236700.89046657732</v>
      </c>
      <c r="T97" s="117">
        <f t="shared" si="874"/>
        <v>237043.41014907698</v>
      </c>
      <c r="U97" s="117">
        <f t="shared" si="874"/>
        <v>237387.35699692034</v>
      </c>
      <c r="V97" s="117">
        <f t="shared" si="874"/>
        <v>237732.73695662973</v>
      </c>
      <c r="W97" s="117">
        <f t="shared" si="874"/>
        <v>238079.55599950455</v>
      </c>
      <c r="X97" s="117">
        <f t="shared" si="874"/>
        <v>238427.82012172471</v>
      </c>
      <c r="Y97" s="117">
        <f t="shared" si="874"/>
        <v>238777.53534445411</v>
      </c>
      <c r="Z97" s="117">
        <f t="shared" si="874"/>
        <v>240904.40771394491</v>
      </c>
      <c r="AA97" s="117">
        <f t="shared" si="874"/>
        <v>241257.04330164188</v>
      </c>
      <c r="AB97" s="117">
        <f t="shared" si="874"/>
        <v>241611.1482042876</v>
      </c>
      <c r="AC97" s="117">
        <f t="shared" si="874"/>
        <v>241966.72854402769</v>
      </c>
      <c r="AD97" s="117">
        <f t="shared" si="874"/>
        <v>247147.2279685167</v>
      </c>
      <c r="AE97" s="117">
        <f t="shared" si="874"/>
        <v>247505.7776510244</v>
      </c>
      <c r="AF97" s="117">
        <f t="shared" si="874"/>
        <v>247865.82129054255</v>
      </c>
      <c r="AG97" s="117">
        <f t="shared" si="874"/>
        <v>248227.36511189205</v>
      </c>
      <c r="AH97" s="117">
        <f t="shared" si="874"/>
        <v>248590.41536583044</v>
      </c>
      <c r="AI97" s="117">
        <f t="shared" si="874"/>
        <v>248954.97832916034</v>
      </c>
      <c r="AJ97" s="117">
        <f t="shared" si="874"/>
        <v>249321.06030483739</v>
      </c>
      <c r="AK97" s="117">
        <f t="shared" si="874"/>
        <v>249688.66762207975</v>
      </c>
      <c r="AL97" s="117">
        <f t="shared" si="874"/>
        <v>251922.29163647731</v>
      </c>
      <c r="AM97" s="117">
        <f t="shared" si="874"/>
        <v>252292.96873010154</v>
      </c>
      <c r="AN97" s="117">
        <f t="shared" si="874"/>
        <v>252665.19031161579</v>
      </c>
      <c r="AO97" s="117">
        <f t="shared" si="874"/>
        <v>253038.96281638643</v>
      </c>
      <c r="AP97" s="117">
        <f t="shared" si="874"/>
        <v>258478.90208159358</v>
      </c>
      <c r="AQ97" s="117">
        <f t="shared" si="874"/>
        <v>258855.7958463433</v>
      </c>
      <c r="AR97" s="117">
        <f t="shared" si="874"/>
        <v>259234.26000177942</v>
      </c>
      <c r="AS97" s="117">
        <f t="shared" si="874"/>
        <v>259614.30109119657</v>
      </c>
      <c r="AT97" s="117">
        <f t="shared" si="874"/>
        <v>259995.92568515294</v>
      </c>
      <c r="AU97" s="117">
        <f t="shared" si="874"/>
        <v>260379.14038158415</v>
      </c>
      <c r="AV97" s="117">
        <f t="shared" si="874"/>
        <v>260763.95180591711</v>
      </c>
      <c r="AW97" s="117">
        <f t="shared" si="874"/>
        <v>261150.36661118481</v>
      </c>
      <c r="AX97" s="117">
        <f t="shared" si="874"/>
        <v>263496.1007281412</v>
      </c>
      <c r="AY97" s="117">
        <f t="shared" si="874"/>
        <v>263885.74236537656</v>
      </c>
      <c r="AZ97" s="117">
        <f t="shared" si="874"/>
        <v>264277.00750943366</v>
      </c>
      <c r="BA97" s="117">
        <f t="shared" si="874"/>
        <v>264669.90292492439</v>
      </c>
      <c r="BB97" s="117">
        <f t="shared" si="874"/>
        <v>270382.27524839621</v>
      </c>
      <c r="BC97" s="117">
        <f t="shared" si="874"/>
        <v>270778.45161345025</v>
      </c>
      <c r="BD97" s="117">
        <f t="shared" si="874"/>
        <v>271176.27871335874</v>
      </c>
      <c r="BE97" s="117">
        <f t="shared" si="874"/>
        <v>271575.76342618349</v>
      </c>
      <c r="BF97" s="117">
        <f t="shared" si="874"/>
        <v>271976.91265864507</v>
      </c>
      <c r="BG97" s="117">
        <f t="shared" si="874"/>
        <v>272379.73334624182</v>
      </c>
      <c r="BH97" s="117">
        <f t="shared" si="874"/>
        <v>272784.23245337023</v>
      </c>
      <c r="BI97" s="117">
        <f t="shared" si="874"/>
        <v>273190.41697344504</v>
      </c>
      <c r="BJ97" s="117">
        <f t="shared" si="874"/>
        <v>275653.88864152</v>
      </c>
      <c r="BK97" s="117">
        <f t="shared" si="874"/>
        <v>276063.46508441004</v>
      </c>
      <c r="BL97" s="117">
        <f t="shared" si="874"/>
        <v>276474.74809581204</v>
      </c>
      <c r="BM97" s="117">
        <f>SUM(BM8,BM57,BM63,BM95)</f>
        <v>276887.74478642835</v>
      </c>
      <c r="BO97" s="118">
        <f t="shared" ref="BO97" si="875">SUM(F97:Q97)</f>
        <v>1926706.979882498</v>
      </c>
      <c r="BP97" s="119">
        <f t="shared" ref="BP97" si="876">SUM(R97:AC97)</f>
        <v>2866248.4258263633</v>
      </c>
      <c r="BQ97" s="119">
        <f t="shared" ref="BQ97" si="877">SUM(AD97:AO97)</f>
        <v>2997220.7271384648</v>
      </c>
      <c r="BR97" s="119">
        <f t="shared" ref="BR97" si="878">SUM(AP97:BA97)</f>
        <v>3134801.3970326278</v>
      </c>
      <c r="BS97" s="120">
        <f t="shared" ref="BS97" si="879">SUM(BB97:BM97)</f>
        <v>3279323.9110412616</v>
      </c>
      <c r="BT97" s="359"/>
      <c r="BU97" s="121">
        <f t="shared" ref="BU97" si="880">SUM(BO97:BS97)</f>
        <v>14204301.440921215</v>
      </c>
    </row>
    <row r="98" spans="1:73" ht="15">
      <c r="B98" s="233"/>
      <c r="F98" s="250"/>
      <c r="G98" s="250"/>
      <c r="H98" s="250"/>
      <c r="I98" s="250"/>
      <c r="J98" s="250"/>
      <c r="K98" s="250"/>
      <c r="L98" s="250"/>
      <c r="M98" s="250"/>
      <c r="N98" s="250"/>
      <c r="O98" s="250"/>
      <c r="P98" s="250"/>
      <c r="Q98" s="250"/>
      <c r="R98" s="250"/>
      <c r="S98" s="250"/>
      <c r="T98" s="250"/>
      <c r="U98" s="250"/>
      <c r="V98" s="250"/>
      <c r="W98" s="250"/>
      <c r="X98" s="250"/>
      <c r="Y98" s="250"/>
      <c r="Z98" s="250"/>
      <c r="AA98" s="250"/>
      <c r="AB98" s="250"/>
      <c r="AC98" s="250"/>
      <c r="AD98" s="250"/>
      <c r="AE98" s="250"/>
      <c r="AF98" s="250"/>
      <c r="AG98" s="250"/>
      <c r="AH98" s="250"/>
      <c r="AI98" s="250"/>
      <c r="AJ98" s="250"/>
      <c r="AK98" s="250"/>
      <c r="AL98" s="250"/>
      <c r="AM98" s="250"/>
      <c r="AN98" s="250"/>
      <c r="AO98" s="250"/>
      <c r="AP98" s="247"/>
      <c r="AQ98" s="247"/>
      <c r="AR98" s="247"/>
      <c r="AS98" s="247"/>
      <c r="AT98" s="247"/>
      <c r="AU98" s="247"/>
      <c r="AV98" s="247"/>
      <c r="AW98" s="247"/>
      <c r="AX98" s="247"/>
      <c r="AY98" s="247"/>
      <c r="AZ98" s="247"/>
      <c r="BA98" s="247"/>
      <c r="BB98" s="247"/>
      <c r="BC98" s="247"/>
      <c r="BD98" s="247"/>
      <c r="BE98" s="247"/>
      <c r="BF98" s="247"/>
      <c r="BG98" s="247"/>
      <c r="BH98" s="247"/>
      <c r="BI98" s="247"/>
      <c r="BJ98" s="247"/>
      <c r="BK98" s="247"/>
      <c r="BL98" s="247"/>
      <c r="BM98" s="247"/>
      <c r="BO98" s="329"/>
      <c r="BP98" s="329"/>
      <c r="BQ98" s="329"/>
      <c r="BR98" s="329"/>
      <c r="BS98" s="329"/>
      <c r="BT98" s="360"/>
      <c r="BU98" s="22"/>
    </row>
    <row r="99" spans="1:73" ht="15">
      <c r="B99" s="233"/>
      <c r="F99" s="250"/>
      <c r="G99" s="250"/>
      <c r="H99" s="250"/>
      <c r="I99" s="250"/>
      <c r="J99" s="250"/>
      <c r="K99" s="250"/>
      <c r="L99" s="250"/>
      <c r="M99" s="250"/>
      <c r="N99" s="250"/>
      <c r="O99" s="250"/>
      <c r="P99" s="250"/>
      <c r="Q99" s="250"/>
      <c r="R99" s="250"/>
      <c r="S99" s="250"/>
      <c r="T99" s="250"/>
      <c r="U99" s="250"/>
      <c r="V99" s="250"/>
      <c r="W99" s="250"/>
      <c r="X99" s="250"/>
      <c r="Y99" s="250"/>
      <c r="Z99" s="250"/>
      <c r="AA99" s="250"/>
      <c r="AB99" s="250"/>
      <c r="AC99" s="250"/>
      <c r="AD99" s="250"/>
      <c r="AE99" s="250"/>
      <c r="AF99" s="250"/>
      <c r="AG99" s="250"/>
      <c r="AH99" s="250"/>
      <c r="AI99" s="250"/>
      <c r="AJ99" s="250"/>
      <c r="AK99" s="250"/>
      <c r="AL99" s="250"/>
      <c r="AM99" s="250"/>
      <c r="AN99" s="250"/>
      <c r="AO99" s="250"/>
      <c r="AP99" s="247"/>
      <c r="AQ99" s="247"/>
      <c r="AR99" s="247"/>
      <c r="AS99" s="247"/>
      <c r="AT99" s="247"/>
      <c r="AU99" s="247"/>
      <c r="AV99" s="247"/>
      <c r="AW99" s="247"/>
      <c r="AX99" s="247"/>
      <c r="AY99" s="247"/>
      <c r="AZ99" s="247"/>
      <c r="BA99" s="247"/>
      <c r="BB99" s="247"/>
      <c r="BC99" s="247"/>
      <c r="BD99" s="247"/>
      <c r="BE99" s="247"/>
      <c r="BF99" s="247"/>
      <c r="BG99" s="247"/>
      <c r="BH99" s="247"/>
      <c r="BI99" s="247"/>
      <c r="BJ99" s="247"/>
      <c r="BK99" s="247"/>
      <c r="BL99" s="247"/>
      <c r="BM99" s="247"/>
      <c r="BO99" s="329"/>
      <c r="BP99" s="329"/>
      <c r="BQ99" s="329"/>
      <c r="BR99" s="329"/>
      <c r="BS99" s="329"/>
      <c r="BT99" s="360"/>
      <c r="BU99" s="22"/>
    </row>
    <row r="100" spans="1:73" ht="15">
      <c r="B100" s="233"/>
      <c r="F100" s="250"/>
      <c r="G100" s="250"/>
      <c r="H100" s="250"/>
      <c r="I100" s="250"/>
      <c r="J100" s="250"/>
      <c r="K100" s="250"/>
      <c r="L100" s="250"/>
      <c r="M100" s="250"/>
      <c r="N100" s="250"/>
      <c r="O100" s="250"/>
      <c r="P100" s="250"/>
      <c r="Q100" s="250"/>
      <c r="R100" s="250"/>
      <c r="S100" s="250"/>
      <c r="T100" s="250"/>
      <c r="U100" s="250"/>
      <c r="V100" s="250"/>
      <c r="W100" s="250"/>
      <c r="X100" s="250"/>
      <c r="Y100" s="250"/>
      <c r="Z100" s="250"/>
      <c r="AA100" s="250"/>
      <c r="AB100" s="250"/>
      <c r="AC100" s="250"/>
      <c r="AD100" s="250"/>
      <c r="AE100" s="250"/>
      <c r="AF100" s="250"/>
      <c r="AG100" s="250"/>
      <c r="AH100" s="250"/>
      <c r="AI100" s="250"/>
      <c r="AJ100" s="250"/>
      <c r="AK100" s="250"/>
      <c r="AL100" s="250"/>
      <c r="AM100" s="250"/>
      <c r="AN100" s="250"/>
      <c r="AO100" s="250"/>
      <c r="AP100" s="247"/>
      <c r="AQ100" s="247"/>
      <c r="AR100" s="247"/>
      <c r="AS100" s="247"/>
      <c r="AT100" s="247"/>
      <c r="AU100" s="247"/>
      <c r="AV100" s="247"/>
      <c r="AW100" s="247"/>
      <c r="AX100" s="247"/>
      <c r="AY100" s="247"/>
      <c r="AZ100" s="247"/>
      <c r="BA100" s="247"/>
      <c r="BB100" s="247"/>
      <c r="BC100" s="247"/>
      <c r="BD100" s="247"/>
      <c r="BE100" s="247"/>
      <c r="BF100" s="247"/>
      <c r="BG100" s="247"/>
      <c r="BH100" s="247"/>
      <c r="BI100" s="247"/>
      <c r="BJ100" s="247"/>
      <c r="BK100" s="247"/>
      <c r="BL100" s="247"/>
      <c r="BM100" s="247"/>
      <c r="BO100" s="329"/>
      <c r="BP100" s="329"/>
      <c r="BQ100" s="329"/>
      <c r="BR100" s="329"/>
      <c r="BS100" s="329"/>
      <c r="BT100" s="360"/>
      <c r="BU100" s="22"/>
    </row>
    <row r="101" spans="1:73" ht="15">
      <c r="B101" s="233"/>
      <c r="F101" s="250"/>
      <c r="G101" s="250"/>
      <c r="H101" s="250"/>
      <c r="I101" s="250"/>
      <c r="J101" s="250"/>
      <c r="K101" s="250"/>
      <c r="L101" s="250"/>
      <c r="M101" s="250"/>
      <c r="N101" s="250"/>
      <c r="O101" s="250"/>
      <c r="P101" s="250"/>
      <c r="Q101" s="250"/>
      <c r="R101" s="250"/>
      <c r="S101" s="250"/>
      <c r="T101" s="250"/>
      <c r="U101" s="250"/>
      <c r="V101" s="250"/>
      <c r="W101" s="250"/>
      <c r="X101" s="250"/>
      <c r="Y101" s="250"/>
      <c r="Z101" s="250"/>
      <c r="AA101" s="250"/>
      <c r="AB101" s="250"/>
      <c r="AC101" s="250"/>
      <c r="AD101" s="250"/>
      <c r="AE101" s="250"/>
      <c r="AF101" s="250"/>
      <c r="AG101" s="250"/>
      <c r="AH101" s="250"/>
      <c r="AI101" s="250"/>
      <c r="AJ101" s="250"/>
      <c r="AK101" s="250"/>
      <c r="AL101" s="250"/>
      <c r="AM101" s="250"/>
      <c r="AN101" s="250"/>
      <c r="AO101" s="250"/>
      <c r="AP101" s="247"/>
      <c r="AQ101" s="247"/>
      <c r="AR101" s="247"/>
      <c r="AS101" s="247"/>
      <c r="AT101" s="247"/>
      <c r="AU101" s="247"/>
      <c r="AV101" s="247"/>
      <c r="AW101" s="247"/>
      <c r="AX101" s="247"/>
      <c r="AY101" s="247"/>
      <c r="AZ101" s="247"/>
      <c r="BA101" s="247"/>
      <c r="BB101" s="247"/>
      <c r="BC101" s="247"/>
      <c r="BD101" s="247"/>
      <c r="BE101" s="247"/>
      <c r="BF101" s="247"/>
      <c r="BG101" s="247"/>
      <c r="BH101" s="247"/>
      <c r="BI101" s="247"/>
      <c r="BJ101" s="247"/>
      <c r="BK101" s="247"/>
      <c r="BL101" s="247"/>
      <c r="BM101" s="247"/>
    </row>
    <row r="102" spans="1:73" ht="15">
      <c r="B102" s="233"/>
      <c r="F102" s="250"/>
      <c r="G102" s="250"/>
      <c r="H102" s="250"/>
      <c r="I102" s="250"/>
      <c r="J102" s="250"/>
      <c r="K102" s="250"/>
      <c r="L102" s="250"/>
      <c r="M102" s="250"/>
      <c r="N102" s="250"/>
      <c r="O102" s="250"/>
      <c r="P102" s="250"/>
      <c r="Q102" s="250"/>
      <c r="R102" s="250"/>
      <c r="S102" s="250"/>
      <c r="T102" s="250"/>
      <c r="U102" s="250"/>
      <c r="V102" s="250"/>
      <c r="W102" s="250"/>
      <c r="X102" s="250"/>
      <c r="Y102" s="250"/>
      <c r="Z102" s="250"/>
      <c r="AA102" s="250"/>
      <c r="AB102" s="250"/>
      <c r="AC102" s="250"/>
      <c r="AD102" s="250"/>
      <c r="AE102" s="250"/>
      <c r="AF102" s="250"/>
      <c r="AG102" s="250"/>
      <c r="AH102" s="250"/>
      <c r="AI102" s="250"/>
      <c r="AJ102" s="250"/>
      <c r="AK102" s="250"/>
      <c r="AL102" s="250"/>
      <c r="AM102" s="250"/>
      <c r="AN102" s="250"/>
      <c r="AO102" s="250"/>
      <c r="AP102" s="247"/>
      <c r="AQ102" s="247"/>
      <c r="AR102" s="247"/>
      <c r="AS102" s="247"/>
      <c r="AT102" s="247"/>
      <c r="AU102" s="247"/>
      <c r="AV102" s="247"/>
      <c r="AW102" s="247"/>
      <c r="AX102" s="247"/>
      <c r="AY102" s="247"/>
      <c r="AZ102" s="247"/>
      <c r="BA102" s="247"/>
      <c r="BB102" s="247"/>
      <c r="BC102" s="247"/>
      <c r="BD102" s="247"/>
      <c r="BE102" s="247"/>
      <c r="BF102" s="247"/>
      <c r="BG102" s="247"/>
      <c r="BH102" s="247"/>
      <c r="BI102" s="247"/>
      <c r="BJ102" s="247"/>
      <c r="BK102" s="247"/>
      <c r="BL102" s="247"/>
      <c r="BM102" s="247"/>
    </row>
    <row r="103" spans="1:73" ht="15">
      <c r="B103" s="233"/>
      <c r="F103" s="250"/>
      <c r="G103" s="250"/>
      <c r="H103" s="250"/>
      <c r="I103" s="250"/>
      <c r="J103" s="250"/>
      <c r="K103" s="250"/>
      <c r="L103" s="250"/>
      <c r="M103" s="250"/>
      <c r="N103" s="250"/>
      <c r="O103" s="250"/>
      <c r="P103" s="250"/>
      <c r="Q103" s="250"/>
      <c r="R103" s="250"/>
      <c r="S103" s="250"/>
      <c r="T103" s="250"/>
      <c r="U103" s="250"/>
      <c r="V103" s="250"/>
      <c r="W103" s="250"/>
      <c r="X103" s="250"/>
      <c r="Y103" s="250"/>
      <c r="Z103" s="250"/>
      <c r="AA103" s="250"/>
      <c r="AB103" s="250"/>
      <c r="AC103" s="250"/>
      <c r="AD103" s="250"/>
      <c r="AE103" s="250"/>
      <c r="AF103" s="250"/>
      <c r="AG103" s="250"/>
      <c r="AH103" s="250"/>
      <c r="AI103" s="250"/>
      <c r="AJ103" s="250"/>
      <c r="AK103" s="250"/>
      <c r="AL103" s="250"/>
      <c r="AM103" s="250"/>
      <c r="AN103" s="250"/>
      <c r="AO103" s="250"/>
      <c r="AP103" s="247"/>
      <c r="AQ103" s="247"/>
      <c r="AR103" s="247"/>
      <c r="AS103" s="247"/>
      <c r="AT103" s="247"/>
      <c r="AU103" s="247"/>
      <c r="AV103" s="247"/>
      <c r="AW103" s="247"/>
      <c r="AX103" s="247"/>
      <c r="AY103" s="247"/>
      <c r="AZ103" s="247"/>
      <c r="BA103" s="247"/>
      <c r="BB103" s="247"/>
      <c r="BC103" s="247"/>
      <c r="BD103" s="247"/>
      <c r="BE103" s="247"/>
      <c r="BF103" s="247"/>
      <c r="BG103" s="247"/>
      <c r="BH103" s="247"/>
      <c r="BI103" s="247"/>
      <c r="BJ103" s="247"/>
      <c r="BK103" s="247"/>
      <c r="BL103" s="247"/>
      <c r="BM103" s="247"/>
    </row>
    <row r="104" spans="1:73" ht="15">
      <c r="B104" s="233"/>
      <c r="F104" s="250"/>
      <c r="G104" s="250"/>
      <c r="H104" s="250"/>
      <c r="I104" s="250"/>
      <c r="J104" s="250"/>
      <c r="K104" s="250"/>
      <c r="L104" s="250"/>
      <c r="M104" s="250"/>
      <c r="N104" s="250"/>
      <c r="O104" s="250"/>
      <c r="P104" s="250"/>
      <c r="Q104" s="250"/>
      <c r="R104" s="250"/>
      <c r="S104" s="250"/>
      <c r="T104" s="250"/>
      <c r="U104" s="250"/>
      <c r="V104" s="250"/>
      <c r="W104" s="250"/>
      <c r="X104" s="250"/>
      <c r="Y104" s="250"/>
      <c r="Z104" s="250"/>
      <c r="AA104" s="250"/>
      <c r="AB104" s="250"/>
      <c r="AC104" s="250"/>
      <c r="AD104" s="250"/>
      <c r="AE104" s="250"/>
      <c r="AF104" s="250"/>
      <c r="AG104" s="250"/>
      <c r="AH104" s="250"/>
      <c r="AI104" s="250"/>
      <c r="AJ104" s="250"/>
      <c r="AK104" s="250"/>
      <c r="AL104" s="250"/>
      <c r="AM104" s="250"/>
      <c r="AN104" s="250"/>
      <c r="AO104" s="250"/>
      <c r="AP104" s="247"/>
      <c r="AQ104" s="247"/>
      <c r="AR104" s="247"/>
      <c r="AS104" s="247"/>
      <c r="AT104" s="247"/>
      <c r="AU104" s="247"/>
      <c r="AV104" s="247"/>
      <c r="AW104" s="247"/>
      <c r="AX104" s="247"/>
      <c r="AY104" s="247"/>
      <c r="AZ104" s="247"/>
      <c r="BA104" s="247"/>
      <c r="BB104" s="247"/>
      <c r="BC104" s="247"/>
      <c r="BD104" s="247"/>
      <c r="BE104" s="247"/>
      <c r="BF104" s="247"/>
      <c r="BG104" s="247"/>
      <c r="BH104" s="247"/>
      <c r="BI104" s="247"/>
      <c r="BJ104" s="247"/>
      <c r="BK104" s="247"/>
      <c r="BL104" s="247"/>
      <c r="BM104" s="247"/>
    </row>
    <row r="105" spans="1:73" ht="15">
      <c r="B105" s="233"/>
      <c r="F105" s="250"/>
      <c r="G105" s="250"/>
      <c r="H105" s="250"/>
      <c r="I105" s="250"/>
      <c r="J105" s="250"/>
      <c r="K105" s="250"/>
      <c r="L105" s="250"/>
      <c r="M105" s="250"/>
      <c r="N105" s="250"/>
      <c r="O105" s="250"/>
      <c r="P105" s="250"/>
      <c r="Q105" s="250"/>
      <c r="R105" s="250"/>
      <c r="S105" s="250"/>
      <c r="T105" s="250"/>
      <c r="U105" s="250"/>
      <c r="V105" s="250"/>
      <c r="W105" s="250"/>
      <c r="X105" s="250"/>
      <c r="Y105" s="250"/>
      <c r="Z105" s="250"/>
      <c r="AA105" s="250"/>
      <c r="AB105" s="250"/>
      <c r="AC105" s="250"/>
      <c r="AD105" s="250"/>
      <c r="AE105" s="250"/>
      <c r="AF105" s="250"/>
      <c r="AG105" s="250"/>
      <c r="AH105" s="250"/>
      <c r="AI105" s="250"/>
      <c r="AJ105" s="250"/>
      <c r="AK105" s="250"/>
      <c r="AL105" s="250"/>
      <c r="AM105" s="250"/>
      <c r="AN105" s="250"/>
      <c r="AO105" s="250"/>
      <c r="AP105" s="247"/>
      <c r="AQ105" s="247"/>
      <c r="AR105" s="247"/>
      <c r="AS105" s="247"/>
      <c r="AT105" s="247"/>
      <c r="AU105" s="247"/>
      <c r="AV105" s="247"/>
      <c r="AW105" s="247"/>
      <c r="AX105" s="247"/>
      <c r="AY105" s="247"/>
      <c r="AZ105" s="247"/>
      <c r="BA105" s="247"/>
      <c r="BB105" s="247"/>
      <c r="BC105" s="247"/>
      <c r="BD105" s="247"/>
      <c r="BE105" s="247"/>
      <c r="BF105" s="247"/>
      <c r="BG105" s="247"/>
      <c r="BH105" s="247"/>
      <c r="BI105" s="247"/>
      <c r="BJ105" s="247"/>
      <c r="BK105" s="247"/>
      <c r="BL105" s="247"/>
      <c r="BM105" s="247"/>
    </row>
    <row r="106" spans="1:73" ht="15">
      <c r="B106" s="233"/>
      <c r="F106" s="250"/>
      <c r="G106" s="250"/>
      <c r="I106" s="250"/>
      <c r="J106" s="233"/>
      <c r="K106" s="250"/>
      <c r="L106" s="250"/>
      <c r="M106" s="250"/>
      <c r="N106" s="250"/>
      <c r="O106" s="250"/>
      <c r="P106" s="250"/>
      <c r="Q106" s="250"/>
      <c r="R106" s="250"/>
      <c r="S106" s="250"/>
      <c r="T106" s="250"/>
      <c r="U106" s="250"/>
      <c r="V106" s="250"/>
      <c r="W106" s="250"/>
      <c r="X106" s="250"/>
      <c r="Y106" s="250"/>
      <c r="Z106" s="250"/>
      <c r="AA106" s="250"/>
      <c r="AB106" s="250"/>
      <c r="AC106" s="250"/>
      <c r="AD106" s="250"/>
      <c r="AE106" s="250"/>
      <c r="AF106" s="250"/>
      <c r="AG106" s="250"/>
      <c r="AH106" s="250"/>
      <c r="AI106" s="250"/>
      <c r="AJ106" s="250"/>
      <c r="AK106" s="250"/>
      <c r="AL106" s="250"/>
      <c r="AM106" s="250"/>
      <c r="AN106" s="250"/>
      <c r="AO106" s="250"/>
      <c r="AP106" s="247"/>
      <c r="AQ106" s="247"/>
      <c r="AR106" s="247"/>
      <c r="AS106" s="247"/>
      <c r="AT106" s="247"/>
      <c r="AU106" s="247"/>
      <c r="AV106" s="247"/>
      <c r="AW106" s="247"/>
      <c r="AX106" s="247"/>
      <c r="AY106" s="247"/>
      <c r="AZ106" s="247"/>
      <c r="BA106" s="247"/>
      <c r="BB106" s="247"/>
      <c r="BC106" s="247"/>
      <c r="BD106" s="247"/>
      <c r="BE106" s="247"/>
      <c r="BF106" s="247"/>
      <c r="BG106" s="247"/>
      <c r="BH106" s="247"/>
      <c r="BI106" s="247"/>
      <c r="BJ106" s="247"/>
      <c r="BK106" s="247"/>
      <c r="BL106" s="247"/>
      <c r="BM106" s="247"/>
    </row>
    <row r="107" spans="1:73" ht="15">
      <c r="B107" s="233"/>
      <c r="F107" s="250"/>
      <c r="G107" s="250"/>
      <c r="I107" s="250"/>
      <c r="J107" s="326"/>
      <c r="K107" s="250"/>
      <c r="L107" s="250"/>
      <c r="M107" s="250"/>
      <c r="N107" s="250"/>
      <c r="O107" s="250"/>
      <c r="P107" s="250"/>
      <c r="Q107" s="250"/>
      <c r="R107" s="250"/>
      <c r="S107" s="250"/>
      <c r="T107" s="250"/>
      <c r="U107" s="250"/>
      <c r="V107" s="250"/>
      <c r="W107" s="250"/>
      <c r="X107" s="250"/>
      <c r="Y107" s="250"/>
      <c r="Z107" s="250"/>
      <c r="AA107" s="250"/>
      <c r="AB107" s="250"/>
      <c r="AC107" s="250"/>
      <c r="AD107" s="250"/>
      <c r="AE107" s="250"/>
      <c r="AF107" s="250"/>
      <c r="AG107" s="250"/>
      <c r="AH107" s="250"/>
      <c r="AI107" s="250"/>
      <c r="AJ107" s="250"/>
      <c r="AK107" s="250"/>
      <c r="AL107" s="250"/>
      <c r="AM107" s="250"/>
      <c r="AN107" s="250"/>
      <c r="AO107" s="250"/>
      <c r="AP107" s="247"/>
      <c r="AQ107" s="247"/>
      <c r="AR107" s="247"/>
      <c r="AS107" s="247"/>
      <c r="AT107" s="247"/>
      <c r="AU107" s="247"/>
      <c r="AV107" s="247"/>
      <c r="AW107" s="247"/>
      <c r="AX107" s="247"/>
      <c r="AY107" s="247"/>
      <c r="AZ107" s="247"/>
      <c r="BA107" s="247"/>
      <c r="BB107" s="247"/>
      <c r="BC107" s="247"/>
      <c r="BD107" s="247"/>
      <c r="BE107" s="247"/>
      <c r="BF107" s="247"/>
      <c r="BG107" s="247"/>
      <c r="BH107" s="247"/>
      <c r="BI107" s="247"/>
      <c r="BJ107" s="247"/>
      <c r="BK107" s="247"/>
      <c r="BL107" s="247"/>
      <c r="BM107" s="247"/>
    </row>
    <row r="108" spans="1:73" ht="15">
      <c r="B108" s="233"/>
      <c r="F108" s="250"/>
      <c r="G108" s="250"/>
      <c r="I108" s="250"/>
      <c r="J108" s="326"/>
      <c r="K108" s="250"/>
      <c r="L108" s="250"/>
      <c r="M108" s="250"/>
      <c r="N108" s="250"/>
      <c r="O108" s="250"/>
      <c r="P108" s="250"/>
      <c r="Q108" s="250"/>
      <c r="R108" s="250"/>
      <c r="S108" s="250"/>
      <c r="T108" s="250"/>
      <c r="U108" s="250"/>
      <c r="V108" s="250"/>
      <c r="W108" s="250"/>
      <c r="X108" s="250"/>
      <c r="Y108" s="250"/>
      <c r="Z108" s="250"/>
      <c r="AA108" s="250"/>
      <c r="AB108" s="250"/>
      <c r="AC108" s="250"/>
      <c r="AD108" s="250"/>
      <c r="AE108" s="250"/>
      <c r="AF108" s="250"/>
      <c r="AG108" s="250"/>
      <c r="AH108" s="250"/>
      <c r="AI108" s="250"/>
      <c r="AJ108" s="250"/>
      <c r="AK108" s="250"/>
      <c r="AL108" s="250"/>
      <c r="AM108" s="250"/>
      <c r="AN108" s="250"/>
      <c r="AO108" s="250"/>
      <c r="AP108" s="247"/>
      <c r="AQ108" s="247"/>
      <c r="AR108" s="247"/>
      <c r="AS108" s="247"/>
      <c r="AT108" s="247"/>
      <c r="AU108" s="247"/>
      <c r="AV108" s="247"/>
      <c r="AW108" s="247"/>
      <c r="AX108" s="247"/>
      <c r="AY108" s="247"/>
      <c r="AZ108" s="247"/>
      <c r="BA108" s="247"/>
      <c r="BB108" s="247"/>
      <c r="BC108" s="247"/>
      <c r="BD108" s="247"/>
      <c r="BE108" s="247"/>
      <c r="BF108" s="247"/>
      <c r="BG108" s="247"/>
      <c r="BH108" s="247"/>
      <c r="BI108" s="247"/>
      <c r="BJ108" s="247"/>
      <c r="BK108" s="247"/>
      <c r="BL108" s="247"/>
      <c r="BM108" s="247"/>
    </row>
    <row r="109" spans="1:73" ht="15">
      <c r="B109" s="233"/>
      <c r="F109" s="250"/>
      <c r="G109" s="250"/>
      <c r="I109" s="250"/>
      <c r="J109" s="326"/>
      <c r="K109" s="250"/>
      <c r="L109" s="250"/>
      <c r="M109" s="250"/>
      <c r="N109" s="250"/>
      <c r="O109" s="250"/>
      <c r="P109" s="250"/>
      <c r="Q109" s="250"/>
      <c r="R109" s="250"/>
      <c r="S109" s="250"/>
      <c r="T109" s="250"/>
      <c r="U109" s="250"/>
      <c r="V109" s="250"/>
      <c r="W109" s="250"/>
      <c r="X109" s="250"/>
      <c r="Y109" s="250"/>
      <c r="Z109" s="250"/>
      <c r="AA109" s="250"/>
      <c r="AB109" s="250"/>
      <c r="AC109" s="250"/>
      <c r="AD109" s="250"/>
      <c r="AE109" s="250"/>
      <c r="AF109" s="250"/>
      <c r="AG109" s="250"/>
      <c r="AH109" s="250"/>
      <c r="AI109" s="250"/>
      <c r="AJ109" s="250"/>
      <c r="AK109" s="250"/>
      <c r="AL109" s="250"/>
      <c r="AM109" s="250"/>
      <c r="AN109" s="250"/>
      <c r="AO109" s="250"/>
      <c r="AP109" s="247"/>
      <c r="AQ109" s="247"/>
      <c r="AR109" s="247"/>
      <c r="AS109" s="247"/>
      <c r="AT109" s="247"/>
      <c r="AU109" s="247"/>
      <c r="AV109" s="247"/>
      <c r="AW109" s="247"/>
      <c r="AX109" s="247"/>
      <c r="AY109" s="247"/>
      <c r="AZ109" s="247"/>
      <c r="BA109" s="247"/>
      <c r="BB109" s="247"/>
      <c r="BC109" s="247"/>
      <c r="BD109" s="247"/>
      <c r="BE109" s="247"/>
      <c r="BF109" s="247"/>
      <c r="BG109" s="247"/>
      <c r="BH109" s="247"/>
      <c r="BI109" s="247"/>
      <c r="BJ109" s="247"/>
      <c r="BK109" s="247"/>
      <c r="BL109" s="247"/>
      <c r="BM109" s="247"/>
    </row>
    <row r="110" spans="1:73" ht="15">
      <c r="B110" s="233"/>
      <c r="F110" s="250"/>
      <c r="G110" s="250"/>
      <c r="I110" s="250"/>
      <c r="J110" s="326"/>
      <c r="K110" s="250"/>
      <c r="L110" s="250"/>
      <c r="M110" s="250"/>
      <c r="N110" s="250"/>
      <c r="O110" s="250"/>
      <c r="P110" s="250"/>
      <c r="Q110" s="250"/>
      <c r="R110" s="250"/>
      <c r="S110" s="250"/>
      <c r="T110" s="250"/>
      <c r="U110" s="250"/>
      <c r="V110" s="250"/>
      <c r="W110" s="250"/>
      <c r="X110" s="250"/>
      <c r="Y110" s="250"/>
      <c r="Z110" s="250"/>
      <c r="AA110" s="250"/>
      <c r="AB110" s="250"/>
      <c r="AC110" s="250"/>
      <c r="AD110" s="250"/>
      <c r="AE110" s="250"/>
      <c r="AF110" s="250"/>
      <c r="AG110" s="250"/>
      <c r="AH110" s="250"/>
      <c r="AI110" s="250"/>
      <c r="AJ110" s="250"/>
      <c r="AK110" s="250"/>
      <c r="AL110" s="250"/>
      <c r="AM110" s="250"/>
      <c r="AN110" s="250"/>
      <c r="AO110" s="250"/>
      <c r="AP110" s="247"/>
      <c r="AQ110" s="247"/>
      <c r="AR110" s="247"/>
      <c r="AS110" s="247"/>
      <c r="AT110" s="247"/>
      <c r="AU110" s="247"/>
      <c r="AV110" s="247"/>
      <c r="AW110" s="247"/>
      <c r="AX110" s="247"/>
      <c r="AY110" s="247"/>
      <c r="AZ110" s="247"/>
      <c r="BA110" s="247"/>
      <c r="BB110" s="247"/>
      <c r="BC110" s="247"/>
      <c r="BD110" s="247"/>
      <c r="BE110" s="247"/>
      <c r="BF110" s="247"/>
      <c r="BG110" s="247"/>
      <c r="BH110" s="247"/>
      <c r="BI110" s="247"/>
      <c r="BJ110" s="247"/>
      <c r="BK110" s="247"/>
      <c r="BL110" s="247"/>
      <c r="BM110" s="247"/>
    </row>
    <row r="111" spans="1:73" ht="15">
      <c r="B111" s="233"/>
      <c r="F111" s="250"/>
      <c r="G111" s="250"/>
      <c r="I111" s="250"/>
      <c r="J111" s="234"/>
      <c r="K111" s="250"/>
      <c r="L111" s="250"/>
      <c r="M111" s="250"/>
      <c r="N111" s="250"/>
      <c r="O111" s="250"/>
      <c r="P111" s="250"/>
      <c r="Q111" s="250"/>
      <c r="R111" s="250"/>
      <c r="S111" s="250"/>
      <c r="T111" s="250"/>
      <c r="U111" s="250"/>
      <c r="V111" s="250"/>
      <c r="W111" s="250"/>
      <c r="X111" s="250"/>
      <c r="Y111" s="250"/>
      <c r="Z111" s="250"/>
      <c r="AA111" s="250"/>
      <c r="AB111" s="250"/>
      <c r="AC111" s="250"/>
      <c r="AD111" s="250"/>
      <c r="AE111" s="250"/>
      <c r="AF111" s="250"/>
      <c r="AG111" s="250"/>
      <c r="AH111" s="250"/>
      <c r="AI111" s="250"/>
      <c r="AJ111" s="250"/>
      <c r="AK111" s="250"/>
      <c r="AL111" s="250"/>
      <c r="AM111" s="250"/>
      <c r="AN111" s="250"/>
      <c r="AO111" s="250"/>
      <c r="AP111" s="247"/>
      <c r="AQ111" s="247"/>
      <c r="AR111" s="247"/>
      <c r="AS111" s="247"/>
      <c r="AT111" s="247"/>
      <c r="AU111" s="247"/>
      <c r="AV111" s="247"/>
      <c r="AW111" s="247"/>
      <c r="AX111" s="247"/>
      <c r="AY111" s="247"/>
      <c r="AZ111" s="247"/>
      <c r="BA111" s="247"/>
      <c r="BB111" s="247"/>
      <c r="BC111" s="247"/>
      <c r="BD111" s="247"/>
      <c r="BE111" s="247"/>
      <c r="BF111" s="247"/>
      <c r="BG111" s="247"/>
      <c r="BH111" s="247"/>
      <c r="BI111" s="247"/>
      <c r="BJ111" s="247"/>
      <c r="BK111" s="247"/>
      <c r="BL111" s="247"/>
      <c r="BM111" s="247"/>
    </row>
    <row r="112" spans="1:73" ht="15">
      <c r="B112" s="233"/>
      <c r="F112" s="250"/>
      <c r="G112" s="250"/>
      <c r="I112" s="250"/>
      <c r="J112" s="326"/>
      <c r="K112" s="250"/>
      <c r="L112" s="250"/>
      <c r="M112" s="250"/>
      <c r="N112" s="250"/>
      <c r="O112" s="250"/>
      <c r="P112" s="250"/>
      <c r="Q112" s="250"/>
      <c r="R112" s="250"/>
      <c r="S112" s="250"/>
      <c r="T112" s="250"/>
      <c r="U112" s="250"/>
      <c r="V112" s="250"/>
      <c r="W112" s="250"/>
      <c r="X112" s="250"/>
      <c r="Y112" s="250"/>
      <c r="Z112" s="250"/>
      <c r="AA112" s="250"/>
      <c r="AB112" s="250"/>
      <c r="AC112" s="250"/>
      <c r="AD112" s="250"/>
      <c r="AE112" s="250"/>
      <c r="AF112" s="250"/>
      <c r="AG112" s="250"/>
      <c r="AH112" s="250"/>
      <c r="AI112" s="250"/>
      <c r="AJ112" s="250"/>
      <c r="AK112" s="250"/>
      <c r="AL112" s="250"/>
      <c r="AM112" s="250"/>
      <c r="AN112" s="250"/>
      <c r="AO112" s="250"/>
      <c r="AP112" s="247"/>
      <c r="AQ112" s="247"/>
      <c r="AR112" s="247"/>
      <c r="AS112" s="247"/>
      <c r="AT112" s="247"/>
      <c r="AU112" s="247"/>
      <c r="AV112" s="247"/>
      <c r="AW112" s="247"/>
      <c r="AX112" s="247"/>
      <c r="AY112" s="247"/>
      <c r="AZ112" s="247"/>
      <c r="BA112" s="247"/>
      <c r="BB112" s="247"/>
      <c r="BC112" s="247"/>
      <c r="BD112" s="247"/>
      <c r="BE112" s="247"/>
      <c r="BF112" s="247"/>
      <c r="BG112" s="247"/>
      <c r="BH112" s="247"/>
      <c r="BI112" s="247"/>
      <c r="BJ112" s="247"/>
      <c r="BK112" s="247"/>
      <c r="BL112" s="247"/>
      <c r="BM112" s="247"/>
    </row>
    <row r="113" spans="2:65" ht="15">
      <c r="B113" s="233"/>
      <c r="F113" s="250"/>
      <c r="G113" s="250"/>
      <c r="I113" s="250"/>
      <c r="J113" s="327"/>
      <c r="K113" s="250"/>
      <c r="L113" s="250"/>
      <c r="M113" s="250"/>
      <c r="N113" s="250"/>
      <c r="O113" s="250"/>
      <c r="P113" s="250"/>
      <c r="Q113" s="250"/>
      <c r="R113" s="250"/>
      <c r="S113" s="250"/>
      <c r="T113" s="250"/>
      <c r="U113" s="250"/>
      <c r="V113" s="250"/>
      <c r="W113" s="250"/>
      <c r="X113" s="250"/>
      <c r="Y113" s="250"/>
      <c r="Z113" s="250"/>
      <c r="AA113" s="250"/>
      <c r="AB113" s="250"/>
      <c r="AC113" s="250"/>
      <c r="AD113" s="250"/>
      <c r="AE113" s="250"/>
      <c r="AF113" s="250"/>
      <c r="AG113" s="250"/>
      <c r="AH113" s="250"/>
      <c r="AI113" s="250"/>
      <c r="AJ113" s="250"/>
      <c r="AK113" s="250"/>
      <c r="AL113" s="250"/>
      <c r="AM113" s="250"/>
      <c r="AN113" s="250"/>
      <c r="AO113" s="250"/>
      <c r="AP113" s="247"/>
      <c r="AQ113" s="247"/>
      <c r="AR113" s="247"/>
      <c r="AS113" s="247"/>
      <c r="AT113" s="247"/>
      <c r="AU113" s="247"/>
      <c r="AV113" s="247"/>
      <c r="AW113" s="247"/>
      <c r="AX113" s="247"/>
      <c r="AY113" s="247"/>
      <c r="AZ113" s="247"/>
      <c r="BA113" s="247"/>
      <c r="BB113" s="247"/>
      <c r="BC113" s="247"/>
      <c r="BD113" s="247"/>
      <c r="BE113" s="247"/>
      <c r="BF113" s="247"/>
      <c r="BG113" s="247"/>
      <c r="BH113" s="247"/>
      <c r="BI113" s="247"/>
      <c r="BJ113" s="247"/>
      <c r="BK113" s="247"/>
      <c r="BL113" s="247"/>
      <c r="BM113" s="247"/>
    </row>
    <row r="114" spans="2:65" ht="15">
      <c r="B114" s="233"/>
      <c r="F114" s="250"/>
      <c r="G114" s="250"/>
      <c r="I114" s="250"/>
      <c r="J114" s="327"/>
      <c r="K114" s="250"/>
      <c r="L114" s="250"/>
      <c r="M114" s="250"/>
      <c r="N114" s="250"/>
      <c r="O114" s="250"/>
      <c r="P114" s="250"/>
      <c r="Q114" s="250"/>
      <c r="R114" s="250"/>
      <c r="S114" s="250"/>
      <c r="T114" s="250"/>
      <c r="U114" s="250"/>
      <c r="V114" s="250"/>
      <c r="W114" s="250"/>
      <c r="X114" s="250"/>
      <c r="Y114" s="250"/>
      <c r="Z114" s="250"/>
      <c r="AA114" s="250"/>
      <c r="AB114" s="250"/>
      <c r="AC114" s="250"/>
      <c r="AD114" s="250"/>
      <c r="AE114" s="250"/>
      <c r="AF114" s="250"/>
      <c r="AG114" s="250"/>
      <c r="AH114" s="250"/>
      <c r="AI114" s="250"/>
      <c r="AJ114" s="250"/>
      <c r="AK114" s="250"/>
      <c r="AL114" s="250"/>
      <c r="AM114" s="250"/>
      <c r="AN114" s="250"/>
      <c r="AO114" s="250"/>
      <c r="AP114" s="247"/>
      <c r="AQ114" s="247"/>
      <c r="AR114" s="247"/>
      <c r="AS114" s="247"/>
      <c r="AT114" s="247"/>
      <c r="AU114" s="247"/>
      <c r="AV114" s="247"/>
      <c r="AW114" s="247"/>
      <c r="AX114" s="247"/>
      <c r="AY114" s="247"/>
      <c r="AZ114" s="247"/>
      <c r="BA114" s="247"/>
      <c r="BB114" s="247"/>
      <c r="BC114" s="247"/>
      <c r="BD114" s="247"/>
      <c r="BE114" s="247"/>
      <c r="BF114" s="247"/>
      <c r="BG114" s="247"/>
      <c r="BH114" s="247"/>
      <c r="BI114" s="247"/>
      <c r="BJ114" s="247"/>
      <c r="BK114" s="247"/>
      <c r="BL114" s="247"/>
      <c r="BM114" s="247"/>
    </row>
    <row r="115" spans="2:65" ht="15">
      <c r="B115" s="233"/>
      <c r="F115" s="250"/>
      <c r="G115" s="250"/>
      <c r="I115" s="250"/>
      <c r="J115" s="233"/>
      <c r="K115" s="250"/>
      <c r="L115" s="250"/>
      <c r="M115" s="250"/>
      <c r="N115" s="250"/>
      <c r="O115" s="250"/>
      <c r="P115" s="250"/>
      <c r="Q115" s="250"/>
      <c r="R115" s="250"/>
      <c r="S115" s="250"/>
      <c r="T115" s="250"/>
      <c r="U115" s="250"/>
      <c r="V115" s="250"/>
      <c r="W115" s="250"/>
      <c r="X115" s="250"/>
      <c r="Y115" s="250"/>
      <c r="Z115" s="250"/>
      <c r="AA115" s="250"/>
      <c r="AB115" s="250"/>
      <c r="AC115" s="250"/>
      <c r="AD115" s="250"/>
      <c r="AE115" s="250"/>
      <c r="AF115" s="250"/>
      <c r="AG115" s="250"/>
      <c r="AH115" s="250"/>
      <c r="AI115" s="250"/>
      <c r="AJ115" s="250"/>
      <c r="AK115" s="250"/>
      <c r="AL115" s="250"/>
      <c r="AM115" s="250"/>
      <c r="AN115" s="250"/>
      <c r="AO115" s="250"/>
      <c r="AP115" s="247"/>
      <c r="AQ115" s="247"/>
      <c r="AR115" s="247"/>
      <c r="AS115" s="247"/>
      <c r="AT115" s="247"/>
      <c r="AU115" s="247"/>
      <c r="AV115" s="247"/>
      <c r="AW115" s="247"/>
      <c r="AX115" s="247"/>
      <c r="AY115" s="247"/>
      <c r="AZ115" s="247"/>
      <c r="BA115" s="247"/>
      <c r="BB115" s="247"/>
      <c r="BC115" s="247"/>
      <c r="BD115" s="247"/>
      <c r="BE115" s="247"/>
      <c r="BF115" s="247"/>
      <c r="BG115" s="247"/>
      <c r="BH115" s="247"/>
      <c r="BI115" s="247"/>
      <c r="BJ115" s="247"/>
      <c r="BK115" s="247"/>
      <c r="BL115" s="247"/>
      <c r="BM115" s="247"/>
    </row>
    <row r="116" spans="2:65" ht="15">
      <c r="B116" s="233"/>
      <c r="F116" s="250"/>
      <c r="G116" s="250"/>
      <c r="H116" s="221"/>
      <c r="I116" s="250"/>
      <c r="J116" s="326"/>
      <c r="K116" s="250"/>
      <c r="L116" s="250"/>
      <c r="M116" s="250"/>
      <c r="N116" s="250"/>
      <c r="O116" s="250"/>
      <c r="P116" s="250"/>
      <c r="Q116" s="250"/>
      <c r="R116" s="250"/>
      <c r="S116" s="250"/>
      <c r="T116" s="250"/>
      <c r="U116" s="250"/>
      <c r="V116" s="250"/>
      <c r="W116" s="250"/>
      <c r="X116" s="250"/>
      <c r="Y116" s="250"/>
      <c r="Z116" s="250"/>
      <c r="AA116" s="250"/>
      <c r="AB116" s="250"/>
      <c r="AC116" s="250"/>
      <c r="AD116" s="250"/>
      <c r="AE116" s="250"/>
      <c r="AF116" s="250"/>
      <c r="AG116" s="250"/>
      <c r="AH116" s="250"/>
      <c r="AI116" s="250"/>
      <c r="AJ116" s="250"/>
      <c r="AK116" s="250"/>
      <c r="AL116" s="250"/>
      <c r="AM116" s="250"/>
      <c r="AN116" s="250"/>
      <c r="AO116" s="250"/>
      <c r="AP116" s="247"/>
      <c r="AQ116" s="247"/>
      <c r="AR116" s="247"/>
      <c r="AS116" s="247"/>
      <c r="AT116" s="247"/>
      <c r="AU116" s="247"/>
      <c r="AV116" s="247"/>
      <c r="AW116" s="247"/>
      <c r="AX116" s="247"/>
      <c r="AY116" s="247"/>
      <c r="AZ116" s="247"/>
      <c r="BA116" s="247"/>
      <c r="BB116" s="247"/>
      <c r="BC116" s="247"/>
      <c r="BD116" s="247"/>
      <c r="BE116" s="247"/>
      <c r="BF116" s="247"/>
      <c r="BG116" s="247"/>
      <c r="BH116" s="247"/>
      <c r="BI116" s="247"/>
      <c r="BJ116" s="247"/>
      <c r="BK116" s="247"/>
      <c r="BL116" s="247"/>
      <c r="BM116" s="247"/>
    </row>
    <row r="117" spans="2:65" ht="15">
      <c r="B117" s="233"/>
      <c r="F117" s="250"/>
      <c r="G117" s="250"/>
      <c r="H117" s="324"/>
      <c r="I117" s="250"/>
      <c r="J117" s="326"/>
      <c r="K117" s="250"/>
      <c r="L117" s="250"/>
      <c r="M117" s="250"/>
      <c r="N117" s="250"/>
      <c r="O117" s="250"/>
      <c r="P117" s="250"/>
      <c r="Q117" s="250"/>
      <c r="R117" s="250"/>
      <c r="S117" s="250"/>
      <c r="T117" s="250"/>
      <c r="U117" s="250"/>
      <c r="V117" s="250"/>
      <c r="W117" s="250"/>
      <c r="X117" s="250"/>
      <c r="Y117" s="250"/>
      <c r="Z117" s="250"/>
      <c r="AA117" s="250"/>
      <c r="AB117" s="250"/>
      <c r="AC117" s="250"/>
      <c r="AD117" s="250"/>
      <c r="AE117" s="250"/>
      <c r="AF117" s="250"/>
      <c r="AG117" s="250"/>
      <c r="AH117" s="250"/>
      <c r="AI117" s="250"/>
      <c r="AJ117" s="250"/>
      <c r="AK117" s="250"/>
      <c r="AL117" s="250"/>
      <c r="AM117" s="250"/>
      <c r="AN117" s="250"/>
      <c r="AO117" s="250"/>
      <c r="AP117" s="247"/>
      <c r="AQ117" s="247"/>
      <c r="AR117" s="247"/>
      <c r="AS117" s="247"/>
      <c r="AT117" s="247"/>
      <c r="AU117" s="247"/>
      <c r="AV117" s="247"/>
      <c r="AW117" s="247"/>
      <c r="AX117" s="247"/>
      <c r="AY117" s="247"/>
      <c r="AZ117" s="247"/>
      <c r="BA117" s="247"/>
      <c r="BB117" s="247"/>
      <c r="BC117" s="247"/>
      <c r="BD117" s="247"/>
      <c r="BE117" s="247"/>
      <c r="BF117" s="247"/>
      <c r="BG117" s="247"/>
      <c r="BH117" s="247"/>
      <c r="BI117" s="247"/>
      <c r="BJ117" s="247"/>
      <c r="BK117" s="247"/>
      <c r="BL117" s="247"/>
      <c r="BM117" s="247"/>
    </row>
    <row r="118" spans="2:65" ht="15">
      <c r="B118" s="233"/>
      <c r="F118" s="250"/>
      <c r="G118" s="250"/>
      <c r="H118" s="250"/>
      <c r="I118" s="250"/>
      <c r="J118" s="326"/>
      <c r="K118" s="250"/>
      <c r="L118" s="250"/>
      <c r="M118" s="250"/>
      <c r="N118" s="250"/>
      <c r="O118" s="250"/>
      <c r="P118" s="250"/>
      <c r="Q118" s="250"/>
      <c r="R118" s="250"/>
      <c r="S118" s="250"/>
      <c r="T118" s="250"/>
      <c r="U118" s="250"/>
      <c r="V118" s="250"/>
      <c r="W118" s="250"/>
      <c r="X118" s="250"/>
      <c r="Y118" s="250"/>
      <c r="Z118" s="250"/>
      <c r="AA118" s="250"/>
      <c r="AB118" s="250"/>
      <c r="AC118" s="250"/>
      <c r="AD118" s="250"/>
      <c r="AE118" s="250"/>
      <c r="AF118" s="250"/>
      <c r="AG118" s="250"/>
      <c r="AH118" s="250"/>
      <c r="AI118" s="250"/>
      <c r="AJ118" s="250"/>
      <c r="AK118" s="250"/>
      <c r="AL118" s="250"/>
      <c r="AM118" s="250"/>
      <c r="AN118" s="250"/>
      <c r="AO118" s="250"/>
      <c r="AP118" s="247"/>
      <c r="AQ118" s="247"/>
      <c r="AR118" s="247"/>
      <c r="AS118" s="247"/>
      <c r="AT118" s="247"/>
      <c r="AU118" s="247"/>
      <c r="AV118" s="247"/>
      <c r="AW118" s="247"/>
      <c r="AX118" s="247"/>
      <c r="AY118" s="247"/>
      <c r="AZ118" s="247"/>
      <c r="BA118" s="247"/>
      <c r="BB118" s="247"/>
      <c r="BC118" s="247"/>
      <c r="BD118" s="247"/>
      <c r="BE118" s="247"/>
      <c r="BF118" s="247"/>
      <c r="BG118" s="247"/>
      <c r="BH118" s="247"/>
      <c r="BI118" s="247"/>
      <c r="BJ118" s="247"/>
      <c r="BK118" s="247"/>
      <c r="BL118" s="247"/>
      <c r="BM118" s="247"/>
    </row>
    <row r="119" spans="2:65" ht="15">
      <c r="B119" s="233"/>
      <c r="F119" s="250"/>
      <c r="G119" s="250"/>
      <c r="H119" s="250"/>
      <c r="I119" s="250"/>
      <c r="J119" s="326"/>
      <c r="K119" s="250"/>
      <c r="L119" s="250"/>
      <c r="M119" s="250"/>
      <c r="N119" s="250"/>
      <c r="O119" s="250"/>
      <c r="P119" s="250"/>
      <c r="Q119" s="250"/>
      <c r="R119" s="250"/>
      <c r="S119" s="250"/>
      <c r="T119" s="250"/>
      <c r="U119" s="250"/>
      <c r="V119" s="250"/>
      <c r="W119" s="250"/>
      <c r="X119" s="250"/>
      <c r="Y119" s="250"/>
      <c r="Z119" s="250"/>
      <c r="AA119" s="250"/>
      <c r="AB119" s="250"/>
      <c r="AC119" s="250"/>
      <c r="AD119" s="250"/>
      <c r="AE119" s="250"/>
      <c r="AF119" s="250"/>
      <c r="AG119" s="250"/>
      <c r="AH119" s="250"/>
      <c r="AI119" s="250"/>
      <c r="AJ119" s="250"/>
      <c r="AK119" s="250"/>
      <c r="AL119" s="250"/>
      <c r="AM119" s="250"/>
      <c r="AN119" s="250"/>
      <c r="AO119" s="250"/>
      <c r="AP119" s="247"/>
      <c r="AQ119" s="247"/>
      <c r="AR119" s="247"/>
      <c r="AS119" s="247"/>
      <c r="AT119" s="247"/>
      <c r="AU119" s="247"/>
      <c r="AV119" s="247"/>
      <c r="AW119" s="247"/>
      <c r="AX119" s="247"/>
      <c r="AY119" s="247"/>
      <c r="AZ119" s="247"/>
      <c r="BA119" s="247"/>
      <c r="BB119" s="247"/>
      <c r="BC119" s="247"/>
      <c r="BD119" s="247"/>
      <c r="BE119" s="247"/>
      <c r="BF119" s="247"/>
      <c r="BG119" s="247"/>
      <c r="BH119" s="247"/>
      <c r="BI119" s="247"/>
      <c r="BJ119" s="247"/>
      <c r="BK119" s="247"/>
      <c r="BL119" s="247"/>
      <c r="BM119" s="247"/>
    </row>
    <row r="120" spans="2:65" ht="15">
      <c r="B120" s="233"/>
      <c r="F120" s="250"/>
      <c r="G120" s="250"/>
      <c r="H120" s="250"/>
      <c r="I120" s="250"/>
      <c r="J120" s="326"/>
      <c r="K120" s="250"/>
      <c r="L120" s="250"/>
      <c r="M120" s="250"/>
      <c r="N120" s="250"/>
      <c r="O120" s="250"/>
      <c r="P120" s="250"/>
      <c r="Q120" s="250"/>
      <c r="R120" s="250"/>
      <c r="S120" s="250"/>
      <c r="T120" s="250"/>
      <c r="U120" s="250"/>
      <c r="V120" s="250"/>
      <c r="W120" s="250"/>
      <c r="X120" s="250"/>
      <c r="Y120" s="250"/>
      <c r="Z120" s="250"/>
      <c r="AA120" s="250"/>
      <c r="AB120" s="250"/>
      <c r="AC120" s="250"/>
      <c r="AD120" s="250"/>
      <c r="AE120" s="250"/>
      <c r="AF120" s="250"/>
      <c r="AG120" s="250"/>
      <c r="AH120" s="250"/>
      <c r="AI120" s="250"/>
      <c r="AJ120" s="250"/>
      <c r="AK120" s="250"/>
      <c r="AL120" s="250"/>
      <c r="AM120" s="250"/>
      <c r="AN120" s="250"/>
      <c r="AO120" s="250"/>
      <c r="AP120" s="247"/>
      <c r="AQ120" s="247"/>
      <c r="AR120" s="247"/>
      <c r="AS120" s="247"/>
      <c r="AT120" s="247"/>
      <c r="AU120" s="247"/>
      <c r="AV120" s="247"/>
      <c r="AW120" s="247"/>
      <c r="AX120" s="247"/>
      <c r="AY120" s="247"/>
      <c r="AZ120" s="247"/>
      <c r="BA120" s="247"/>
      <c r="BB120" s="247"/>
      <c r="BC120" s="247"/>
      <c r="BD120" s="247"/>
      <c r="BE120" s="247"/>
      <c r="BF120" s="247"/>
      <c r="BG120" s="247"/>
      <c r="BH120" s="247"/>
      <c r="BI120" s="247"/>
      <c r="BJ120" s="247"/>
      <c r="BK120" s="247"/>
      <c r="BL120" s="247"/>
      <c r="BM120" s="247"/>
    </row>
    <row r="121" spans="2:65" ht="15">
      <c r="B121" s="233"/>
      <c r="F121" s="250"/>
      <c r="G121" s="250"/>
      <c r="H121" s="250"/>
      <c r="I121" s="250"/>
      <c r="J121" s="326"/>
      <c r="K121" s="250"/>
      <c r="L121" s="250"/>
      <c r="M121" s="250"/>
      <c r="N121" s="250"/>
      <c r="O121" s="250"/>
      <c r="P121" s="250"/>
      <c r="Q121" s="250"/>
      <c r="R121" s="250"/>
      <c r="S121" s="250"/>
      <c r="T121" s="250"/>
      <c r="U121" s="250"/>
      <c r="V121" s="250"/>
      <c r="W121" s="250"/>
      <c r="X121" s="250"/>
      <c r="Y121" s="250"/>
      <c r="Z121" s="250"/>
      <c r="AA121" s="250"/>
      <c r="AB121" s="250"/>
      <c r="AC121" s="250"/>
      <c r="AD121" s="250"/>
      <c r="AE121" s="250"/>
      <c r="AF121" s="250"/>
      <c r="AG121" s="250"/>
      <c r="AH121" s="250"/>
      <c r="AI121" s="250"/>
      <c r="AJ121" s="250"/>
      <c r="AK121" s="250"/>
      <c r="AL121" s="250"/>
      <c r="AM121" s="250"/>
      <c r="AN121" s="250"/>
      <c r="AO121" s="250"/>
      <c r="AP121" s="247"/>
      <c r="AQ121" s="247"/>
      <c r="AR121" s="247"/>
      <c r="AS121" s="247"/>
      <c r="AT121" s="247"/>
      <c r="AU121" s="247"/>
      <c r="AV121" s="247"/>
      <c r="AW121" s="247"/>
      <c r="AX121" s="247"/>
      <c r="AY121" s="247"/>
      <c r="AZ121" s="247"/>
      <c r="BA121" s="247"/>
      <c r="BB121" s="247"/>
      <c r="BC121" s="247"/>
      <c r="BD121" s="247"/>
      <c r="BE121" s="247"/>
      <c r="BF121" s="247"/>
      <c r="BG121" s="247"/>
      <c r="BH121" s="247"/>
      <c r="BI121" s="247"/>
      <c r="BJ121" s="247"/>
      <c r="BK121" s="247"/>
      <c r="BL121" s="247"/>
      <c r="BM121" s="247"/>
    </row>
    <row r="122" spans="2:65" ht="15">
      <c r="B122" s="233"/>
      <c r="F122" s="250"/>
      <c r="G122" s="250"/>
      <c r="H122" s="250"/>
      <c r="I122" s="250"/>
      <c r="J122" s="250"/>
      <c r="K122" s="250"/>
      <c r="L122" s="250"/>
      <c r="M122" s="250"/>
      <c r="N122" s="250"/>
      <c r="O122" s="250"/>
      <c r="P122" s="250"/>
      <c r="Q122" s="250"/>
      <c r="R122" s="250"/>
      <c r="S122" s="250"/>
      <c r="T122" s="250"/>
      <c r="U122" s="250"/>
      <c r="V122" s="250"/>
      <c r="W122" s="250"/>
      <c r="X122" s="250"/>
      <c r="Y122" s="250"/>
      <c r="Z122" s="250"/>
      <c r="AA122" s="250"/>
      <c r="AB122" s="250"/>
      <c r="AC122" s="250"/>
      <c r="AD122" s="250"/>
      <c r="AE122" s="250"/>
      <c r="AF122" s="250"/>
      <c r="AG122" s="250"/>
      <c r="AH122" s="250"/>
      <c r="AI122" s="250"/>
      <c r="AJ122" s="250"/>
      <c r="AK122" s="250"/>
      <c r="AL122" s="250"/>
      <c r="AM122" s="250"/>
      <c r="AN122" s="250"/>
      <c r="AO122" s="250"/>
      <c r="AP122" s="247"/>
      <c r="AQ122" s="247"/>
      <c r="AR122" s="247"/>
      <c r="AS122" s="247"/>
      <c r="AT122" s="247"/>
      <c r="AU122" s="247"/>
      <c r="AV122" s="247"/>
      <c r="AW122" s="247"/>
      <c r="AX122" s="247"/>
      <c r="AY122" s="247"/>
      <c r="AZ122" s="247"/>
      <c r="BA122" s="247"/>
      <c r="BB122" s="247"/>
      <c r="BC122" s="247"/>
      <c r="BD122" s="247"/>
      <c r="BE122" s="247"/>
      <c r="BF122" s="247"/>
      <c r="BG122" s="247"/>
      <c r="BH122" s="247"/>
      <c r="BI122" s="247"/>
      <c r="BJ122" s="247"/>
      <c r="BK122" s="247"/>
      <c r="BL122" s="247"/>
      <c r="BM122" s="247"/>
    </row>
    <row r="123" spans="2:65" ht="15">
      <c r="B123" s="233"/>
      <c r="F123" s="250"/>
      <c r="G123" s="250"/>
      <c r="H123" s="250"/>
      <c r="I123" s="250"/>
      <c r="J123" s="250"/>
      <c r="K123" s="250"/>
      <c r="L123" s="250"/>
      <c r="M123" s="250"/>
      <c r="N123" s="250"/>
      <c r="O123" s="250"/>
      <c r="P123" s="250"/>
      <c r="Q123" s="250"/>
      <c r="R123" s="250"/>
      <c r="S123" s="250"/>
      <c r="T123" s="250"/>
      <c r="U123" s="250"/>
      <c r="V123" s="250"/>
      <c r="W123" s="250"/>
      <c r="X123" s="250"/>
      <c r="Y123" s="250"/>
      <c r="Z123" s="250"/>
      <c r="AA123" s="250"/>
      <c r="AB123" s="250"/>
      <c r="AC123" s="250"/>
      <c r="AD123" s="250"/>
      <c r="AE123" s="250"/>
      <c r="AF123" s="250"/>
      <c r="AG123" s="250"/>
      <c r="AH123" s="250"/>
      <c r="AI123" s="250"/>
      <c r="AJ123" s="250"/>
      <c r="AK123" s="250"/>
      <c r="AL123" s="250"/>
      <c r="AM123" s="250"/>
      <c r="AN123" s="250"/>
      <c r="AO123" s="250"/>
      <c r="AP123" s="247"/>
      <c r="AQ123" s="247"/>
      <c r="AR123" s="247"/>
      <c r="AS123" s="247"/>
      <c r="AT123" s="247"/>
      <c r="AU123" s="247"/>
      <c r="AV123" s="247"/>
      <c r="AW123" s="247"/>
      <c r="AX123" s="247"/>
      <c r="AY123" s="247"/>
      <c r="AZ123" s="247"/>
      <c r="BA123" s="247"/>
      <c r="BB123" s="247"/>
      <c r="BC123" s="247"/>
      <c r="BD123" s="247"/>
      <c r="BE123" s="247"/>
      <c r="BF123" s="247"/>
      <c r="BG123" s="247"/>
      <c r="BH123" s="247"/>
      <c r="BI123" s="247"/>
      <c r="BJ123" s="247"/>
      <c r="BK123" s="247"/>
      <c r="BL123" s="247"/>
      <c r="BM123" s="247"/>
    </row>
    <row r="124" spans="2:65" ht="15">
      <c r="B124" s="233"/>
      <c r="F124" s="250"/>
      <c r="G124" s="250"/>
      <c r="H124" s="250"/>
      <c r="I124" s="250"/>
      <c r="J124" s="250"/>
      <c r="K124" s="250"/>
      <c r="L124" s="250"/>
      <c r="M124" s="250"/>
      <c r="N124" s="250"/>
      <c r="O124" s="250"/>
      <c r="P124" s="250"/>
      <c r="Q124" s="250"/>
      <c r="R124" s="250"/>
      <c r="S124" s="250"/>
      <c r="T124" s="250"/>
      <c r="U124" s="250"/>
      <c r="V124" s="250"/>
      <c r="W124" s="250"/>
      <c r="X124" s="250"/>
      <c r="Y124" s="250"/>
      <c r="Z124" s="250"/>
      <c r="AA124" s="250"/>
      <c r="AB124" s="250"/>
      <c r="AC124" s="250"/>
      <c r="AD124" s="250"/>
      <c r="AE124" s="250"/>
      <c r="AF124" s="250"/>
      <c r="AG124" s="250"/>
      <c r="AH124" s="250"/>
      <c r="AI124" s="250"/>
      <c r="AJ124" s="250"/>
      <c r="AK124" s="250"/>
      <c r="AL124" s="250"/>
      <c r="AM124" s="250"/>
      <c r="AN124" s="250"/>
      <c r="AO124" s="250"/>
      <c r="AP124" s="247"/>
      <c r="AQ124" s="247"/>
      <c r="AR124" s="247"/>
      <c r="AS124" s="247"/>
      <c r="AT124" s="247"/>
      <c r="AU124" s="247"/>
      <c r="AV124" s="247"/>
      <c r="AW124" s="247"/>
      <c r="AX124" s="247"/>
      <c r="AY124" s="247"/>
      <c r="AZ124" s="247"/>
      <c r="BA124" s="247"/>
      <c r="BB124" s="247"/>
      <c r="BC124" s="247"/>
      <c r="BD124" s="247"/>
      <c r="BE124" s="247"/>
      <c r="BF124" s="247"/>
      <c r="BG124" s="247"/>
      <c r="BH124" s="247"/>
      <c r="BI124" s="247"/>
      <c r="BJ124" s="247"/>
      <c r="BK124" s="247"/>
      <c r="BL124" s="247"/>
      <c r="BM124" s="247"/>
    </row>
    <row r="125" spans="2:65" ht="15">
      <c r="B125" s="233"/>
      <c r="F125" s="250"/>
      <c r="G125" s="250"/>
      <c r="H125" s="250"/>
      <c r="I125" s="250"/>
      <c r="J125" s="250"/>
      <c r="K125" s="250"/>
      <c r="L125" s="250"/>
      <c r="M125" s="250"/>
      <c r="N125" s="250"/>
      <c r="O125" s="250"/>
      <c r="P125" s="250"/>
      <c r="Q125" s="250"/>
      <c r="R125" s="250"/>
      <c r="S125" s="250"/>
      <c r="T125" s="250"/>
      <c r="U125" s="250"/>
      <c r="V125" s="250"/>
      <c r="W125" s="250"/>
      <c r="X125" s="250"/>
      <c r="Y125" s="250"/>
      <c r="Z125" s="250"/>
      <c r="AA125" s="250"/>
      <c r="AB125" s="250"/>
      <c r="AC125" s="250"/>
      <c r="AD125" s="250"/>
      <c r="AE125" s="250"/>
      <c r="AF125" s="250"/>
      <c r="AG125" s="250"/>
      <c r="AH125" s="250"/>
      <c r="AI125" s="250"/>
      <c r="AJ125" s="250"/>
      <c r="AK125" s="250"/>
      <c r="AL125" s="250"/>
      <c r="AM125" s="250"/>
      <c r="AN125" s="250"/>
      <c r="AO125" s="250"/>
      <c r="AP125" s="247"/>
      <c r="AQ125" s="247"/>
      <c r="AR125" s="247"/>
      <c r="AS125" s="247"/>
      <c r="AT125" s="247"/>
      <c r="AU125" s="247"/>
      <c r="AV125" s="247"/>
      <c r="AW125" s="247"/>
      <c r="AX125" s="247"/>
      <c r="AY125" s="247"/>
      <c r="AZ125" s="247"/>
      <c r="BA125" s="247"/>
      <c r="BB125" s="247"/>
      <c r="BC125" s="247"/>
      <c r="BD125" s="247"/>
      <c r="BE125" s="247"/>
      <c r="BF125" s="247"/>
      <c r="BG125" s="247"/>
      <c r="BH125" s="247"/>
      <c r="BI125" s="247"/>
      <c r="BJ125" s="247"/>
      <c r="BK125" s="247"/>
      <c r="BL125" s="247"/>
      <c r="BM125" s="247"/>
    </row>
    <row r="126" spans="2:65" ht="15">
      <c r="B126" s="233"/>
      <c r="F126" s="250"/>
      <c r="G126" s="250"/>
      <c r="H126" s="250"/>
      <c r="I126" s="250"/>
      <c r="J126" s="250"/>
      <c r="K126" s="250"/>
      <c r="L126" s="250"/>
      <c r="M126" s="250"/>
      <c r="N126" s="250"/>
      <c r="O126" s="250"/>
      <c r="P126" s="250"/>
      <c r="Q126" s="250"/>
      <c r="R126" s="250"/>
      <c r="S126" s="250"/>
      <c r="T126" s="250"/>
      <c r="U126" s="250"/>
      <c r="V126" s="250"/>
      <c r="W126" s="250"/>
      <c r="X126" s="250"/>
      <c r="Y126" s="250"/>
      <c r="Z126" s="250"/>
      <c r="AA126" s="250"/>
      <c r="AB126" s="250"/>
      <c r="AC126" s="250"/>
      <c r="AD126" s="250"/>
      <c r="AE126" s="250"/>
      <c r="AF126" s="250"/>
      <c r="AG126" s="250"/>
      <c r="AH126" s="250"/>
      <c r="AI126" s="250"/>
      <c r="AJ126" s="250"/>
      <c r="AK126" s="250"/>
      <c r="AL126" s="250"/>
      <c r="AM126" s="250"/>
      <c r="AN126" s="250"/>
      <c r="AO126" s="250"/>
      <c r="AP126" s="247"/>
      <c r="AQ126" s="247"/>
      <c r="AR126" s="247"/>
      <c r="AS126" s="247"/>
      <c r="AT126" s="247"/>
      <c r="AU126" s="247"/>
      <c r="AV126" s="247"/>
      <c r="AW126" s="247"/>
      <c r="AX126" s="247"/>
      <c r="AY126" s="247"/>
      <c r="AZ126" s="247"/>
      <c r="BA126" s="247"/>
      <c r="BB126" s="247"/>
      <c r="BC126" s="247"/>
      <c r="BD126" s="247"/>
      <c r="BE126" s="247"/>
      <c r="BF126" s="247"/>
      <c r="BG126" s="247"/>
      <c r="BH126" s="247"/>
      <c r="BI126" s="247"/>
      <c r="BJ126" s="247"/>
      <c r="BK126" s="247"/>
      <c r="BL126" s="247"/>
      <c r="BM126" s="247"/>
    </row>
    <row r="127" spans="2:65" ht="15">
      <c r="B127" s="233"/>
      <c r="F127" s="250"/>
      <c r="G127" s="250"/>
      <c r="H127" s="250"/>
      <c r="I127" s="250"/>
      <c r="J127" s="250"/>
      <c r="K127" s="250"/>
      <c r="L127" s="250"/>
      <c r="M127" s="250"/>
      <c r="N127" s="250"/>
      <c r="O127" s="250"/>
      <c r="P127" s="250"/>
      <c r="Q127" s="250"/>
      <c r="R127" s="250"/>
      <c r="S127" s="250"/>
      <c r="T127" s="250"/>
      <c r="U127" s="250"/>
      <c r="V127" s="250"/>
      <c r="W127" s="250"/>
      <c r="X127" s="250"/>
      <c r="Y127" s="250"/>
      <c r="Z127" s="250"/>
      <c r="AA127" s="250"/>
      <c r="AB127" s="250"/>
      <c r="AC127" s="250"/>
      <c r="AD127" s="250"/>
      <c r="AE127" s="250"/>
      <c r="AF127" s="250"/>
      <c r="AG127" s="250"/>
      <c r="AH127" s="250"/>
      <c r="AI127" s="250"/>
      <c r="AJ127" s="250"/>
      <c r="AK127" s="250"/>
      <c r="AL127" s="250"/>
      <c r="AM127" s="250"/>
      <c r="AN127" s="250"/>
      <c r="AO127" s="250"/>
      <c r="AP127" s="247"/>
      <c r="AQ127" s="247"/>
      <c r="AR127" s="247"/>
      <c r="AS127" s="247"/>
      <c r="AT127" s="247"/>
      <c r="AU127" s="247"/>
      <c r="AV127" s="247"/>
      <c r="AW127" s="247"/>
      <c r="AX127" s="247"/>
      <c r="AY127" s="247"/>
      <c r="AZ127" s="247"/>
      <c r="BA127" s="247"/>
      <c r="BB127" s="247"/>
      <c r="BC127" s="247"/>
      <c r="BD127" s="247"/>
      <c r="BE127" s="247"/>
      <c r="BF127" s="247"/>
      <c r="BG127" s="247"/>
      <c r="BH127" s="247"/>
      <c r="BI127" s="247"/>
      <c r="BJ127" s="247"/>
      <c r="BK127" s="247"/>
      <c r="BL127" s="247"/>
      <c r="BM127" s="247"/>
    </row>
    <row r="128" spans="2:65" ht="15">
      <c r="B128" s="233"/>
      <c r="F128" s="250"/>
      <c r="G128" s="250"/>
      <c r="H128" s="250"/>
      <c r="I128" s="250"/>
      <c r="J128" s="250"/>
      <c r="K128" s="250"/>
      <c r="L128" s="250"/>
      <c r="M128" s="250"/>
      <c r="N128" s="250"/>
      <c r="O128" s="250"/>
      <c r="P128" s="250"/>
      <c r="Q128" s="250"/>
      <c r="R128" s="250"/>
      <c r="S128" s="250"/>
      <c r="T128" s="250"/>
      <c r="U128" s="250"/>
      <c r="V128" s="250"/>
      <c r="W128" s="250"/>
      <c r="X128" s="250"/>
      <c r="Y128" s="250"/>
      <c r="Z128" s="250"/>
      <c r="AA128" s="250"/>
      <c r="AB128" s="250"/>
      <c r="AC128" s="250"/>
      <c r="AD128" s="250"/>
      <c r="AE128" s="250"/>
      <c r="AF128" s="250"/>
      <c r="AG128" s="250"/>
      <c r="AH128" s="250"/>
      <c r="AI128" s="250"/>
      <c r="AJ128" s="250"/>
      <c r="AK128" s="250"/>
      <c r="AL128" s="250"/>
      <c r="AM128" s="250"/>
      <c r="AN128" s="250"/>
      <c r="AO128" s="250"/>
      <c r="AP128" s="247"/>
      <c r="AQ128" s="247"/>
      <c r="AR128" s="247"/>
      <c r="AS128" s="247"/>
      <c r="AT128" s="247"/>
      <c r="AU128" s="247"/>
      <c r="AV128" s="247"/>
      <c r="AW128" s="247"/>
      <c r="AX128" s="247"/>
      <c r="AY128" s="247"/>
      <c r="AZ128" s="247"/>
      <c r="BA128" s="247"/>
      <c r="BB128" s="247"/>
      <c r="BC128" s="247"/>
      <c r="BD128" s="247"/>
      <c r="BE128" s="247"/>
      <c r="BF128" s="247"/>
      <c r="BG128" s="247"/>
      <c r="BH128" s="247"/>
      <c r="BI128" s="247"/>
      <c r="BJ128" s="247"/>
      <c r="BK128" s="247"/>
      <c r="BL128" s="247"/>
      <c r="BM128" s="247"/>
    </row>
    <row r="129" spans="2:65" ht="15">
      <c r="B129" s="233"/>
      <c r="F129" s="250"/>
      <c r="G129" s="250"/>
      <c r="H129" s="250"/>
      <c r="I129" s="250"/>
      <c r="J129" s="250"/>
      <c r="K129" s="250"/>
      <c r="L129" s="250"/>
      <c r="M129" s="250"/>
      <c r="N129" s="250"/>
      <c r="O129" s="250"/>
      <c r="P129" s="250"/>
      <c r="Q129" s="250"/>
      <c r="R129" s="250"/>
      <c r="S129" s="250"/>
      <c r="T129" s="250"/>
      <c r="U129" s="250"/>
      <c r="V129" s="250"/>
      <c r="W129" s="250"/>
      <c r="X129" s="250"/>
      <c r="Y129" s="250"/>
      <c r="Z129" s="250"/>
      <c r="AA129" s="250"/>
      <c r="AB129" s="250"/>
      <c r="AC129" s="250"/>
      <c r="AD129" s="250"/>
      <c r="AE129" s="250"/>
      <c r="AF129" s="250"/>
      <c r="AG129" s="250"/>
      <c r="AH129" s="250"/>
      <c r="AI129" s="250"/>
      <c r="AJ129" s="250"/>
      <c r="AK129" s="250"/>
      <c r="AL129" s="250"/>
      <c r="AM129" s="250"/>
      <c r="AN129" s="250"/>
      <c r="AO129" s="250"/>
      <c r="AP129" s="247"/>
      <c r="AQ129" s="247"/>
      <c r="AR129" s="247"/>
      <c r="AS129" s="247"/>
      <c r="AT129" s="247"/>
      <c r="AU129" s="247"/>
      <c r="AV129" s="247"/>
      <c r="AW129" s="247"/>
      <c r="AX129" s="247"/>
      <c r="AY129" s="247"/>
      <c r="AZ129" s="247"/>
      <c r="BA129" s="247"/>
      <c r="BB129" s="247"/>
      <c r="BC129" s="247"/>
      <c r="BD129" s="247"/>
      <c r="BE129" s="247"/>
      <c r="BF129" s="247"/>
      <c r="BG129" s="247"/>
      <c r="BH129" s="247"/>
      <c r="BI129" s="247"/>
      <c r="BJ129" s="247"/>
      <c r="BK129" s="247"/>
      <c r="BL129" s="247"/>
      <c r="BM129" s="247"/>
    </row>
    <row r="130" spans="2:65" ht="15">
      <c r="B130" s="233"/>
      <c r="F130" s="250"/>
      <c r="G130" s="250"/>
      <c r="H130" s="250"/>
      <c r="I130" s="250"/>
      <c r="J130" s="250"/>
      <c r="K130" s="250"/>
      <c r="L130" s="250"/>
      <c r="M130" s="250"/>
      <c r="N130" s="250"/>
      <c r="O130" s="250"/>
      <c r="P130" s="250"/>
      <c r="Q130" s="250"/>
      <c r="R130" s="250"/>
      <c r="S130" s="250"/>
      <c r="T130" s="250"/>
      <c r="U130" s="250"/>
      <c r="V130" s="250"/>
      <c r="W130" s="250"/>
      <c r="X130" s="250"/>
      <c r="Y130" s="250"/>
      <c r="Z130" s="250"/>
      <c r="AA130" s="250"/>
      <c r="AB130" s="250"/>
      <c r="AC130" s="250"/>
      <c r="AD130" s="250"/>
      <c r="AE130" s="250"/>
      <c r="AF130" s="250"/>
      <c r="AG130" s="250"/>
      <c r="AH130" s="250"/>
      <c r="AI130" s="250"/>
      <c r="AJ130" s="250"/>
      <c r="AK130" s="250"/>
      <c r="AL130" s="250"/>
      <c r="AM130" s="250"/>
      <c r="AN130" s="250"/>
      <c r="AO130" s="250"/>
      <c r="AP130" s="247"/>
      <c r="AQ130" s="247"/>
      <c r="AR130" s="247"/>
      <c r="AS130" s="247"/>
      <c r="AT130" s="247"/>
      <c r="AU130" s="247"/>
      <c r="AV130" s="247"/>
      <c r="AW130" s="247"/>
      <c r="AX130" s="247"/>
      <c r="AY130" s="247"/>
      <c r="AZ130" s="247"/>
      <c r="BA130" s="247"/>
      <c r="BB130" s="247"/>
      <c r="BC130" s="247"/>
      <c r="BD130" s="247"/>
      <c r="BE130" s="247"/>
      <c r="BF130" s="247"/>
      <c r="BG130" s="247"/>
      <c r="BH130" s="247"/>
      <c r="BI130" s="247"/>
      <c r="BJ130" s="247"/>
      <c r="BK130" s="247"/>
      <c r="BL130" s="247"/>
      <c r="BM130" s="247"/>
    </row>
    <row r="131" spans="2:65" ht="15">
      <c r="B131" s="233"/>
      <c r="F131" s="250"/>
      <c r="G131" s="250"/>
      <c r="H131" s="250"/>
      <c r="I131" s="250"/>
      <c r="J131" s="250"/>
      <c r="K131" s="250"/>
      <c r="L131" s="250"/>
      <c r="M131" s="250"/>
      <c r="N131" s="250"/>
      <c r="O131" s="250"/>
      <c r="P131" s="250"/>
      <c r="Q131" s="250"/>
      <c r="R131" s="250"/>
      <c r="S131" s="250"/>
      <c r="T131" s="250"/>
      <c r="U131" s="250"/>
      <c r="V131" s="250"/>
      <c r="W131" s="250"/>
      <c r="X131" s="250"/>
      <c r="Y131" s="250"/>
      <c r="Z131" s="250"/>
      <c r="AA131" s="250"/>
      <c r="AB131" s="250"/>
      <c r="AC131" s="250"/>
      <c r="AD131" s="250"/>
      <c r="AE131" s="250"/>
      <c r="AF131" s="250"/>
      <c r="AG131" s="250"/>
      <c r="AH131" s="250"/>
      <c r="AI131" s="250"/>
      <c r="AJ131" s="250"/>
      <c r="AK131" s="250"/>
      <c r="AL131" s="250"/>
      <c r="AM131" s="250"/>
      <c r="AN131" s="250"/>
      <c r="AO131" s="250"/>
      <c r="AP131" s="247"/>
      <c r="AQ131" s="247"/>
      <c r="AR131" s="247"/>
      <c r="AS131" s="247"/>
      <c r="AT131" s="247"/>
      <c r="AU131" s="247"/>
      <c r="AV131" s="247"/>
      <c r="AW131" s="247"/>
      <c r="AX131" s="247"/>
      <c r="AY131" s="247"/>
      <c r="AZ131" s="247"/>
      <c r="BA131" s="247"/>
      <c r="BB131" s="247"/>
      <c r="BC131" s="247"/>
      <c r="BD131" s="247"/>
      <c r="BE131" s="247"/>
      <c r="BF131" s="247"/>
      <c r="BG131" s="247"/>
      <c r="BH131" s="247"/>
      <c r="BI131" s="247"/>
      <c r="BJ131" s="247"/>
      <c r="BK131" s="247"/>
      <c r="BL131" s="247"/>
      <c r="BM131" s="247"/>
    </row>
    <row r="132" spans="2:65" ht="15">
      <c r="B132" s="233"/>
      <c r="F132" s="250"/>
      <c r="G132" s="250"/>
      <c r="H132" s="250"/>
      <c r="I132" s="250"/>
      <c r="J132" s="250"/>
      <c r="K132" s="250"/>
      <c r="L132" s="250"/>
      <c r="M132" s="250"/>
      <c r="N132" s="250"/>
      <c r="O132" s="250"/>
      <c r="P132" s="250"/>
      <c r="Q132" s="250"/>
      <c r="R132" s="250"/>
      <c r="S132" s="250"/>
      <c r="T132" s="250"/>
      <c r="U132" s="250"/>
      <c r="V132" s="250"/>
      <c r="W132" s="250"/>
      <c r="X132" s="250"/>
      <c r="Y132" s="250"/>
      <c r="Z132" s="250"/>
      <c r="AA132" s="250"/>
      <c r="AB132" s="250"/>
      <c r="AC132" s="250"/>
      <c r="AD132" s="250"/>
      <c r="AE132" s="250"/>
      <c r="AF132" s="250"/>
      <c r="AG132" s="250"/>
      <c r="AH132" s="250"/>
      <c r="AI132" s="250"/>
      <c r="AJ132" s="250"/>
      <c r="AK132" s="250"/>
      <c r="AL132" s="250"/>
      <c r="AM132" s="250"/>
      <c r="AN132" s="250"/>
      <c r="AO132" s="250"/>
      <c r="AP132" s="247"/>
      <c r="AQ132" s="247"/>
      <c r="AR132" s="247"/>
      <c r="AS132" s="247"/>
      <c r="AT132" s="247"/>
      <c r="AU132" s="247"/>
      <c r="AV132" s="247"/>
      <c r="AW132" s="247"/>
      <c r="AX132" s="247"/>
      <c r="AY132" s="247"/>
      <c r="AZ132" s="247"/>
      <c r="BA132" s="247"/>
      <c r="BB132" s="247"/>
      <c r="BC132" s="247"/>
      <c r="BD132" s="247"/>
      <c r="BE132" s="247"/>
      <c r="BF132" s="247"/>
      <c r="BG132" s="247"/>
      <c r="BH132" s="247"/>
      <c r="BI132" s="247"/>
      <c r="BJ132" s="247"/>
      <c r="BK132" s="247"/>
      <c r="BL132" s="247"/>
      <c r="BM132" s="247"/>
    </row>
    <row r="133" spans="2:65" ht="15">
      <c r="B133" s="233"/>
      <c r="F133" s="250"/>
      <c r="G133" s="250"/>
      <c r="H133" s="250"/>
      <c r="I133" s="250"/>
      <c r="J133" s="250"/>
      <c r="K133" s="250"/>
      <c r="L133" s="250"/>
      <c r="M133" s="250"/>
      <c r="N133" s="250"/>
      <c r="O133" s="250"/>
      <c r="P133" s="250"/>
      <c r="Q133" s="250"/>
      <c r="R133" s="250"/>
      <c r="S133" s="250"/>
      <c r="T133" s="250"/>
      <c r="U133" s="250"/>
      <c r="V133" s="250"/>
      <c r="W133" s="250"/>
      <c r="X133" s="250"/>
      <c r="Y133" s="250"/>
      <c r="Z133" s="250"/>
      <c r="AA133" s="250"/>
      <c r="AB133" s="250"/>
      <c r="AC133" s="250"/>
      <c r="AD133" s="250"/>
      <c r="AE133" s="250"/>
      <c r="AF133" s="250"/>
      <c r="AG133" s="250"/>
      <c r="AH133" s="250"/>
      <c r="AI133" s="250"/>
      <c r="AJ133" s="250"/>
      <c r="AK133" s="250"/>
      <c r="AL133" s="250"/>
      <c r="AM133" s="250"/>
      <c r="AN133" s="250"/>
      <c r="AO133" s="250"/>
      <c r="AP133" s="247"/>
      <c r="AQ133" s="247"/>
      <c r="AR133" s="247"/>
      <c r="AS133" s="247"/>
      <c r="AT133" s="247"/>
      <c r="AU133" s="247"/>
      <c r="AV133" s="247"/>
      <c r="AW133" s="247"/>
      <c r="AX133" s="247"/>
      <c r="AY133" s="247"/>
      <c r="AZ133" s="247"/>
      <c r="BA133" s="247"/>
      <c r="BB133" s="247"/>
      <c r="BC133" s="247"/>
      <c r="BD133" s="247"/>
      <c r="BE133" s="247"/>
      <c r="BF133" s="247"/>
      <c r="BG133" s="247"/>
      <c r="BH133" s="247"/>
      <c r="BI133" s="247"/>
      <c r="BJ133" s="247"/>
      <c r="BK133" s="247"/>
      <c r="BL133" s="247"/>
      <c r="BM133" s="247"/>
    </row>
    <row r="134" spans="2:65" ht="15">
      <c r="B134" s="233"/>
      <c r="F134" s="250"/>
      <c r="G134" s="250"/>
      <c r="H134" s="250"/>
      <c r="I134" s="250"/>
      <c r="J134" s="250"/>
      <c r="K134" s="250"/>
      <c r="L134" s="250"/>
      <c r="M134" s="250"/>
      <c r="N134" s="250"/>
      <c r="O134" s="250"/>
      <c r="P134" s="250"/>
      <c r="Q134" s="250"/>
      <c r="R134" s="250"/>
      <c r="S134" s="250"/>
      <c r="T134" s="250"/>
      <c r="U134" s="250"/>
      <c r="V134" s="250"/>
      <c r="W134" s="250"/>
      <c r="X134" s="250"/>
      <c r="Y134" s="250"/>
      <c r="Z134" s="250"/>
      <c r="AA134" s="250"/>
      <c r="AB134" s="250"/>
      <c r="AC134" s="250"/>
      <c r="AD134" s="250"/>
      <c r="AE134" s="250"/>
      <c r="AF134" s="250"/>
      <c r="AG134" s="250"/>
      <c r="AH134" s="250"/>
      <c r="AI134" s="250"/>
      <c r="AJ134" s="250"/>
      <c r="AK134" s="250"/>
      <c r="AL134" s="250"/>
      <c r="AM134" s="250"/>
      <c r="AN134" s="250"/>
      <c r="AO134" s="250"/>
      <c r="AP134" s="247"/>
      <c r="AQ134" s="247"/>
      <c r="AR134" s="247"/>
      <c r="AS134" s="247"/>
      <c r="AT134" s="247"/>
      <c r="AU134" s="247"/>
      <c r="AV134" s="247"/>
      <c r="AW134" s="247"/>
      <c r="AX134" s="247"/>
      <c r="AY134" s="247"/>
      <c r="AZ134" s="247"/>
      <c r="BA134" s="247"/>
      <c r="BB134" s="247"/>
      <c r="BC134" s="247"/>
      <c r="BD134" s="247"/>
      <c r="BE134" s="247"/>
      <c r="BF134" s="247"/>
      <c r="BG134" s="247"/>
      <c r="BH134" s="247"/>
      <c r="BI134" s="247"/>
      <c r="BJ134" s="247"/>
      <c r="BK134" s="247"/>
      <c r="BL134" s="247"/>
      <c r="BM134" s="247"/>
    </row>
    <row r="135" spans="2:65" ht="15">
      <c r="B135" s="233"/>
      <c r="F135" s="250"/>
      <c r="G135" s="250"/>
      <c r="H135" s="250"/>
      <c r="I135" s="250"/>
      <c r="J135" s="250"/>
      <c r="K135" s="250"/>
      <c r="L135" s="250"/>
      <c r="M135" s="250"/>
      <c r="N135" s="250"/>
      <c r="O135" s="250"/>
      <c r="P135" s="250"/>
      <c r="Q135" s="250"/>
      <c r="R135" s="250"/>
      <c r="S135" s="250"/>
      <c r="T135" s="250"/>
      <c r="U135" s="250"/>
      <c r="V135" s="250"/>
      <c r="W135" s="250"/>
      <c r="X135" s="250"/>
      <c r="Y135" s="250"/>
      <c r="Z135" s="250"/>
      <c r="AA135" s="250"/>
      <c r="AB135" s="250"/>
      <c r="AC135" s="250"/>
      <c r="AD135" s="250"/>
      <c r="AE135" s="250"/>
      <c r="AF135" s="250"/>
      <c r="AG135" s="250"/>
      <c r="AH135" s="250"/>
      <c r="AI135" s="250"/>
      <c r="AJ135" s="250"/>
      <c r="AK135" s="250"/>
      <c r="AL135" s="250"/>
      <c r="AM135" s="250"/>
      <c r="AN135" s="250"/>
      <c r="AO135" s="250"/>
      <c r="AP135" s="247"/>
      <c r="AQ135" s="247"/>
      <c r="AR135" s="247"/>
      <c r="AS135" s="247"/>
      <c r="AT135" s="247"/>
      <c r="AU135" s="247"/>
      <c r="AV135" s="247"/>
      <c r="AW135" s="247"/>
      <c r="AX135" s="247"/>
      <c r="AY135" s="247"/>
      <c r="AZ135" s="247"/>
      <c r="BA135" s="247"/>
      <c r="BB135" s="247"/>
      <c r="BC135" s="247"/>
      <c r="BD135" s="247"/>
      <c r="BE135" s="247"/>
      <c r="BF135" s="247"/>
      <c r="BG135" s="247"/>
      <c r="BH135" s="247"/>
      <c r="BI135" s="247"/>
      <c r="BJ135" s="247"/>
      <c r="BK135" s="247"/>
      <c r="BL135" s="247"/>
      <c r="BM135" s="247"/>
    </row>
    <row r="136" spans="2:65" ht="15">
      <c r="B136" s="233"/>
      <c r="F136" s="250"/>
      <c r="G136" s="250"/>
      <c r="H136" s="250"/>
      <c r="I136" s="250"/>
      <c r="J136" s="250"/>
      <c r="K136" s="250"/>
      <c r="L136" s="250"/>
      <c r="M136" s="250"/>
      <c r="N136" s="250"/>
      <c r="O136" s="250"/>
      <c r="P136" s="250"/>
      <c r="Q136" s="250"/>
      <c r="R136" s="250"/>
      <c r="S136" s="250"/>
      <c r="T136" s="250"/>
      <c r="U136" s="250"/>
      <c r="V136" s="250"/>
      <c r="W136" s="250"/>
      <c r="X136" s="250"/>
      <c r="Y136" s="250"/>
      <c r="Z136" s="250"/>
      <c r="AA136" s="250"/>
      <c r="AB136" s="250"/>
      <c r="AC136" s="250"/>
      <c r="AD136" s="250"/>
      <c r="AE136" s="250"/>
      <c r="AF136" s="250"/>
      <c r="AG136" s="250"/>
      <c r="AH136" s="250"/>
      <c r="AI136" s="250"/>
      <c r="AJ136" s="250"/>
      <c r="AK136" s="250"/>
      <c r="AL136" s="250"/>
      <c r="AM136" s="250"/>
      <c r="AN136" s="250"/>
      <c r="AO136" s="250"/>
      <c r="AP136" s="247"/>
      <c r="AQ136" s="247"/>
      <c r="AR136" s="247"/>
      <c r="AS136" s="247"/>
      <c r="AT136" s="247"/>
      <c r="AU136" s="247"/>
      <c r="AV136" s="247"/>
      <c r="AW136" s="247"/>
      <c r="AX136" s="247"/>
      <c r="AY136" s="247"/>
      <c r="AZ136" s="247"/>
      <c r="BA136" s="247"/>
      <c r="BB136" s="247"/>
      <c r="BC136" s="247"/>
      <c r="BD136" s="247"/>
      <c r="BE136" s="247"/>
      <c r="BF136" s="247"/>
      <c r="BG136" s="247"/>
      <c r="BH136" s="247"/>
      <c r="BI136" s="247"/>
      <c r="BJ136" s="247"/>
      <c r="BK136" s="247"/>
      <c r="BL136" s="247"/>
      <c r="BM136" s="247"/>
    </row>
    <row r="137" spans="2:65" ht="15">
      <c r="B137" s="233"/>
      <c r="F137" s="250"/>
      <c r="G137" s="250"/>
      <c r="H137" s="250"/>
      <c r="I137" s="250"/>
      <c r="J137" s="250"/>
      <c r="K137" s="250"/>
      <c r="L137" s="250"/>
      <c r="M137" s="250"/>
      <c r="N137" s="250"/>
      <c r="O137" s="250"/>
      <c r="P137" s="250"/>
      <c r="Q137" s="250"/>
      <c r="R137" s="250"/>
      <c r="S137" s="250"/>
      <c r="T137" s="250"/>
      <c r="U137" s="250"/>
      <c r="V137" s="250"/>
      <c r="W137" s="250"/>
      <c r="X137" s="250"/>
      <c r="Y137" s="250"/>
      <c r="Z137" s="250"/>
      <c r="AA137" s="250"/>
      <c r="AB137" s="250"/>
      <c r="AC137" s="250"/>
      <c r="AD137" s="250"/>
      <c r="AE137" s="250"/>
      <c r="AF137" s="250"/>
      <c r="AG137" s="250"/>
      <c r="AH137" s="250"/>
      <c r="AI137" s="250"/>
      <c r="AJ137" s="250"/>
      <c r="AK137" s="250"/>
      <c r="AL137" s="250"/>
      <c r="AM137" s="250"/>
      <c r="AN137" s="250"/>
      <c r="AO137" s="250"/>
      <c r="AP137" s="247"/>
      <c r="AQ137" s="247"/>
      <c r="AR137" s="247"/>
      <c r="AS137" s="247"/>
      <c r="AT137" s="247"/>
      <c r="AU137" s="247"/>
      <c r="AV137" s="247"/>
      <c r="AW137" s="247"/>
      <c r="AX137" s="247"/>
      <c r="AY137" s="247"/>
      <c r="AZ137" s="247"/>
      <c r="BA137" s="247"/>
      <c r="BB137" s="247"/>
      <c r="BC137" s="247"/>
      <c r="BD137" s="247"/>
      <c r="BE137" s="247"/>
      <c r="BF137" s="247"/>
      <c r="BG137" s="247"/>
      <c r="BH137" s="247"/>
      <c r="BI137" s="247"/>
      <c r="BJ137" s="247"/>
      <c r="BK137" s="247"/>
      <c r="BL137" s="247"/>
      <c r="BM137" s="247"/>
    </row>
    <row r="138" spans="2:65" ht="15">
      <c r="B138" s="233"/>
      <c r="F138" s="250"/>
      <c r="G138" s="250"/>
      <c r="H138" s="250"/>
      <c r="I138" s="250"/>
      <c r="J138" s="250"/>
      <c r="K138" s="250"/>
      <c r="L138" s="250"/>
      <c r="M138" s="250"/>
      <c r="N138" s="250"/>
      <c r="O138" s="250"/>
      <c r="P138" s="250"/>
      <c r="Q138" s="250"/>
      <c r="R138" s="250"/>
      <c r="S138" s="250"/>
      <c r="T138" s="250"/>
      <c r="U138" s="250"/>
      <c r="V138" s="250"/>
      <c r="W138" s="250"/>
      <c r="X138" s="250"/>
      <c r="Y138" s="250"/>
      <c r="Z138" s="250"/>
      <c r="AA138" s="250"/>
      <c r="AB138" s="250"/>
      <c r="AC138" s="250"/>
      <c r="AD138" s="250"/>
      <c r="AE138" s="250"/>
      <c r="AF138" s="250"/>
      <c r="AG138" s="250"/>
      <c r="AH138" s="250"/>
      <c r="AI138" s="250"/>
      <c r="AJ138" s="250"/>
      <c r="AK138" s="250"/>
      <c r="AL138" s="250"/>
      <c r="AM138" s="250"/>
      <c r="AN138" s="250"/>
      <c r="AO138" s="250"/>
      <c r="AP138" s="247"/>
      <c r="AQ138" s="247"/>
      <c r="AR138" s="247"/>
      <c r="AS138" s="247"/>
      <c r="AT138" s="247"/>
      <c r="AU138" s="247"/>
      <c r="AV138" s="247"/>
      <c r="AW138" s="247"/>
      <c r="AX138" s="247"/>
      <c r="AY138" s="247"/>
      <c r="AZ138" s="247"/>
      <c r="BA138" s="247"/>
      <c r="BB138" s="247"/>
      <c r="BC138" s="247"/>
      <c r="BD138" s="247"/>
      <c r="BE138" s="247"/>
      <c r="BF138" s="247"/>
      <c r="BG138" s="247"/>
      <c r="BH138" s="247"/>
      <c r="BI138" s="247"/>
      <c r="BJ138" s="247"/>
      <c r="BK138" s="247"/>
      <c r="BL138" s="247"/>
      <c r="BM138" s="247"/>
    </row>
    <row r="139" spans="2:65" ht="15">
      <c r="B139" s="233"/>
      <c r="F139" s="250"/>
      <c r="G139" s="250"/>
      <c r="H139" s="250"/>
      <c r="I139" s="250"/>
      <c r="J139" s="250"/>
      <c r="K139" s="250"/>
      <c r="L139" s="250"/>
      <c r="M139" s="250"/>
      <c r="N139" s="250"/>
      <c r="O139" s="250"/>
      <c r="P139" s="250"/>
      <c r="Q139" s="250"/>
      <c r="R139" s="250"/>
      <c r="S139" s="250"/>
      <c r="T139" s="250"/>
      <c r="U139" s="250"/>
      <c r="V139" s="250"/>
      <c r="W139" s="250"/>
      <c r="X139" s="250"/>
      <c r="Y139" s="250"/>
      <c r="Z139" s="250"/>
      <c r="AA139" s="250"/>
      <c r="AB139" s="250"/>
      <c r="AC139" s="250"/>
      <c r="AD139" s="250"/>
      <c r="AE139" s="250"/>
      <c r="AF139" s="250"/>
      <c r="AG139" s="250"/>
      <c r="AH139" s="250"/>
      <c r="AI139" s="250"/>
      <c r="AJ139" s="250"/>
      <c r="AK139" s="250"/>
      <c r="AL139" s="250"/>
      <c r="AM139" s="250"/>
      <c r="AN139" s="250"/>
      <c r="AO139" s="250"/>
      <c r="AP139" s="247"/>
      <c r="AQ139" s="247"/>
      <c r="AR139" s="247"/>
      <c r="AS139" s="247"/>
      <c r="AT139" s="247"/>
      <c r="AU139" s="247"/>
      <c r="AV139" s="247"/>
      <c r="AW139" s="247"/>
      <c r="AX139" s="247"/>
      <c r="AY139" s="247"/>
      <c r="AZ139" s="247"/>
      <c r="BA139" s="247"/>
      <c r="BB139" s="247"/>
      <c r="BC139" s="247"/>
      <c r="BD139" s="247"/>
      <c r="BE139" s="247"/>
      <c r="BF139" s="247"/>
      <c r="BG139" s="247"/>
      <c r="BH139" s="247"/>
      <c r="BI139" s="247"/>
      <c r="BJ139" s="247"/>
      <c r="BK139" s="247"/>
      <c r="BL139" s="247"/>
      <c r="BM139" s="247"/>
    </row>
    <row r="140" spans="2:65" ht="15">
      <c r="B140" s="233"/>
      <c r="F140" s="250"/>
      <c r="G140" s="250"/>
      <c r="H140" s="250"/>
      <c r="I140" s="250"/>
      <c r="J140" s="250"/>
      <c r="K140" s="250"/>
      <c r="L140" s="250"/>
      <c r="M140" s="250"/>
      <c r="N140" s="250"/>
      <c r="O140" s="250"/>
      <c r="P140" s="250"/>
      <c r="Q140" s="250"/>
      <c r="R140" s="250"/>
      <c r="S140" s="250"/>
      <c r="T140" s="250"/>
      <c r="U140" s="250"/>
      <c r="V140" s="250"/>
      <c r="W140" s="250"/>
      <c r="X140" s="250"/>
      <c r="Y140" s="250"/>
      <c r="Z140" s="250"/>
      <c r="AA140" s="250"/>
      <c r="AB140" s="250"/>
      <c r="AC140" s="250"/>
      <c r="AD140" s="250"/>
      <c r="AE140" s="250"/>
      <c r="AF140" s="250"/>
      <c r="AG140" s="250"/>
      <c r="AH140" s="250"/>
      <c r="AI140" s="250"/>
      <c r="AJ140" s="250"/>
      <c r="AK140" s="250"/>
      <c r="AL140" s="250"/>
      <c r="AM140" s="250"/>
      <c r="AN140" s="250"/>
      <c r="AO140" s="250"/>
      <c r="AP140" s="247"/>
      <c r="AQ140" s="247"/>
      <c r="AR140" s="247"/>
      <c r="AS140" s="247"/>
      <c r="AT140" s="247"/>
      <c r="AU140" s="247"/>
      <c r="AV140" s="247"/>
      <c r="AW140" s="247"/>
      <c r="AX140" s="247"/>
      <c r="AY140" s="247"/>
      <c r="AZ140" s="247"/>
      <c r="BA140" s="247"/>
      <c r="BB140" s="247"/>
      <c r="BC140" s="247"/>
      <c r="BD140" s="247"/>
      <c r="BE140" s="247"/>
      <c r="BF140" s="247"/>
      <c r="BG140" s="247"/>
      <c r="BH140" s="247"/>
      <c r="BI140" s="247"/>
      <c r="BJ140" s="247"/>
      <c r="BK140" s="247"/>
      <c r="BL140" s="247"/>
      <c r="BM140" s="247"/>
    </row>
    <row r="141" spans="2:65" ht="15">
      <c r="B141" s="233"/>
      <c r="F141" s="250"/>
      <c r="G141" s="250"/>
      <c r="H141" s="250"/>
      <c r="I141" s="250"/>
      <c r="J141" s="250"/>
      <c r="K141" s="250"/>
      <c r="L141" s="250"/>
      <c r="M141" s="250"/>
      <c r="N141" s="250"/>
      <c r="O141" s="250"/>
      <c r="P141" s="250"/>
      <c r="Q141" s="250"/>
      <c r="R141" s="250"/>
      <c r="S141" s="250"/>
      <c r="T141" s="250"/>
      <c r="U141" s="250"/>
      <c r="V141" s="250"/>
      <c r="W141" s="250"/>
      <c r="X141" s="250"/>
      <c r="Y141" s="250"/>
      <c r="Z141" s="250"/>
      <c r="AA141" s="250"/>
      <c r="AB141" s="250"/>
      <c r="AC141" s="250"/>
      <c r="AD141" s="250"/>
      <c r="AE141" s="250"/>
      <c r="AF141" s="250"/>
      <c r="AG141" s="250"/>
      <c r="AH141" s="250"/>
      <c r="AI141" s="250"/>
      <c r="AJ141" s="250"/>
      <c r="AK141" s="250"/>
      <c r="AL141" s="250"/>
      <c r="AM141" s="250"/>
      <c r="AN141" s="250"/>
      <c r="AO141" s="250"/>
      <c r="AP141" s="247"/>
      <c r="AQ141" s="247"/>
      <c r="AR141" s="247"/>
      <c r="AS141" s="247"/>
      <c r="AT141" s="247"/>
      <c r="AU141" s="247"/>
      <c r="AV141" s="247"/>
      <c r="AW141" s="247"/>
      <c r="AX141" s="247"/>
      <c r="AY141" s="247"/>
      <c r="AZ141" s="247"/>
      <c r="BA141" s="247"/>
      <c r="BB141" s="247"/>
      <c r="BC141" s="247"/>
      <c r="BD141" s="247"/>
      <c r="BE141" s="247"/>
      <c r="BF141" s="247"/>
      <c r="BG141" s="247"/>
      <c r="BH141" s="247"/>
      <c r="BI141" s="247"/>
      <c r="BJ141" s="247"/>
      <c r="BK141" s="247"/>
      <c r="BL141" s="247"/>
      <c r="BM141" s="247"/>
    </row>
    <row r="142" spans="2:65" ht="15">
      <c r="B142" s="233"/>
      <c r="F142" s="250"/>
      <c r="G142" s="250"/>
      <c r="H142" s="250"/>
      <c r="I142" s="250"/>
      <c r="J142" s="250"/>
      <c r="K142" s="250"/>
      <c r="L142" s="250"/>
      <c r="M142" s="250"/>
      <c r="N142" s="250"/>
      <c r="O142" s="250"/>
      <c r="P142" s="250"/>
      <c r="Q142" s="250"/>
      <c r="R142" s="250"/>
      <c r="S142" s="250"/>
      <c r="T142" s="250"/>
      <c r="U142" s="250"/>
      <c r="V142" s="250"/>
      <c r="W142" s="250"/>
      <c r="X142" s="250"/>
      <c r="Y142" s="250"/>
      <c r="Z142" s="250"/>
      <c r="AA142" s="250"/>
      <c r="AB142" s="250"/>
      <c r="AC142" s="250"/>
      <c r="AD142" s="250"/>
      <c r="AE142" s="250"/>
      <c r="AF142" s="250"/>
      <c r="AG142" s="250"/>
      <c r="AH142" s="250"/>
      <c r="AI142" s="250"/>
      <c r="AJ142" s="250"/>
      <c r="AK142" s="250"/>
      <c r="AL142" s="250"/>
      <c r="AM142" s="250"/>
      <c r="AN142" s="250"/>
      <c r="AO142" s="250"/>
      <c r="AP142" s="247"/>
      <c r="AQ142" s="247"/>
      <c r="AR142" s="247"/>
      <c r="AS142" s="247"/>
      <c r="AT142" s="247"/>
      <c r="AU142" s="247"/>
      <c r="AV142" s="247"/>
      <c r="AW142" s="247"/>
      <c r="AX142" s="247"/>
      <c r="AY142" s="247"/>
      <c r="AZ142" s="247"/>
      <c r="BA142" s="247"/>
      <c r="BB142" s="247"/>
      <c r="BC142" s="247"/>
      <c r="BD142" s="247"/>
      <c r="BE142" s="247"/>
      <c r="BF142" s="247"/>
      <c r="BG142" s="247"/>
      <c r="BH142" s="247"/>
      <c r="BI142" s="247"/>
      <c r="BJ142" s="247"/>
      <c r="BK142" s="247"/>
      <c r="BL142" s="247"/>
      <c r="BM142" s="247"/>
    </row>
    <row r="143" spans="2:65" ht="15">
      <c r="B143" s="233"/>
      <c r="F143" s="250"/>
      <c r="G143" s="250"/>
      <c r="H143" s="250"/>
      <c r="I143" s="250"/>
      <c r="J143" s="250"/>
      <c r="K143" s="250"/>
      <c r="L143" s="250"/>
      <c r="M143" s="250"/>
      <c r="N143" s="250"/>
      <c r="O143" s="250"/>
      <c r="P143" s="250"/>
      <c r="Q143" s="250"/>
      <c r="R143" s="250"/>
      <c r="S143" s="250"/>
      <c r="T143" s="250"/>
      <c r="U143" s="250"/>
      <c r="V143" s="250"/>
      <c r="W143" s="250"/>
      <c r="X143" s="250"/>
      <c r="Y143" s="250"/>
      <c r="Z143" s="250"/>
      <c r="AA143" s="250"/>
      <c r="AB143" s="250"/>
      <c r="AC143" s="250"/>
      <c r="AD143" s="250"/>
      <c r="AE143" s="250"/>
      <c r="AF143" s="250"/>
      <c r="AG143" s="250"/>
      <c r="AH143" s="250"/>
      <c r="AI143" s="250"/>
      <c r="AJ143" s="250"/>
      <c r="AK143" s="250"/>
      <c r="AL143" s="250"/>
      <c r="AM143" s="250"/>
      <c r="AN143" s="250"/>
      <c r="AO143" s="250"/>
      <c r="AP143" s="247"/>
      <c r="AQ143" s="247"/>
      <c r="AR143" s="247"/>
      <c r="AS143" s="247"/>
      <c r="AT143" s="247"/>
      <c r="AU143" s="247"/>
      <c r="AV143" s="247"/>
      <c r="AW143" s="247"/>
      <c r="AX143" s="247"/>
      <c r="AY143" s="247"/>
      <c r="AZ143" s="247"/>
      <c r="BA143" s="247"/>
      <c r="BB143" s="247"/>
      <c r="BC143" s="247"/>
      <c r="BD143" s="247"/>
      <c r="BE143" s="247"/>
      <c r="BF143" s="247"/>
      <c r="BG143" s="247"/>
      <c r="BH143" s="247"/>
      <c r="BI143" s="247"/>
      <c r="BJ143" s="247"/>
      <c r="BK143" s="247"/>
      <c r="BL143" s="247"/>
      <c r="BM143" s="247"/>
    </row>
    <row r="144" spans="2:65" ht="15">
      <c r="B144" s="233"/>
      <c r="F144" s="250"/>
      <c r="G144" s="250"/>
      <c r="H144" s="250"/>
      <c r="I144" s="250"/>
      <c r="J144" s="250"/>
      <c r="K144" s="250"/>
      <c r="L144" s="250"/>
      <c r="M144" s="250"/>
      <c r="N144" s="250"/>
      <c r="O144" s="250"/>
      <c r="P144" s="250"/>
      <c r="Q144" s="250"/>
      <c r="R144" s="250"/>
      <c r="S144" s="250"/>
      <c r="T144" s="250"/>
      <c r="U144" s="250"/>
      <c r="V144" s="250"/>
      <c r="W144" s="250"/>
      <c r="X144" s="250"/>
      <c r="Y144" s="250"/>
      <c r="Z144" s="250"/>
      <c r="AA144" s="250"/>
      <c r="AB144" s="250"/>
      <c r="AC144" s="250"/>
      <c r="AD144" s="250"/>
      <c r="AE144" s="250"/>
      <c r="AF144" s="250"/>
      <c r="AG144" s="250"/>
      <c r="AH144" s="250"/>
      <c r="AI144" s="250"/>
      <c r="AJ144" s="250"/>
      <c r="AK144" s="250"/>
      <c r="AL144" s="250"/>
      <c r="AM144" s="250"/>
      <c r="AN144" s="250"/>
      <c r="AO144" s="250"/>
      <c r="AP144" s="247"/>
      <c r="AQ144" s="247"/>
      <c r="AR144" s="247"/>
      <c r="AS144" s="247"/>
      <c r="AT144" s="247"/>
      <c r="AU144" s="247"/>
      <c r="AV144" s="247"/>
      <c r="AW144" s="247"/>
      <c r="AX144" s="247"/>
      <c r="AY144" s="247"/>
      <c r="AZ144" s="247"/>
      <c r="BA144" s="247"/>
      <c r="BB144" s="247"/>
      <c r="BC144" s="247"/>
      <c r="BD144" s="247"/>
      <c r="BE144" s="247"/>
      <c r="BF144" s="247"/>
      <c r="BG144" s="247"/>
      <c r="BH144" s="247"/>
      <c r="BI144" s="247"/>
      <c r="BJ144" s="247"/>
      <c r="BK144" s="247"/>
      <c r="BL144" s="247"/>
      <c r="BM144" s="247"/>
    </row>
    <row r="145" spans="2:65" ht="15">
      <c r="B145" s="233"/>
      <c r="F145" s="250"/>
      <c r="G145" s="250"/>
      <c r="H145" s="250"/>
      <c r="I145" s="250"/>
      <c r="J145" s="250"/>
      <c r="K145" s="250"/>
      <c r="L145" s="250"/>
      <c r="M145" s="250"/>
      <c r="N145" s="250"/>
      <c r="O145" s="250"/>
      <c r="P145" s="250"/>
      <c r="Q145" s="250"/>
      <c r="R145" s="250"/>
      <c r="S145" s="250"/>
      <c r="T145" s="250"/>
      <c r="U145" s="250"/>
      <c r="V145" s="250"/>
      <c r="W145" s="250"/>
      <c r="X145" s="250"/>
      <c r="Y145" s="250"/>
      <c r="Z145" s="250"/>
      <c r="AA145" s="250"/>
      <c r="AB145" s="250"/>
      <c r="AC145" s="250"/>
      <c r="AD145" s="250"/>
      <c r="AE145" s="250"/>
      <c r="AF145" s="250"/>
      <c r="AG145" s="250"/>
      <c r="AH145" s="250"/>
      <c r="AI145" s="250"/>
      <c r="AJ145" s="250"/>
      <c r="AK145" s="250"/>
      <c r="AL145" s="250"/>
      <c r="AM145" s="250"/>
      <c r="AN145" s="250"/>
      <c r="AO145" s="250"/>
      <c r="AP145" s="247"/>
      <c r="AQ145" s="247"/>
      <c r="AR145" s="247"/>
      <c r="AS145" s="247"/>
      <c r="AT145" s="247"/>
      <c r="AU145" s="247"/>
      <c r="AV145" s="247"/>
      <c r="AW145" s="247"/>
      <c r="AX145" s="247"/>
      <c r="AY145" s="247"/>
      <c r="AZ145" s="247"/>
      <c r="BA145" s="247"/>
      <c r="BB145" s="247"/>
      <c r="BC145" s="247"/>
      <c r="BD145" s="247"/>
      <c r="BE145" s="247"/>
      <c r="BF145" s="247"/>
      <c r="BG145" s="247"/>
      <c r="BH145" s="247"/>
      <c r="BI145" s="247"/>
      <c r="BJ145" s="247"/>
      <c r="BK145" s="247"/>
      <c r="BL145" s="247"/>
      <c r="BM145" s="247"/>
    </row>
    <row r="146" spans="2:65" ht="15">
      <c r="B146" s="233"/>
      <c r="F146" s="250"/>
      <c r="G146" s="250"/>
      <c r="H146" s="250"/>
      <c r="I146" s="250"/>
      <c r="J146" s="250"/>
      <c r="K146" s="250"/>
      <c r="L146" s="250"/>
      <c r="M146" s="250"/>
      <c r="N146" s="250"/>
      <c r="O146" s="250"/>
      <c r="P146" s="250"/>
      <c r="Q146" s="250"/>
      <c r="R146" s="250"/>
      <c r="S146" s="250"/>
      <c r="T146" s="250"/>
      <c r="U146" s="250"/>
      <c r="V146" s="250"/>
      <c r="W146" s="250"/>
      <c r="X146" s="250"/>
      <c r="Y146" s="250"/>
      <c r="Z146" s="250"/>
      <c r="AA146" s="250"/>
      <c r="AB146" s="250"/>
      <c r="AC146" s="250"/>
      <c r="AD146" s="250"/>
      <c r="AE146" s="250"/>
      <c r="AF146" s="250"/>
      <c r="AG146" s="250"/>
      <c r="AH146" s="250"/>
      <c r="AI146" s="250"/>
      <c r="AJ146" s="250"/>
      <c r="AK146" s="250"/>
      <c r="AL146" s="250"/>
      <c r="AM146" s="250"/>
      <c r="AN146" s="250"/>
      <c r="AO146" s="250"/>
      <c r="AP146" s="247"/>
      <c r="AQ146" s="247"/>
      <c r="AR146" s="247"/>
      <c r="AS146" s="247"/>
      <c r="AT146" s="247"/>
      <c r="AU146" s="247"/>
      <c r="AV146" s="247"/>
      <c r="AW146" s="247"/>
      <c r="AX146" s="247"/>
      <c r="AY146" s="247"/>
      <c r="AZ146" s="247"/>
      <c r="BA146" s="247"/>
      <c r="BB146" s="247"/>
      <c r="BC146" s="247"/>
      <c r="BD146" s="247"/>
      <c r="BE146" s="247"/>
      <c r="BF146" s="247"/>
      <c r="BG146" s="247"/>
      <c r="BH146" s="247"/>
      <c r="BI146" s="247"/>
      <c r="BJ146" s="247"/>
      <c r="BK146" s="247"/>
      <c r="BL146" s="247"/>
      <c r="BM146" s="247"/>
    </row>
    <row r="147" spans="2:65" ht="15">
      <c r="B147" s="233"/>
      <c r="F147" s="250"/>
      <c r="G147" s="250"/>
      <c r="H147" s="250"/>
      <c r="I147" s="250"/>
      <c r="J147" s="250"/>
      <c r="K147" s="250"/>
      <c r="L147" s="250"/>
      <c r="M147" s="250"/>
      <c r="N147" s="250"/>
      <c r="O147" s="250"/>
      <c r="P147" s="250"/>
      <c r="Q147" s="250"/>
      <c r="R147" s="250"/>
      <c r="S147" s="250"/>
      <c r="T147" s="250"/>
      <c r="U147" s="250"/>
      <c r="V147" s="250"/>
      <c r="W147" s="250"/>
      <c r="X147" s="250"/>
      <c r="Y147" s="250"/>
      <c r="Z147" s="250"/>
      <c r="AA147" s="250"/>
      <c r="AB147" s="250"/>
      <c r="AC147" s="250"/>
      <c r="AD147" s="250"/>
      <c r="AE147" s="250"/>
      <c r="AF147" s="250"/>
      <c r="AG147" s="250"/>
      <c r="AH147" s="250"/>
      <c r="AI147" s="250"/>
      <c r="AJ147" s="250"/>
      <c r="AK147" s="250"/>
      <c r="AL147" s="250"/>
      <c r="AM147" s="250"/>
      <c r="AN147" s="250"/>
      <c r="AO147" s="250"/>
      <c r="AP147" s="247"/>
      <c r="AQ147" s="247"/>
      <c r="AR147" s="247"/>
      <c r="AS147" s="247"/>
      <c r="AT147" s="247"/>
      <c r="AU147" s="247"/>
      <c r="AV147" s="247"/>
      <c r="AW147" s="247"/>
      <c r="AX147" s="247"/>
      <c r="AY147" s="247"/>
      <c r="AZ147" s="247"/>
      <c r="BA147" s="247"/>
      <c r="BB147" s="247"/>
      <c r="BC147" s="247"/>
      <c r="BD147" s="247"/>
      <c r="BE147" s="247"/>
      <c r="BF147" s="247"/>
      <c r="BG147" s="247"/>
      <c r="BH147" s="247"/>
      <c r="BI147" s="247"/>
      <c r="BJ147" s="247"/>
      <c r="BK147" s="247"/>
      <c r="BL147" s="247"/>
      <c r="BM147" s="247"/>
    </row>
    <row r="148" spans="2:65" ht="15">
      <c r="B148" s="233"/>
      <c r="F148" s="250"/>
      <c r="G148" s="250"/>
      <c r="H148" s="250"/>
      <c r="I148" s="250"/>
      <c r="J148" s="250"/>
      <c r="K148" s="250"/>
      <c r="L148" s="250"/>
      <c r="M148" s="250"/>
      <c r="N148" s="250"/>
      <c r="O148" s="250"/>
      <c r="P148" s="250"/>
      <c r="Q148" s="250"/>
      <c r="R148" s="250"/>
      <c r="S148" s="250"/>
      <c r="T148" s="250"/>
      <c r="U148" s="250"/>
      <c r="V148" s="250"/>
      <c r="W148" s="250"/>
      <c r="X148" s="250"/>
      <c r="Y148" s="250"/>
      <c r="Z148" s="250"/>
      <c r="AA148" s="250"/>
      <c r="AB148" s="250"/>
      <c r="AC148" s="250"/>
      <c r="AD148" s="250"/>
      <c r="AE148" s="250"/>
      <c r="AF148" s="250"/>
      <c r="AG148" s="250"/>
      <c r="AH148" s="250"/>
      <c r="AI148" s="250"/>
      <c r="AJ148" s="250"/>
      <c r="AK148" s="250"/>
      <c r="AL148" s="250"/>
      <c r="AM148" s="250"/>
      <c r="AN148" s="250"/>
      <c r="AO148" s="250"/>
      <c r="AP148" s="247"/>
      <c r="AQ148" s="247"/>
      <c r="AR148" s="247"/>
      <c r="AS148" s="247"/>
      <c r="AT148" s="247"/>
      <c r="AU148" s="247"/>
      <c r="AV148" s="247"/>
      <c r="AW148" s="247"/>
      <c r="AX148" s="247"/>
      <c r="AY148" s="247"/>
      <c r="AZ148" s="247"/>
      <c r="BA148" s="247"/>
      <c r="BB148" s="247"/>
      <c r="BC148" s="247"/>
      <c r="BD148" s="247"/>
      <c r="BE148" s="247"/>
      <c r="BF148" s="247"/>
      <c r="BG148" s="247"/>
      <c r="BH148" s="247"/>
      <c r="BI148" s="247"/>
      <c r="BJ148" s="247"/>
      <c r="BK148" s="247"/>
      <c r="BL148" s="247"/>
      <c r="BM148" s="247"/>
    </row>
    <row r="149" spans="2:65" ht="15">
      <c r="B149" s="233"/>
    </row>
    <row r="150" spans="2:65" ht="15">
      <c r="B150" s="233"/>
    </row>
    <row r="151" spans="2:65" ht="15">
      <c r="B151" s="233"/>
    </row>
    <row r="152" spans="2:65" ht="15">
      <c r="B152" s="233"/>
    </row>
    <row r="153" spans="2:65" ht="15">
      <c r="B153" s="233"/>
    </row>
    <row r="154" spans="2:65" ht="15">
      <c r="B154" s="233"/>
    </row>
    <row r="155" spans="2:65" ht="15">
      <c r="B155" s="233"/>
    </row>
    <row r="156" spans="2:65" ht="15">
      <c r="B156" s="233"/>
    </row>
    <row r="157" spans="2:65" ht="15">
      <c r="B157" s="233"/>
    </row>
    <row r="158" spans="2:65" ht="15">
      <c r="B158" s="233"/>
    </row>
    <row r="159" spans="2:65" ht="15">
      <c r="B159" s="233"/>
    </row>
    <row r="160" spans="2:65" ht="15">
      <c r="B160" s="233"/>
    </row>
  </sheetData>
  <sheetProtection password="EEEE" sheet="1" objects="1" scenarios="1"/>
  <phoneticPr fontId="0" type="noConversion"/>
  <pageMargins left="0.75" right="0.75" top="1" bottom="1" header="0.5" footer="0.5"/>
  <pageSetup scale="7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1:BU109"/>
  <sheetViews>
    <sheetView showGridLines="0" showZeros="0" zoomScale="85" zoomScaleNormal="100" workbookViewId="0">
      <pane xSplit="3" ySplit="3" topLeftCell="D4" activePane="bottomRight" state="frozenSplit"/>
      <selection pane="topRight"/>
      <selection pane="bottomLeft"/>
      <selection pane="bottomRight"/>
    </sheetView>
  </sheetViews>
  <sheetFormatPr defaultColWidth="9.140625" defaultRowHeight="12.75" outlineLevelRow="1" outlineLevelCol="1"/>
  <cols>
    <col min="1" max="1" width="1.85546875" style="201" customWidth="1"/>
    <col min="2" max="2" width="30.5703125" style="234" bestFit="1" customWidth="1"/>
    <col min="3" max="3" width="5.140625" style="203" bestFit="1" customWidth="1"/>
    <col min="4" max="4" width="7.7109375" style="203" hidden="1" customWidth="1" outlineLevel="1"/>
    <col min="5" max="5" width="2.140625" style="201" customWidth="1" collapsed="1"/>
    <col min="6" max="7" width="10.85546875" style="230" customWidth="1" outlineLevel="1"/>
    <col min="8" max="41" width="9.42578125" style="230" customWidth="1" outlineLevel="1"/>
    <col min="42" max="65" width="9.42578125" style="219" customWidth="1" outlineLevel="1"/>
    <col min="66" max="66" width="2.28515625" style="219" customWidth="1" outlineLevel="1"/>
    <col min="67" max="71" width="10.85546875" style="1" bestFit="1" customWidth="1"/>
    <col min="72" max="72" width="1.7109375" style="15" customWidth="1"/>
    <col min="73" max="73" width="12" style="8" bestFit="1" customWidth="1"/>
    <col min="74" max="16384" width="9.140625" style="221"/>
  </cols>
  <sheetData>
    <row r="1" spans="1:73" ht="15.75">
      <c r="B1" s="98" t="s">
        <v>230</v>
      </c>
      <c r="C1" s="202"/>
      <c r="F1" s="204" t="s">
        <v>7</v>
      </c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6"/>
      <c r="R1" s="207" t="s">
        <v>8</v>
      </c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9"/>
      <c r="AD1" s="210" t="s">
        <v>9</v>
      </c>
      <c r="AE1" s="211"/>
      <c r="AF1" s="211"/>
      <c r="AG1" s="211"/>
      <c r="AH1" s="211"/>
      <c r="AI1" s="211"/>
      <c r="AJ1" s="211"/>
      <c r="AK1" s="211"/>
      <c r="AL1" s="211"/>
      <c r="AM1" s="211"/>
      <c r="AN1" s="211"/>
      <c r="AO1" s="212"/>
      <c r="AP1" s="213" t="s">
        <v>12</v>
      </c>
      <c r="AQ1" s="214"/>
      <c r="AR1" s="214"/>
      <c r="AS1" s="214"/>
      <c r="AT1" s="214"/>
      <c r="AU1" s="214"/>
      <c r="AV1" s="214"/>
      <c r="AW1" s="214"/>
      <c r="AX1" s="214"/>
      <c r="AY1" s="214"/>
      <c r="AZ1" s="214"/>
      <c r="BA1" s="215"/>
      <c r="BB1" s="216" t="s">
        <v>13</v>
      </c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8"/>
      <c r="BO1" s="18" t="s">
        <v>14</v>
      </c>
      <c r="BP1" s="19"/>
      <c r="BQ1" s="19"/>
      <c r="BR1" s="19"/>
      <c r="BS1" s="20"/>
      <c r="BU1" s="17"/>
    </row>
    <row r="2" spans="1:73" s="224" customFormat="1" ht="15.75">
      <c r="A2" s="222"/>
      <c r="D2" s="203"/>
      <c r="E2" s="222"/>
      <c r="F2" s="36">
        <v>1</v>
      </c>
      <c r="G2" s="36">
        <v>2</v>
      </c>
      <c r="H2" s="36">
        <v>3</v>
      </c>
      <c r="I2" s="36">
        <v>4</v>
      </c>
      <c r="J2" s="36">
        <v>5</v>
      </c>
      <c r="K2" s="36">
        <v>6</v>
      </c>
      <c r="L2" s="36">
        <v>7</v>
      </c>
      <c r="M2" s="36">
        <v>8</v>
      </c>
      <c r="N2" s="36">
        <v>9</v>
      </c>
      <c r="O2" s="36">
        <v>10</v>
      </c>
      <c r="P2" s="36">
        <v>11</v>
      </c>
      <c r="Q2" s="36">
        <v>12</v>
      </c>
      <c r="R2" s="36">
        <v>13</v>
      </c>
      <c r="S2" s="36">
        <v>14</v>
      </c>
      <c r="T2" s="36">
        <v>15</v>
      </c>
      <c r="U2" s="36">
        <v>16</v>
      </c>
      <c r="V2" s="36">
        <v>17</v>
      </c>
      <c r="W2" s="36">
        <v>18</v>
      </c>
      <c r="X2" s="36">
        <v>19</v>
      </c>
      <c r="Y2" s="36">
        <v>20</v>
      </c>
      <c r="Z2" s="36">
        <v>21</v>
      </c>
      <c r="AA2" s="36">
        <v>22</v>
      </c>
      <c r="AB2" s="36">
        <v>23</v>
      </c>
      <c r="AC2" s="36">
        <v>24</v>
      </c>
      <c r="AD2" s="36">
        <v>25</v>
      </c>
      <c r="AE2" s="36">
        <v>26</v>
      </c>
      <c r="AF2" s="36">
        <v>27</v>
      </c>
      <c r="AG2" s="36">
        <v>28</v>
      </c>
      <c r="AH2" s="36">
        <v>29</v>
      </c>
      <c r="AI2" s="36">
        <v>30</v>
      </c>
      <c r="AJ2" s="36">
        <v>31</v>
      </c>
      <c r="AK2" s="36">
        <v>32</v>
      </c>
      <c r="AL2" s="36">
        <v>33</v>
      </c>
      <c r="AM2" s="36">
        <v>34</v>
      </c>
      <c r="AN2" s="36">
        <v>35</v>
      </c>
      <c r="AO2" s="36">
        <v>36</v>
      </c>
      <c r="AP2" s="36">
        <v>37</v>
      </c>
      <c r="AQ2" s="36">
        <v>38</v>
      </c>
      <c r="AR2" s="36">
        <v>39</v>
      </c>
      <c r="AS2" s="36">
        <v>40</v>
      </c>
      <c r="AT2" s="36">
        <v>41</v>
      </c>
      <c r="AU2" s="36">
        <v>42</v>
      </c>
      <c r="AV2" s="36">
        <v>43</v>
      </c>
      <c r="AW2" s="36">
        <v>44</v>
      </c>
      <c r="AX2" s="36">
        <v>45</v>
      </c>
      <c r="AY2" s="36">
        <v>46</v>
      </c>
      <c r="AZ2" s="36">
        <v>47</v>
      </c>
      <c r="BA2" s="36">
        <v>48</v>
      </c>
      <c r="BB2" s="36">
        <v>49</v>
      </c>
      <c r="BC2" s="36">
        <v>50</v>
      </c>
      <c r="BD2" s="36">
        <v>51</v>
      </c>
      <c r="BE2" s="36">
        <v>52</v>
      </c>
      <c r="BF2" s="36">
        <v>53</v>
      </c>
      <c r="BG2" s="36">
        <v>54</v>
      </c>
      <c r="BH2" s="36">
        <v>55</v>
      </c>
      <c r="BI2" s="36">
        <v>56</v>
      </c>
      <c r="BJ2" s="36">
        <v>57</v>
      </c>
      <c r="BK2" s="36">
        <v>58</v>
      </c>
      <c r="BL2" s="36">
        <v>59</v>
      </c>
      <c r="BM2" s="36">
        <v>60</v>
      </c>
      <c r="BN2" s="223"/>
      <c r="BO2" s="26">
        <v>1</v>
      </c>
      <c r="BP2" s="27">
        <v>2</v>
      </c>
      <c r="BQ2" s="25">
        <v>3</v>
      </c>
      <c r="BR2" s="24">
        <v>4</v>
      </c>
      <c r="BS2" s="23">
        <v>5</v>
      </c>
      <c r="BT2" s="9"/>
      <c r="BU2" s="2" t="s">
        <v>15</v>
      </c>
    </row>
    <row r="3" spans="1:73" s="228" customFormat="1">
      <c r="A3" s="225"/>
      <c r="D3" s="203"/>
      <c r="E3" s="225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7"/>
      <c r="BO3" s="10"/>
      <c r="BP3" s="10"/>
      <c r="BQ3" s="10"/>
      <c r="BR3" s="10"/>
      <c r="BS3" s="10"/>
      <c r="BT3" s="300"/>
      <c r="BU3" s="16"/>
    </row>
    <row r="4" spans="1:73" s="226" customFormat="1" ht="15">
      <c r="A4" s="225"/>
      <c r="B4" s="324"/>
      <c r="C4" s="345" t="s">
        <v>255</v>
      </c>
      <c r="D4" s="203"/>
      <c r="E4" s="225"/>
      <c r="F4" s="243"/>
      <c r="G4" s="243"/>
      <c r="H4" s="243"/>
      <c r="I4" s="244"/>
      <c r="J4" s="244"/>
      <c r="K4" s="244"/>
      <c r="L4" s="244"/>
      <c r="M4" s="244"/>
      <c r="N4" s="244"/>
      <c r="O4" s="244"/>
      <c r="P4" s="244"/>
      <c r="Q4" s="25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5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4"/>
      <c r="AO4" s="254"/>
      <c r="AP4" s="244"/>
      <c r="AQ4" s="244"/>
      <c r="AR4" s="244"/>
      <c r="AS4" s="244"/>
      <c r="AT4" s="244"/>
      <c r="AU4" s="244"/>
      <c r="AV4" s="244"/>
      <c r="AW4" s="244"/>
      <c r="AX4" s="244"/>
      <c r="AY4" s="244"/>
      <c r="AZ4" s="244"/>
      <c r="BA4" s="254"/>
      <c r="BB4" s="244"/>
      <c r="BC4" s="244"/>
      <c r="BD4" s="244"/>
      <c r="BE4" s="244"/>
      <c r="BF4" s="244"/>
      <c r="BG4" s="244"/>
      <c r="BH4" s="244"/>
      <c r="BI4" s="244"/>
      <c r="BJ4" s="244"/>
      <c r="BK4" s="244"/>
      <c r="BL4" s="244"/>
      <c r="BM4" s="244"/>
      <c r="BO4" s="10"/>
      <c r="BP4" s="10"/>
      <c r="BQ4" s="10"/>
      <c r="BR4" s="10"/>
      <c r="BS4" s="10"/>
      <c r="BT4" s="10"/>
      <c r="BU4" s="10"/>
    </row>
    <row r="5" spans="1:73" s="244" customFormat="1" ht="15.75" thickBot="1">
      <c r="B5" s="105" t="s">
        <v>231</v>
      </c>
      <c r="C5" s="325">
        <v>18</v>
      </c>
      <c r="D5" s="203"/>
      <c r="F5" s="245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55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55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55"/>
      <c r="AP5" s="247"/>
      <c r="AQ5" s="247"/>
      <c r="AR5" s="247"/>
      <c r="AS5" s="247"/>
      <c r="AT5" s="247"/>
      <c r="AU5" s="247"/>
      <c r="AV5" s="247"/>
      <c r="AW5" s="247"/>
      <c r="AX5" s="247"/>
      <c r="AY5" s="247"/>
      <c r="AZ5" s="247"/>
      <c r="BA5" s="255"/>
      <c r="BB5" s="247"/>
      <c r="BC5" s="247"/>
      <c r="BD5" s="247"/>
      <c r="BE5" s="247"/>
      <c r="BF5" s="247"/>
      <c r="BG5" s="247"/>
      <c r="BH5" s="247"/>
      <c r="BI5" s="247"/>
      <c r="BJ5" s="247"/>
      <c r="BK5" s="247"/>
      <c r="BL5" s="247"/>
      <c r="BM5" s="248"/>
      <c r="BN5" s="247"/>
      <c r="BO5" s="376"/>
      <c r="BP5" s="376"/>
      <c r="BQ5" s="376"/>
      <c r="BR5" s="376"/>
      <c r="BS5" s="376"/>
      <c r="BT5" s="342"/>
      <c r="BU5" s="377"/>
    </row>
    <row r="6" spans="1:73" s="244" customFormat="1" ht="15" hidden="1" outlineLevel="1">
      <c r="B6" s="107" t="s">
        <v>238</v>
      </c>
      <c r="C6" s="340"/>
      <c r="D6" s="347" t="s">
        <v>256</v>
      </c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6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6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6"/>
      <c r="AP6" s="250"/>
      <c r="AQ6" s="250"/>
      <c r="AR6" s="250"/>
      <c r="AS6" s="250"/>
      <c r="AT6" s="250"/>
      <c r="AU6" s="250"/>
      <c r="AV6" s="250"/>
      <c r="AW6" s="250"/>
      <c r="AX6" s="250"/>
      <c r="AY6" s="250"/>
      <c r="AZ6" s="250"/>
      <c r="BA6" s="256"/>
      <c r="BB6" s="250"/>
      <c r="BC6" s="250"/>
      <c r="BD6" s="250"/>
      <c r="BE6" s="250"/>
      <c r="BF6" s="250"/>
      <c r="BG6" s="250"/>
      <c r="BH6" s="250"/>
      <c r="BI6" s="250"/>
      <c r="BJ6" s="250"/>
      <c r="BK6" s="250"/>
      <c r="BL6" s="250"/>
      <c r="BM6" s="249"/>
      <c r="BN6" s="247"/>
      <c r="BO6" s="29"/>
      <c r="BP6" s="30"/>
      <c r="BQ6" s="30"/>
      <c r="BR6" s="30"/>
      <c r="BS6" s="31"/>
      <c r="BT6" s="5"/>
      <c r="BU6" s="35"/>
    </row>
    <row r="7" spans="1:73" s="244" customFormat="1" ht="15" hidden="1" outlineLevel="1">
      <c r="B7" s="111" t="s">
        <v>232</v>
      </c>
      <c r="C7" s="340"/>
      <c r="D7" s="203">
        <v>800000</v>
      </c>
      <c r="F7" s="235">
        <f t="shared" ref="F7:O15" si="0">IF(F$2&gt;$C$5,0,$D7/$C$5)</f>
        <v>44444.444444444445</v>
      </c>
      <c r="G7" s="235">
        <f t="shared" si="0"/>
        <v>44444.444444444445</v>
      </c>
      <c r="H7" s="235">
        <f t="shared" si="0"/>
        <v>44444.444444444445</v>
      </c>
      <c r="I7" s="235">
        <f t="shared" si="0"/>
        <v>44444.444444444445</v>
      </c>
      <c r="J7" s="235">
        <f t="shared" si="0"/>
        <v>44444.444444444445</v>
      </c>
      <c r="K7" s="235">
        <f t="shared" si="0"/>
        <v>44444.444444444445</v>
      </c>
      <c r="L7" s="235">
        <f t="shared" si="0"/>
        <v>44444.444444444445</v>
      </c>
      <c r="M7" s="235">
        <f t="shared" si="0"/>
        <v>44444.444444444445</v>
      </c>
      <c r="N7" s="235">
        <f t="shared" si="0"/>
        <v>44444.444444444445</v>
      </c>
      <c r="O7" s="235">
        <f t="shared" si="0"/>
        <v>44444.444444444445</v>
      </c>
      <c r="P7" s="235">
        <f t="shared" ref="P7:Y15" si="1">IF(P$2&gt;$C$5,0,$D7/$C$5)</f>
        <v>44444.444444444445</v>
      </c>
      <c r="Q7" s="236">
        <f t="shared" si="1"/>
        <v>44444.444444444445</v>
      </c>
      <c r="R7" s="235">
        <f t="shared" si="1"/>
        <v>44444.444444444445</v>
      </c>
      <c r="S7" s="235">
        <f t="shared" si="1"/>
        <v>44444.444444444445</v>
      </c>
      <c r="T7" s="235">
        <f t="shared" si="1"/>
        <v>44444.444444444445</v>
      </c>
      <c r="U7" s="235">
        <f t="shared" si="1"/>
        <v>44444.444444444445</v>
      </c>
      <c r="V7" s="235">
        <f t="shared" si="1"/>
        <v>44444.444444444445</v>
      </c>
      <c r="W7" s="235">
        <f t="shared" si="1"/>
        <v>44444.444444444445</v>
      </c>
      <c r="X7" s="235">
        <f t="shared" si="1"/>
        <v>0</v>
      </c>
      <c r="Y7" s="235">
        <f t="shared" si="1"/>
        <v>0</v>
      </c>
      <c r="Z7" s="235">
        <f t="shared" ref="Z7:AI15" si="2">IF(Z$2&gt;$C$5,0,$D7/$C$5)</f>
        <v>0</v>
      </c>
      <c r="AA7" s="235">
        <f t="shared" si="2"/>
        <v>0</v>
      </c>
      <c r="AB7" s="235">
        <f t="shared" si="2"/>
        <v>0</v>
      </c>
      <c r="AC7" s="236">
        <f t="shared" si="2"/>
        <v>0</v>
      </c>
      <c r="AD7" s="235">
        <f t="shared" si="2"/>
        <v>0</v>
      </c>
      <c r="AE7" s="235">
        <f t="shared" si="2"/>
        <v>0</v>
      </c>
      <c r="AF7" s="235">
        <f t="shared" si="2"/>
        <v>0</v>
      </c>
      <c r="AG7" s="235">
        <f t="shared" si="2"/>
        <v>0</v>
      </c>
      <c r="AH7" s="235">
        <f t="shared" si="2"/>
        <v>0</v>
      </c>
      <c r="AI7" s="235">
        <f t="shared" si="2"/>
        <v>0</v>
      </c>
      <c r="AJ7" s="235">
        <f t="shared" ref="AJ7:AS15" si="3">IF(AJ$2&gt;$C$5,0,$D7/$C$5)</f>
        <v>0</v>
      </c>
      <c r="AK7" s="235">
        <f t="shared" si="3"/>
        <v>0</v>
      </c>
      <c r="AL7" s="235">
        <f t="shared" si="3"/>
        <v>0</v>
      </c>
      <c r="AM7" s="235">
        <f t="shared" si="3"/>
        <v>0</v>
      </c>
      <c r="AN7" s="235">
        <f t="shared" si="3"/>
        <v>0</v>
      </c>
      <c r="AO7" s="236">
        <f t="shared" si="3"/>
        <v>0</v>
      </c>
      <c r="AP7" s="235">
        <f t="shared" si="3"/>
        <v>0</v>
      </c>
      <c r="AQ7" s="235">
        <f t="shared" si="3"/>
        <v>0</v>
      </c>
      <c r="AR7" s="235">
        <f t="shared" si="3"/>
        <v>0</v>
      </c>
      <c r="AS7" s="235">
        <f t="shared" si="3"/>
        <v>0</v>
      </c>
      <c r="AT7" s="235">
        <f t="shared" ref="AT7:BC15" si="4">IF(AT$2&gt;$C$5,0,$D7/$C$5)</f>
        <v>0</v>
      </c>
      <c r="AU7" s="235">
        <f t="shared" si="4"/>
        <v>0</v>
      </c>
      <c r="AV7" s="235">
        <f t="shared" si="4"/>
        <v>0</v>
      </c>
      <c r="AW7" s="235">
        <f t="shared" si="4"/>
        <v>0</v>
      </c>
      <c r="AX7" s="235">
        <f t="shared" si="4"/>
        <v>0</v>
      </c>
      <c r="AY7" s="235">
        <f t="shared" si="4"/>
        <v>0</v>
      </c>
      <c r="AZ7" s="235">
        <f t="shared" si="4"/>
        <v>0</v>
      </c>
      <c r="BA7" s="236">
        <f t="shared" si="4"/>
        <v>0</v>
      </c>
      <c r="BB7" s="235">
        <f t="shared" si="4"/>
        <v>0</v>
      </c>
      <c r="BC7" s="235">
        <f t="shared" si="4"/>
        <v>0</v>
      </c>
      <c r="BD7" s="235">
        <f t="shared" ref="BD7:BM15" si="5">IF(BD$2&gt;$C$5,0,$D7/$C$5)</f>
        <v>0</v>
      </c>
      <c r="BE7" s="235">
        <f t="shared" si="5"/>
        <v>0</v>
      </c>
      <c r="BF7" s="235">
        <f t="shared" si="5"/>
        <v>0</v>
      </c>
      <c r="BG7" s="235">
        <f t="shared" si="5"/>
        <v>0</v>
      </c>
      <c r="BH7" s="235">
        <f t="shared" si="5"/>
        <v>0</v>
      </c>
      <c r="BI7" s="235">
        <f t="shared" si="5"/>
        <v>0</v>
      </c>
      <c r="BJ7" s="235">
        <f t="shared" si="5"/>
        <v>0</v>
      </c>
      <c r="BK7" s="235">
        <f t="shared" si="5"/>
        <v>0</v>
      </c>
      <c r="BL7" s="235">
        <f t="shared" si="5"/>
        <v>0</v>
      </c>
      <c r="BM7" s="235">
        <f t="shared" si="5"/>
        <v>0</v>
      </c>
      <c r="BN7" s="247"/>
      <c r="BO7" s="32">
        <f>SUM(F7:Q7)</f>
        <v>533333.33333333337</v>
      </c>
      <c r="BP7" s="33">
        <f>SUM(R7:AC7)</f>
        <v>266666.66666666669</v>
      </c>
      <c r="BQ7" s="33">
        <f>SUM(AD7:AO7)</f>
        <v>0</v>
      </c>
      <c r="BR7" s="33">
        <f>SUM(AP7:BA7)</f>
        <v>0</v>
      </c>
      <c r="BS7" s="34">
        <f>SUM(BB7:BM7)</f>
        <v>0</v>
      </c>
      <c r="BT7" s="4"/>
      <c r="BU7" s="28">
        <f t="shared" ref="BU7:BU8" si="6">SUM(BO7:BS7)</f>
        <v>800000</v>
      </c>
    </row>
    <row r="8" spans="1:73" s="244" customFormat="1" ht="15" hidden="1" outlineLevel="1">
      <c r="B8" s="111" t="s">
        <v>233</v>
      </c>
      <c r="C8" s="340"/>
      <c r="D8" s="203">
        <v>134400</v>
      </c>
      <c r="F8" s="235">
        <f t="shared" si="0"/>
        <v>7466.666666666667</v>
      </c>
      <c r="G8" s="235">
        <f t="shared" si="0"/>
        <v>7466.666666666667</v>
      </c>
      <c r="H8" s="235">
        <f t="shared" si="0"/>
        <v>7466.666666666667</v>
      </c>
      <c r="I8" s="235">
        <f t="shared" si="0"/>
        <v>7466.666666666667</v>
      </c>
      <c r="J8" s="235">
        <f t="shared" si="0"/>
        <v>7466.666666666667</v>
      </c>
      <c r="K8" s="235">
        <f t="shared" si="0"/>
        <v>7466.666666666667</v>
      </c>
      <c r="L8" s="235">
        <f t="shared" si="0"/>
        <v>7466.666666666667</v>
      </c>
      <c r="M8" s="235">
        <f t="shared" si="0"/>
        <v>7466.666666666667</v>
      </c>
      <c r="N8" s="235">
        <f t="shared" si="0"/>
        <v>7466.666666666667</v>
      </c>
      <c r="O8" s="235">
        <f t="shared" si="0"/>
        <v>7466.666666666667</v>
      </c>
      <c r="P8" s="235">
        <f t="shared" si="1"/>
        <v>7466.666666666667</v>
      </c>
      <c r="Q8" s="236">
        <f t="shared" si="1"/>
        <v>7466.666666666667</v>
      </c>
      <c r="R8" s="235">
        <f t="shared" si="1"/>
        <v>7466.666666666667</v>
      </c>
      <c r="S8" s="235">
        <f t="shared" si="1"/>
        <v>7466.666666666667</v>
      </c>
      <c r="T8" s="235">
        <f t="shared" si="1"/>
        <v>7466.666666666667</v>
      </c>
      <c r="U8" s="235">
        <f t="shared" si="1"/>
        <v>7466.666666666667</v>
      </c>
      <c r="V8" s="235">
        <f t="shared" si="1"/>
        <v>7466.666666666667</v>
      </c>
      <c r="W8" s="235">
        <f t="shared" si="1"/>
        <v>7466.666666666667</v>
      </c>
      <c r="X8" s="235">
        <f t="shared" si="1"/>
        <v>0</v>
      </c>
      <c r="Y8" s="235">
        <f t="shared" si="1"/>
        <v>0</v>
      </c>
      <c r="Z8" s="235">
        <f t="shared" si="2"/>
        <v>0</v>
      </c>
      <c r="AA8" s="235">
        <f t="shared" si="2"/>
        <v>0</v>
      </c>
      <c r="AB8" s="235">
        <f t="shared" si="2"/>
        <v>0</v>
      </c>
      <c r="AC8" s="236">
        <f t="shared" si="2"/>
        <v>0</v>
      </c>
      <c r="AD8" s="235">
        <f t="shared" si="2"/>
        <v>0</v>
      </c>
      <c r="AE8" s="235">
        <f t="shared" si="2"/>
        <v>0</v>
      </c>
      <c r="AF8" s="235">
        <f t="shared" si="2"/>
        <v>0</v>
      </c>
      <c r="AG8" s="235">
        <f t="shared" si="2"/>
        <v>0</v>
      </c>
      <c r="AH8" s="235">
        <f t="shared" si="2"/>
        <v>0</v>
      </c>
      <c r="AI8" s="235">
        <f t="shared" si="2"/>
        <v>0</v>
      </c>
      <c r="AJ8" s="235">
        <f t="shared" si="3"/>
        <v>0</v>
      </c>
      <c r="AK8" s="235">
        <f t="shared" si="3"/>
        <v>0</v>
      </c>
      <c r="AL8" s="235">
        <f t="shared" si="3"/>
        <v>0</v>
      </c>
      <c r="AM8" s="235">
        <f t="shared" si="3"/>
        <v>0</v>
      </c>
      <c r="AN8" s="235">
        <f t="shared" si="3"/>
        <v>0</v>
      </c>
      <c r="AO8" s="236">
        <f t="shared" si="3"/>
        <v>0</v>
      </c>
      <c r="AP8" s="235">
        <f t="shared" si="3"/>
        <v>0</v>
      </c>
      <c r="AQ8" s="235">
        <f t="shared" si="3"/>
        <v>0</v>
      </c>
      <c r="AR8" s="235">
        <f t="shared" si="3"/>
        <v>0</v>
      </c>
      <c r="AS8" s="235">
        <f t="shared" si="3"/>
        <v>0</v>
      </c>
      <c r="AT8" s="235">
        <f t="shared" si="4"/>
        <v>0</v>
      </c>
      <c r="AU8" s="235">
        <f t="shared" si="4"/>
        <v>0</v>
      </c>
      <c r="AV8" s="235">
        <f t="shared" si="4"/>
        <v>0</v>
      </c>
      <c r="AW8" s="235">
        <f t="shared" si="4"/>
        <v>0</v>
      </c>
      <c r="AX8" s="235">
        <f t="shared" si="4"/>
        <v>0</v>
      </c>
      <c r="AY8" s="235">
        <f t="shared" si="4"/>
        <v>0</v>
      </c>
      <c r="AZ8" s="235">
        <f t="shared" si="4"/>
        <v>0</v>
      </c>
      <c r="BA8" s="236">
        <f t="shared" si="4"/>
        <v>0</v>
      </c>
      <c r="BB8" s="235">
        <f t="shared" si="4"/>
        <v>0</v>
      </c>
      <c r="BC8" s="235">
        <f t="shared" si="4"/>
        <v>0</v>
      </c>
      <c r="BD8" s="235">
        <f t="shared" si="5"/>
        <v>0</v>
      </c>
      <c r="BE8" s="235">
        <f t="shared" si="5"/>
        <v>0</v>
      </c>
      <c r="BF8" s="235">
        <f t="shared" si="5"/>
        <v>0</v>
      </c>
      <c r="BG8" s="235">
        <f t="shared" si="5"/>
        <v>0</v>
      </c>
      <c r="BH8" s="235">
        <f t="shared" si="5"/>
        <v>0</v>
      </c>
      <c r="BI8" s="235">
        <f t="shared" si="5"/>
        <v>0</v>
      </c>
      <c r="BJ8" s="235">
        <f t="shared" si="5"/>
        <v>0</v>
      </c>
      <c r="BK8" s="235">
        <f t="shared" si="5"/>
        <v>0</v>
      </c>
      <c r="BL8" s="235">
        <f t="shared" si="5"/>
        <v>0</v>
      </c>
      <c r="BM8" s="235">
        <f t="shared" si="5"/>
        <v>0</v>
      </c>
      <c r="BN8" s="247"/>
      <c r="BO8" s="32">
        <f t="shared" ref="BO8" si="7">SUM(F8:Q8)</f>
        <v>89600.000000000015</v>
      </c>
      <c r="BP8" s="33">
        <f t="shared" ref="BP8" si="8">SUM(R8:AC8)</f>
        <v>44800</v>
      </c>
      <c r="BQ8" s="33">
        <f t="shared" ref="BQ8" si="9">SUM(AD8:AO8)</f>
        <v>0</v>
      </c>
      <c r="BR8" s="33">
        <f t="shared" ref="BR8" si="10">SUM(AP8:BA8)</f>
        <v>0</v>
      </c>
      <c r="BS8" s="34">
        <f t="shared" ref="BS8" si="11">SUM(BB8:BM8)</f>
        <v>0</v>
      </c>
      <c r="BT8" s="4"/>
      <c r="BU8" s="28">
        <f t="shared" si="6"/>
        <v>134400</v>
      </c>
    </row>
    <row r="9" spans="1:73" s="244" customFormat="1" ht="15" hidden="1" outlineLevel="1">
      <c r="B9" s="111" t="s">
        <v>429</v>
      </c>
      <c r="C9" s="340"/>
      <c r="D9" s="203">
        <v>600000</v>
      </c>
      <c r="F9" s="235">
        <f t="shared" si="0"/>
        <v>33333.333333333336</v>
      </c>
      <c r="G9" s="235">
        <f t="shared" si="0"/>
        <v>33333.333333333336</v>
      </c>
      <c r="H9" s="235">
        <f t="shared" si="0"/>
        <v>33333.333333333336</v>
      </c>
      <c r="I9" s="235">
        <f t="shared" si="0"/>
        <v>33333.333333333336</v>
      </c>
      <c r="J9" s="235">
        <f t="shared" si="0"/>
        <v>33333.333333333336</v>
      </c>
      <c r="K9" s="235">
        <f t="shared" si="0"/>
        <v>33333.333333333336</v>
      </c>
      <c r="L9" s="235">
        <f t="shared" si="0"/>
        <v>33333.333333333336</v>
      </c>
      <c r="M9" s="235">
        <f t="shared" si="0"/>
        <v>33333.333333333336</v>
      </c>
      <c r="N9" s="235">
        <f t="shared" si="0"/>
        <v>33333.333333333336</v>
      </c>
      <c r="O9" s="235">
        <f t="shared" si="0"/>
        <v>33333.333333333336</v>
      </c>
      <c r="P9" s="235">
        <f t="shared" si="1"/>
        <v>33333.333333333336</v>
      </c>
      <c r="Q9" s="236">
        <f t="shared" si="1"/>
        <v>33333.333333333336</v>
      </c>
      <c r="R9" s="235">
        <f t="shared" si="1"/>
        <v>33333.333333333336</v>
      </c>
      <c r="S9" s="235">
        <f t="shared" si="1"/>
        <v>33333.333333333336</v>
      </c>
      <c r="T9" s="235">
        <f t="shared" si="1"/>
        <v>33333.333333333336</v>
      </c>
      <c r="U9" s="235">
        <f t="shared" si="1"/>
        <v>33333.333333333336</v>
      </c>
      <c r="V9" s="235">
        <f t="shared" si="1"/>
        <v>33333.333333333336</v>
      </c>
      <c r="W9" s="235">
        <f t="shared" si="1"/>
        <v>33333.333333333336</v>
      </c>
      <c r="X9" s="235">
        <f t="shared" si="1"/>
        <v>0</v>
      </c>
      <c r="Y9" s="235">
        <f t="shared" si="1"/>
        <v>0</v>
      </c>
      <c r="Z9" s="235">
        <f t="shared" si="2"/>
        <v>0</v>
      </c>
      <c r="AA9" s="235">
        <f t="shared" si="2"/>
        <v>0</v>
      </c>
      <c r="AB9" s="235">
        <f t="shared" si="2"/>
        <v>0</v>
      </c>
      <c r="AC9" s="236">
        <f t="shared" si="2"/>
        <v>0</v>
      </c>
      <c r="AD9" s="235">
        <f t="shared" si="2"/>
        <v>0</v>
      </c>
      <c r="AE9" s="235">
        <f t="shared" si="2"/>
        <v>0</v>
      </c>
      <c r="AF9" s="235">
        <f t="shared" si="2"/>
        <v>0</v>
      </c>
      <c r="AG9" s="235">
        <f t="shared" si="2"/>
        <v>0</v>
      </c>
      <c r="AH9" s="235">
        <f t="shared" si="2"/>
        <v>0</v>
      </c>
      <c r="AI9" s="235">
        <f t="shared" si="2"/>
        <v>0</v>
      </c>
      <c r="AJ9" s="235">
        <f t="shared" si="3"/>
        <v>0</v>
      </c>
      <c r="AK9" s="235">
        <f t="shared" si="3"/>
        <v>0</v>
      </c>
      <c r="AL9" s="235">
        <f t="shared" si="3"/>
        <v>0</v>
      </c>
      <c r="AM9" s="235">
        <f t="shared" si="3"/>
        <v>0</v>
      </c>
      <c r="AN9" s="235">
        <f t="shared" si="3"/>
        <v>0</v>
      </c>
      <c r="AO9" s="236">
        <f t="shared" si="3"/>
        <v>0</v>
      </c>
      <c r="AP9" s="235">
        <f t="shared" si="3"/>
        <v>0</v>
      </c>
      <c r="AQ9" s="235">
        <f t="shared" si="3"/>
        <v>0</v>
      </c>
      <c r="AR9" s="235">
        <f t="shared" si="3"/>
        <v>0</v>
      </c>
      <c r="AS9" s="235">
        <f t="shared" si="3"/>
        <v>0</v>
      </c>
      <c r="AT9" s="235">
        <f t="shared" si="4"/>
        <v>0</v>
      </c>
      <c r="AU9" s="235">
        <f t="shared" si="4"/>
        <v>0</v>
      </c>
      <c r="AV9" s="235">
        <f t="shared" si="4"/>
        <v>0</v>
      </c>
      <c r="AW9" s="235">
        <f t="shared" si="4"/>
        <v>0</v>
      </c>
      <c r="AX9" s="235">
        <f t="shared" si="4"/>
        <v>0</v>
      </c>
      <c r="AY9" s="235">
        <f t="shared" si="4"/>
        <v>0</v>
      </c>
      <c r="AZ9" s="235">
        <f t="shared" si="4"/>
        <v>0</v>
      </c>
      <c r="BA9" s="236">
        <f t="shared" si="4"/>
        <v>0</v>
      </c>
      <c r="BB9" s="235">
        <f t="shared" si="4"/>
        <v>0</v>
      </c>
      <c r="BC9" s="235">
        <f t="shared" si="4"/>
        <v>0</v>
      </c>
      <c r="BD9" s="235">
        <f t="shared" si="5"/>
        <v>0</v>
      </c>
      <c r="BE9" s="235">
        <f t="shared" si="5"/>
        <v>0</v>
      </c>
      <c r="BF9" s="235">
        <f t="shared" si="5"/>
        <v>0</v>
      </c>
      <c r="BG9" s="235">
        <f t="shared" si="5"/>
        <v>0</v>
      </c>
      <c r="BH9" s="235">
        <f t="shared" si="5"/>
        <v>0</v>
      </c>
      <c r="BI9" s="235">
        <f t="shared" si="5"/>
        <v>0</v>
      </c>
      <c r="BJ9" s="235">
        <f t="shared" si="5"/>
        <v>0</v>
      </c>
      <c r="BK9" s="235">
        <f t="shared" si="5"/>
        <v>0</v>
      </c>
      <c r="BL9" s="235">
        <f t="shared" si="5"/>
        <v>0</v>
      </c>
      <c r="BM9" s="235">
        <f t="shared" si="5"/>
        <v>0</v>
      </c>
      <c r="BN9" s="247"/>
      <c r="BO9" s="32">
        <f t="shared" ref="BO9:BO17" si="12">SUM(F9:Q9)</f>
        <v>399999.99999999994</v>
      </c>
      <c r="BP9" s="33">
        <f t="shared" ref="BP9:BP17" si="13">SUM(R9:AC9)</f>
        <v>200000.00000000003</v>
      </c>
      <c r="BQ9" s="33">
        <f t="shared" ref="BQ9:BQ17" si="14">SUM(AD9:AO9)</f>
        <v>0</v>
      </c>
      <c r="BR9" s="33">
        <f t="shared" ref="BR9:BR17" si="15">SUM(AP9:BA9)</f>
        <v>0</v>
      </c>
      <c r="BS9" s="34">
        <f t="shared" ref="BS9:BS17" si="16">SUM(BB9:BM9)</f>
        <v>0</v>
      </c>
      <c r="BT9" s="4"/>
      <c r="BU9" s="28">
        <f t="shared" ref="BU9:BU17" si="17">SUM(BO9:BS9)</f>
        <v>600000</v>
      </c>
    </row>
    <row r="10" spans="1:73" s="244" customFormat="1" ht="15" hidden="1" outlineLevel="1">
      <c r="B10" s="111" t="s">
        <v>234</v>
      </c>
      <c r="C10" s="340"/>
      <c r="D10" s="203">
        <v>320000</v>
      </c>
      <c r="F10" s="235">
        <f t="shared" si="0"/>
        <v>17777.777777777777</v>
      </c>
      <c r="G10" s="235">
        <f t="shared" si="0"/>
        <v>17777.777777777777</v>
      </c>
      <c r="H10" s="235">
        <f t="shared" si="0"/>
        <v>17777.777777777777</v>
      </c>
      <c r="I10" s="235">
        <f t="shared" si="0"/>
        <v>17777.777777777777</v>
      </c>
      <c r="J10" s="235">
        <f t="shared" si="0"/>
        <v>17777.777777777777</v>
      </c>
      <c r="K10" s="235">
        <f t="shared" si="0"/>
        <v>17777.777777777777</v>
      </c>
      <c r="L10" s="235">
        <f t="shared" si="0"/>
        <v>17777.777777777777</v>
      </c>
      <c r="M10" s="235">
        <f t="shared" si="0"/>
        <v>17777.777777777777</v>
      </c>
      <c r="N10" s="235">
        <f t="shared" si="0"/>
        <v>17777.777777777777</v>
      </c>
      <c r="O10" s="235">
        <f t="shared" si="0"/>
        <v>17777.777777777777</v>
      </c>
      <c r="P10" s="235">
        <f t="shared" si="1"/>
        <v>17777.777777777777</v>
      </c>
      <c r="Q10" s="236">
        <f t="shared" si="1"/>
        <v>17777.777777777777</v>
      </c>
      <c r="R10" s="235">
        <f t="shared" si="1"/>
        <v>17777.777777777777</v>
      </c>
      <c r="S10" s="235">
        <f t="shared" si="1"/>
        <v>17777.777777777777</v>
      </c>
      <c r="T10" s="235">
        <f t="shared" si="1"/>
        <v>17777.777777777777</v>
      </c>
      <c r="U10" s="235">
        <f t="shared" si="1"/>
        <v>17777.777777777777</v>
      </c>
      <c r="V10" s="235">
        <f t="shared" si="1"/>
        <v>17777.777777777777</v>
      </c>
      <c r="W10" s="235">
        <f t="shared" si="1"/>
        <v>17777.777777777777</v>
      </c>
      <c r="X10" s="235">
        <f t="shared" si="1"/>
        <v>0</v>
      </c>
      <c r="Y10" s="235">
        <f t="shared" si="1"/>
        <v>0</v>
      </c>
      <c r="Z10" s="235">
        <f t="shared" si="2"/>
        <v>0</v>
      </c>
      <c r="AA10" s="235">
        <f t="shared" si="2"/>
        <v>0</v>
      </c>
      <c r="AB10" s="235">
        <f t="shared" si="2"/>
        <v>0</v>
      </c>
      <c r="AC10" s="236">
        <f t="shared" si="2"/>
        <v>0</v>
      </c>
      <c r="AD10" s="235">
        <f t="shared" si="2"/>
        <v>0</v>
      </c>
      <c r="AE10" s="235">
        <f t="shared" si="2"/>
        <v>0</v>
      </c>
      <c r="AF10" s="235">
        <f t="shared" si="2"/>
        <v>0</v>
      </c>
      <c r="AG10" s="235">
        <f t="shared" si="2"/>
        <v>0</v>
      </c>
      <c r="AH10" s="235">
        <f t="shared" si="2"/>
        <v>0</v>
      </c>
      <c r="AI10" s="235">
        <f t="shared" si="2"/>
        <v>0</v>
      </c>
      <c r="AJ10" s="235">
        <f t="shared" si="3"/>
        <v>0</v>
      </c>
      <c r="AK10" s="235">
        <f t="shared" si="3"/>
        <v>0</v>
      </c>
      <c r="AL10" s="235">
        <f t="shared" si="3"/>
        <v>0</v>
      </c>
      <c r="AM10" s="235">
        <f t="shared" si="3"/>
        <v>0</v>
      </c>
      <c r="AN10" s="235">
        <f t="shared" si="3"/>
        <v>0</v>
      </c>
      <c r="AO10" s="236">
        <f t="shared" si="3"/>
        <v>0</v>
      </c>
      <c r="AP10" s="235">
        <f t="shared" si="3"/>
        <v>0</v>
      </c>
      <c r="AQ10" s="235">
        <f t="shared" si="3"/>
        <v>0</v>
      </c>
      <c r="AR10" s="235">
        <f t="shared" si="3"/>
        <v>0</v>
      </c>
      <c r="AS10" s="235">
        <f t="shared" si="3"/>
        <v>0</v>
      </c>
      <c r="AT10" s="235">
        <f t="shared" si="4"/>
        <v>0</v>
      </c>
      <c r="AU10" s="235">
        <f t="shared" si="4"/>
        <v>0</v>
      </c>
      <c r="AV10" s="235">
        <f t="shared" si="4"/>
        <v>0</v>
      </c>
      <c r="AW10" s="235">
        <f t="shared" si="4"/>
        <v>0</v>
      </c>
      <c r="AX10" s="235">
        <f t="shared" si="4"/>
        <v>0</v>
      </c>
      <c r="AY10" s="235">
        <f t="shared" si="4"/>
        <v>0</v>
      </c>
      <c r="AZ10" s="235">
        <f t="shared" si="4"/>
        <v>0</v>
      </c>
      <c r="BA10" s="236">
        <f t="shared" si="4"/>
        <v>0</v>
      </c>
      <c r="BB10" s="235">
        <f t="shared" si="4"/>
        <v>0</v>
      </c>
      <c r="BC10" s="235">
        <f t="shared" si="4"/>
        <v>0</v>
      </c>
      <c r="BD10" s="235">
        <f t="shared" si="5"/>
        <v>0</v>
      </c>
      <c r="BE10" s="235">
        <f t="shared" si="5"/>
        <v>0</v>
      </c>
      <c r="BF10" s="235">
        <f t="shared" si="5"/>
        <v>0</v>
      </c>
      <c r="BG10" s="235">
        <f t="shared" si="5"/>
        <v>0</v>
      </c>
      <c r="BH10" s="235">
        <f t="shared" si="5"/>
        <v>0</v>
      </c>
      <c r="BI10" s="235">
        <f t="shared" si="5"/>
        <v>0</v>
      </c>
      <c r="BJ10" s="235">
        <f t="shared" si="5"/>
        <v>0</v>
      </c>
      <c r="BK10" s="235">
        <f t="shared" si="5"/>
        <v>0</v>
      </c>
      <c r="BL10" s="235">
        <f t="shared" si="5"/>
        <v>0</v>
      </c>
      <c r="BM10" s="235">
        <f t="shared" si="5"/>
        <v>0</v>
      </c>
      <c r="BN10" s="247"/>
      <c r="BO10" s="32">
        <f t="shared" si="12"/>
        <v>213333.33333333334</v>
      </c>
      <c r="BP10" s="33">
        <f t="shared" si="13"/>
        <v>106666.66666666667</v>
      </c>
      <c r="BQ10" s="33">
        <f t="shared" si="14"/>
        <v>0</v>
      </c>
      <c r="BR10" s="33">
        <f t="shared" si="15"/>
        <v>0</v>
      </c>
      <c r="BS10" s="34">
        <f t="shared" si="16"/>
        <v>0</v>
      </c>
      <c r="BT10" s="4"/>
      <c r="BU10" s="28">
        <f t="shared" si="17"/>
        <v>320000</v>
      </c>
    </row>
    <row r="11" spans="1:73" s="244" customFormat="1" ht="15" hidden="1" outlineLevel="1">
      <c r="B11" s="111" t="s">
        <v>430</v>
      </c>
      <c r="C11" s="340"/>
      <c r="D11" s="203">
        <v>400000</v>
      </c>
      <c r="F11" s="235">
        <f t="shared" si="0"/>
        <v>22222.222222222223</v>
      </c>
      <c r="G11" s="235">
        <f t="shared" si="0"/>
        <v>22222.222222222223</v>
      </c>
      <c r="H11" s="235">
        <f t="shared" si="0"/>
        <v>22222.222222222223</v>
      </c>
      <c r="I11" s="235">
        <f t="shared" si="0"/>
        <v>22222.222222222223</v>
      </c>
      <c r="J11" s="235">
        <f t="shared" si="0"/>
        <v>22222.222222222223</v>
      </c>
      <c r="K11" s="235">
        <f t="shared" si="0"/>
        <v>22222.222222222223</v>
      </c>
      <c r="L11" s="235">
        <f t="shared" si="0"/>
        <v>22222.222222222223</v>
      </c>
      <c r="M11" s="235">
        <f t="shared" si="0"/>
        <v>22222.222222222223</v>
      </c>
      <c r="N11" s="235">
        <f t="shared" si="0"/>
        <v>22222.222222222223</v>
      </c>
      <c r="O11" s="235">
        <f t="shared" si="0"/>
        <v>22222.222222222223</v>
      </c>
      <c r="P11" s="235">
        <f t="shared" si="1"/>
        <v>22222.222222222223</v>
      </c>
      <c r="Q11" s="236">
        <f t="shared" si="1"/>
        <v>22222.222222222223</v>
      </c>
      <c r="R11" s="235">
        <f t="shared" si="1"/>
        <v>22222.222222222223</v>
      </c>
      <c r="S11" s="235">
        <f t="shared" si="1"/>
        <v>22222.222222222223</v>
      </c>
      <c r="T11" s="235">
        <f t="shared" si="1"/>
        <v>22222.222222222223</v>
      </c>
      <c r="U11" s="235">
        <f t="shared" si="1"/>
        <v>22222.222222222223</v>
      </c>
      <c r="V11" s="235">
        <f t="shared" si="1"/>
        <v>22222.222222222223</v>
      </c>
      <c r="W11" s="235">
        <f t="shared" si="1"/>
        <v>22222.222222222223</v>
      </c>
      <c r="X11" s="235">
        <f t="shared" si="1"/>
        <v>0</v>
      </c>
      <c r="Y11" s="235">
        <f t="shared" si="1"/>
        <v>0</v>
      </c>
      <c r="Z11" s="235">
        <f t="shared" si="2"/>
        <v>0</v>
      </c>
      <c r="AA11" s="235">
        <f t="shared" si="2"/>
        <v>0</v>
      </c>
      <c r="AB11" s="235">
        <f t="shared" si="2"/>
        <v>0</v>
      </c>
      <c r="AC11" s="236">
        <f t="shared" si="2"/>
        <v>0</v>
      </c>
      <c r="AD11" s="235">
        <f t="shared" si="2"/>
        <v>0</v>
      </c>
      <c r="AE11" s="235">
        <f t="shared" si="2"/>
        <v>0</v>
      </c>
      <c r="AF11" s="235">
        <f t="shared" si="2"/>
        <v>0</v>
      </c>
      <c r="AG11" s="235">
        <f t="shared" si="2"/>
        <v>0</v>
      </c>
      <c r="AH11" s="235">
        <f t="shared" si="2"/>
        <v>0</v>
      </c>
      <c r="AI11" s="235">
        <f t="shared" si="2"/>
        <v>0</v>
      </c>
      <c r="AJ11" s="235">
        <f t="shared" si="3"/>
        <v>0</v>
      </c>
      <c r="AK11" s="235">
        <f t="shared" si="3"/>
        <v>0</v>
      </c>
      <c r="AL11" s="235">
        <f t="shared" si="3"/>
        <v>0</v>
      </c>
      <c r="AM11" s="235">
        <f t="shared" si="3"/>
        <v>0</v>
      </c>
      <c r="AN11" s="235">
        <f t="shared" si="3"/>
        <v>0</v>
      </c>
      <c r="AO11" s="236">
        <f t="shared" si="3"/>
        <v>0</v>
      </c>
      <c r="AP11" s="235">
        <f t="shared" si="3"/>
        <v>0</v>
      </c>
      <c r="AQ11" s="235">
        <f t="shared" si="3"/>
        <v>0</v>
      </c>
      <c r="AR11" s="235">
        <f t="shared" si="3"/>
        <v>0</v>
      </c>
      <c r="AS11" s="235">
        <f t="shared" si="3"/>
        <v>0</v>
      </c>
      <c r="AT11" s="235">
        <f t="shared" si="4"/>
        <v>0</v>
      </c>
      <c r="AU11" s="235">
        <f t="shared" si="4"/>
        <v>0</v>
      </c>
      <c r="AV11" s="235">
        <f t="shared" si="4"/>
        <v>0</v>
      </c>
      <c r="AW11" s="235">
        <f t="shared" si="4"/>
        <v>0</v>
      </c>
      <c r="AX11" s="235">
        <f t="shared" si="4"/>
        <v>0</v>
      </c>
      <c r="AY11" s="235">
        <f t="shared" si="4"/>
        <v>0</v>
      </c>
      <c r="AZ11" s="235">
        <f t="shared" si="4"/>
        <v>0</v>
      </c>
      <c r="BA11" s="236">
        <f t="shared" si="4"/>
        <v>0</v>
      </c>
      <c r="BB11" s="235">
        <f t="shared" si="4"/>
        <v>0</v>
      </c>
      <c r="BC11" s="235">
        <f t="shared" si="4"/>
        <v>0</v>
      </c>
      <c r="BD11" s="235">
        <f t="shared" si="5"/>
        <v>0</v>
      </c>
      <c r="BE11" s="235">
        <f t="shared" si="5"/>
        <v>0</v>
      </c>
      <c r="BF11" s="235">
        <f t="shared" si="5"/>
        <v>0</v>
      </c>
      <c r="BG11" s="235">
        <f t="shared" si="5"/>
        <v>0</v>
      </c>
      <c r="BH11" s="235">
        <f t="shared" si="5"/>
        <v>0</v>
      </c>
      <c r="BI11" s="235">
        <f t="shared" si="5"/>
        <v>0</v>
      </c>
      <c r="BJ11" s="235">
        <f t="shared" si="5"/>
        <v>0</v>
      </c>
      <c r="BK11" s="235">
        <f t="shared" si="5"/>
        <v>0</v>
      </c>
      <c r="BL11" s="235">
        <f t="shared" si="5"/>
        <v>0</v>
      </c>
      <c r="BM11" s="235">
        <f t="shared" si="5"/>
        <v>0</v>
      </c>
      <c r="BN11" s="247"/>
      <c r="BO11" s="32">
        <f t="shared" si="12"/>
        <v>266666.66666666669</v>
      </c>
      <c r="BP11" s="33">
        <f t="shared" si="13"/>
        <v>133333.33333333334</v>
      </c>
      <c r="BQ11" s="33">
        <f t="shared" si="14"/>
        <v>0</v>
      </c>
      <c r="BR11" s="33">
        <f t="shared" si="15"/>
        <v>0</v>
      </c>
      <c r="BS11" s="34">
        <f t="shared" si="16"/>
        <v>0</v>
      </c>
      <c r="BT11" s="4"/>
      <c r="BU11" s="28">
        <f t="shared" si="17"/>
        <v>400000</v>
      </c>
    </row>
    <row r="12" spans="1:73" s="244" customFormat="1" ht="15" hidden="1" outlineLevel="1">
      <c r="B12" s="111" t="s">
        <v>235</v>
      </c>
      <c r="C12" s="340"/>
      <c r="D12" s="203">
        <v>337500</v>
      </c>
      <c r="F12" s="235">
        <f t="shared" si="0"/>
        <v>18750</v>
      </c>
      <c r="G12" s="235">
        <f t="shared" si="0"/>
        <v>18750</v>
      </c>
      <c r="H12" s="235">
        <f t="shared" si="0"/>
        <v>18750</v>
      </c>
      <c r="I12" s="235">
        <f t="shared" si="0"/>
        <v>18750</v>
      </c>
      <c r="J12" s="235">
        <f t="shared" si="0"/>
        <v>18750</v>
      </c>
      <c r="K12" s="235">
        <f t="shared" si="0"/>
        <v>18750</v>
      </c>
      <c r="L12" s="235">
        <f t="shared" si="0"/>
        <v>18750</v>
      </c>
      <c r="M12" s="235">
        <f t="shared" si="0"/>
        <v>18750</v>
      </c>
      <c r="N12" s="235">
        <f t="shared" si="0"/>
        <v>18750</v>
      </c>
      <c r="O12" s="235">
        <f t="shared" si="0"/>
        <v>18750</v>
      </c>
      <c r="P12" s="235">
        <f t="shared" si="1"/>
        <v>18750</v>
      </c>
      <c r="Q12" s="236">
        <f t="shared" si="1"/>
        <v>18750</v>
      </c>
      <c r="R12" s="235">
        <f t="shared" si="1"/>
        <v>18750</v>
      </c>
      <c r="S12" s="235">
        <f t="shared" si="1"/>
        <v>18750</v>
      </c>
      <c r="T12" s="235">
        <f t="shared" si="1"/>
        <v>18750</v>
      </c>
      <c r="U12" s="235">
        <f t="shared" si="1"/>
        <v>18750</v>
      </c>
      <c r="V12" s="235">
        <f t="shared" si="1"/>
        <v>18750</v>
      </c>
      <c r="W12" s="235">
        <f t="shared" si="1"/>
        <v>18750</v>
      </c>
      <c r="X12" s="235">
        <f t="shared" si="1"/>
        <v>0</v>
      </c>
      <c r="Y12" s="235">
        <f t="shared" si="1"/>
        <v>0</v>
      </c>
      <c r="Z12" s="235">
        <f t="shared" si="2"/>
        <v>0</v>
      </c>
      <c r="AA12" s="235">
        <f t="shared" si="2"/>
        <v>0</v>
      </c>
      <c r="AB12" s="235">
        <f t="shared" si="2"/>
        <v>0</v>
      </c>
      <c r="AC12" s="236">
        <f t="shared" si="2"/>
        <v>0</v>
      </c>
      <c r="AD12" s="235">
        <f t="shared" si="2"/>
        <v>0</v>
      </c>
      <c r="AE12" s="235">
        <f t="shared" si="2"/>
        <v>0</v>
      </c>
      <c r="AF12" s="235">
        <f t="shared" si="2"/>
        <v>0</v>
      </c>
      <c r="AG12" s="235">
        <f t="shared" si="2"/>
        <v>0</v>
      </c>
      <c r="AH12" s="235">
        <f t="shared" si="2"/>
        <v>0</v>
      </c>
      <c r="AI12" s="235">
        <f t="shared" si="2"/>
        <v>0</v>
      </c>
      <c r="AJ12" s="235">
        <f t="shared" si="3"/>
        <v>0</v>
      </c>
      <c r="AK12" s="235">
        <f t="shared" si="3"/>
        <v>0</v>
      </c>
      <c r="AL12" s="235">
        <f t="shared" si="3"/>
        <v>0</v>
      </c>
      <c r="AM12" s="235">
        <f t="shared" si="3"/>
        <v>0</v>
      </c>
      <c r="AN12" s="235">
        <f t="shared" si="3"/>
        <v>0</v>
      </c>
      <c r="AO12" s="236">
        <f t="shared" si="3"/>
        <v>0</v>
      </c>
      <c r="AP12" s="235">
        <f t="shared" si="3"/>
        <v>0</v>
      </c>
      <c r="AQ12" s="235">
        <f t="shared" si="3"/>
        <v>0</v>
      </c>
      <c r="AR12" s="235">
        <f t="shared" si="3"/>
        <v>0</v>
      </c>
      <c r="AS12" s="235">
        <f t="shared" si="3"/>
        <v>0</v>
      </c>
      <c r="AT12" s="235">
        <f t="shared" si="4"/>
        <v>0</v>
      </c>
      <c r="AU12" s="235">
        <f t="shared" si="4"/>
        <v>0</v>
      </c>
      <c r="AV12" s="235">
        <f t="shared" si="4"/>
        <v>0</v>
      </c>
      <c r="AW12" s="235">
        <f t="shared" si="4"/>
        <v>0</v>
      </c>
      <c r="AX12" s="235">
        <f t="shared" si="4"/>
        <v>0</v>
      </c>
      <c r="AY12" s="235">
        <f t="shared" si="4"/>
        <v>0</v>
      </c>
      <c r="AZ12" s="235">
        <f t="shared" si="4"/>
        <v>0</v>
      </c>
      <c r="BA12" s="236">
        <f t="shared" si="4"/>
        <v>0</v>
      </c>
      <c r="BB12" s="235">
        <f t="shared" si="4"/>
        <v>0</v>
      </c>
      <c r="BC12" s="235">
        <f t="shared" si="4"/>
        <v>0</v>
      </c>
      <c r="BD12" s="235">
        <f t="shared" si="5"/>
        <v>0</v>
      </c>
      <c r="BE12" s="235">
        <f t="shared" si="5"/>
        <v>0</v>
      </c>
      <c r="BF12" s="235">
        <f t="shared" si="5"/>
        <v>0</v>
      </c>
      <c r="BG12" s="235">
        <f t="shared" si="5"/>
        <v>0</v>
      </c>
      <c r="BH12" s="235">
        <f t="shared" si="5"/>
        <v>0</v>
      </c>
      <c r="BI12" s="235">
        <f t="shared" si="5"/>
        <v>0</v>
      </c>
      <c r="BJ12" s="235">
        <f t="shared" si="5"/>
        <v>0</v>
      </c>
      <c r="BK12" s="235">
        <f t="shared" si="5"/>
        <v>0</v>
      </c>
      <c r="BL12" s="235">
        <f t="shared" si="5"/>
        <v>0</v>
      </c>
      <c r="BM12" s="235">
        <f t="shared" si="5"/>
        <v>0</v>
      </c>
      <c r="BN12" s="247"/>
      <c r="BO12" s="32">
        <f t="shared" si="12"/>
        <v>225000</v>
      </c>
      <c r="BP12" s="33">
        <f t="shared" si="13"/>
        <v>112500</v>
      </c>
      <c r="BQ12" s="33">
        <f t="shared" si="14"/>
        <v>0</v>
      </c>
      <c r="BR12" s="33">
        <f t="shared" si="15"/>
        <v>0</v>
      </c>
      <c r="BS12" s="34">
        <f t="shared" si="16"/>
        <v>0</v>
      </c>
      <c r="BT12" s="4"/>
      <c r="BU12" s="28">
        <f t="shared" si="17"/>
        <v>337500</v>
      </c>
    </row>
    <row r="13" spans="1:73" s="244" customFormat="1" ht="15" hidden="1" outlineLevel="1">
      <c r="B13" s="111" t="s">
        <v>236</v>
      </c>
      <c r="C13" s="340"/>
      <c r="D13" s="203">
        <v>200000</v>
      </c>
      <c r="F13" s="235">
        <f t="shared" si="0"/>
        <v>11111.111111111111</v>
      </c>
      <c r="G13" s="235">
        <f t="shared" si="0"/>
        <v>11111.111111111111</v>
      </c>
      <c r="H13" s="235">
        <f t="shared" si="0"/>
        <v>11111.111111111111</v>
      </c>
      <c r="I13" s="235">
        <f t="shared" si="0"/>
        <v>11111.111111111111</v>
      </c>
      <c r="J13" s="235">
        <f t="shared" si="0"/>
        <v>11111.111111111111</v>
      </c>
      <c r="K13" s="235">
        <f t="shared" si="0"/>
        <v>11111.111111111111</v>
      </c>
      <c r="L13" s="235">
        <f t="shared" si="0"/>
        <v>11111.111111111111</v>
      </c>
      <c r="M13" s="235">
        <f t="shared" si="0"/>
        <v>11111.111111111111</v>
      </c>
      <c r="N13" s="235">
        <f t="shared" si="0"/>
        <v>11111.111111111111</v>
      </c>
      <c r="O13" s="235">
        <f t="shared" si="0"/>
        <v>11111.111111111111</v>
      </c>
      <c r="P13" s="235">
        <f t="shared" si="1"/>
        <v>11111.111111111111</v>
      </c>
      <c r="Q13" s="236">
        <f t="shared" si="1"/>
        <v>11111.111111111111</v>
      </c>
      <c r="R13" s="235">
        <f t="shared" si="1"/>
        <v>11111.111111111111</v>
      </c>
      <c r="S13" s="235">
        <f t="shared" si="1"/>
        <v>11111.111111111111</v>
      </c>
      <c r="T13" s="235">
        <f t="shared" si="1"/>
        <v>11111.111111111111</v>
      </c>
      <c r="U13" s="235">
        <f t="shared" si="1"/>
        <v>11111.111111111111</v>
      </c>
      <c r="V13" s="235">
        <f t="shared" si="1"/>
        <v>11111.111111111111</v>
      </c>
      <c r="W13" s="235">
        <f t="shared" si="1"/>
        <v>11111.111111111111</v>
      </c>
      <c r="X13" s="235">
        <f t="shared" si="1"/>
        <v>0</v>
      </c>
      <c r="Y13" s="235">
        <f t="shared" si="1"/>
        <v>0</v>
      </c>
      <c r="Z13" s="235">
        <f t="shared" si="2"/>
        <v>0</v>
      </c>
      <c r="AA13" s="235">
        <f t="shared" si="2"/>
        <v>0</v>
      </c>
      <c r="AB13" s="235">
        <f t="shared" si="2"/>
        <v>0</v>
      </c>
      <c r="AC13" s="236">
        <f t="shared" si="2"/>
        <v>0</v>
      </c>
      <c r="AD13" s="235">
        <f t="shared" si="2"/>
        <v>0</v>
      </c>
      <c r="AE13" s="235">
        <f t="shared" si="2"/>
        <v>0</v>
      </c>
      <c r="AF13" s="235">
        <f t="shared" si="2"/>
        <v>0</v>
      </c>
      <c r="AG13" s="235">
        <f t="shared" si="2"/>
        <v>0</v>
      </c>
      <c r="AH13" s="235">
        <f t="shared" si="2"/>
        <v>0</v>
      </c>
      <c r="AI13" s="235">
        <f t="shared" si="2"/>
        <v>0</v>
      </c>
      <c r="AJ13" s="235">
        <f t="shared" si="3"/>
        <v>0</v>
      </c>
      <c r="AK13" s="235">
        <f t="shared" si="3"/>
        <v>0</v>
      </c>
      <c r="AL13" s="235">
        <f t="shared" si="3"/>
        <v>0</v>
      </c>
      <c r="AM13" s="235">
        <f t="shared" si="3"/>
        <v>0</v>
      </c>
      <c r="AN13" s="235">
        <f t="shared" si="3"/>
        <v>0</v>
      </c>
      <c r="AO13" s="236">
        <f t="shared" si="3"/>
        <v>0</v>
      </c>
      <c r="AP13" s="235">
        <f t="shared" si="3"/>
        <v>0</v>
      </c>
      <c r="AQ13" s="235">
        <f t="shared" si="3"/>
        <v>0</v>
      </c>
      <c r="AR13" s="235">
        <f t="shared" si="3"/>
        <v>0</v>
      </c>
      <c r="AS13" s="235">
        <f t="shared" si="3"/>
        <v>0</v>
      </c>
      <c r="AT13" s="235">
        <f t="shared" si="4"/>
        <v>0</v>
      </c>
      <c r="AU13" s="235">
        <f t="shared" si="4"/>
        <v>0</v>
      </c>
      <c r="AV13" s="235">
        <f t="shared" si="4"/>
        <v>0</v>
      </c>
      <c r="AW13" s="235">
        <f t="shared" si="4"/>
        <v>0</v>
      </c>
      <c r="AX13" s="235">
        <f t="shared" si="4"/>
        <v>0</v>
      </c>
      <c r="AY13" s="235">
        <f t="shared" si="4"/>
        <v>0</v>
      </c>
      <c r="AZ13" s="235">
        <f t="shared" si="4"/>
        <v>0</v>
      </c>
      <c r="BA13" s="236">
        <f t="shared" si="4"/>
        <v>0</v>
      </c>
      <c r="BB13" s="235">
        <f t="shared" si="4"/>
        <v>0</v>
      </c>
      <c r="BC13" s="235">
        <f t="shared" si="4"/>
        <v>0</v>
      </c>
      <c r="BD13" s="235">
        <f t="shared" si="5"/>
        <v>0</v>
      </c>
      <c r="BE13" s="235">
        <f t="shared" si="5"/>
        <v>0</v>
      </c>
      <c r="BF13" s="235">
        <f t="shared" si="5"/>
        <v>0</v>
      </c>
      <c r="BG13" s="235">
        <f t="shared" si="5"/>
        <v>0</v>
      </c>
      <c r="BH13" s="235">
        <f t="shared" si="5"/>
        <v>0</v>
      </c>
      <c r="BI13" s="235">
        <f t="shared" si="5"/>
        <v>0</v>
      </c>
      <c r="BJ13" s="235">
        <f t="shared" si="5"/>
        <v>0</v>
      </c>
      <c r="BK13" s="235">
        <f t="shared" si="5"/>
        <v>0</v>
      </c>
      <c r="BL13" s="235">
        <f t="shared" si="5"/>
        <v>0</v>
      </c>
      <c r="BM13" s="235">
        <f t="shared" si="5"/>
        <v>0</v>
      </c>
      <c r="BN13" s="247"/>
      <c r="BO13" s="32">
        <f t="shared" si="12"/>
        <v>133333.33333333334</v>
      </c>
      <c r="BP13" s="33">
        <f t="shared" si="13"/>
        <v>66666.666666666672</v>
      </c>
      <c r="BQ13" s="33">
        <f t="shared" si="14"/>
        <v>0</v>
      </c>
      <c r="BR13" s="33">
        <f t="shared" si="15"/>
        <v>0</v>
      </c>
      <c r="BS13" s="34">
        <f t="shared" si="16"/>
        <v>0</v>
      </c>
      <c r="BT13" s="4"/>
      <c r="BU13" s="28">
        <f t="shared" si="17"/>
        <v>200000</v>
      </c>
    </row>
    <row r="14" spans="1:73" s="244" customFormat="1" ht="15" hidden="1" outlineLevel="1">
      <c r="B14" s="111" t="s">
        <v>431</v>
      </c>
      <c r="C14" s="340"/>
      <c r="D14" s="203">
        <v>240000</v>
      </c>
      <c r="F14" s="235">
        <f t="shared" si="0"/>
        <v>13333.333333333334</v>
      </c>
      <c r="G14" s="235">
        <f t="shared" si="0"/>
        <v>13333.333333333334</v>
      </c>
      <c r="H14" s="235">
        <f t="shared" si="0"/>
        <v>13333.333333333334</v>
      </c>
      <c r="I14" s="235">
        <f t="shared" si="0"/>
        <v>13333.333333333334</v>
      </c>
      <c r="J14" s="235">
        <f t="shared" si="0"/>
        <v>13333.333333333334</v>
      </c>
      <c r="K14" s="235">
        <f t="shared" si="0"/>
        <v>13333.333333333334</v>
      </c>
      <c r="L14" s="235">
        <f t="shared" si="0"/>
        <v>13333.333333333334</v>
      </c>
      <c r="M14" s="235">
        <f t="shared" si="0"/>
        <v>13333.333333333334</v>
      </c>
      <c r="N14" s="235">
        <f t="shared" si="0"/>
        <v>13333.333333333334</v>
      </c>
      <c r="O14" s="235">
        <f t="shared" si="0"/>
        <v>13333.333333333334</v>
      </c>
      <c r="P14" s="235">
        <f t="shared" si="1"/>
        <v>13333.333333333334</v>
      </c>
      <c r="Q14" s="236">
        <f t="shared" si="1"/>
        <v>13333.333333333334</v>
      </c>
      <c r="R14" s="235">
        <f t="shared" si="1"/>
        <v>13333.333333333334</v>
      </c>
      <c r="S14" s="235">
        <f t="shared" si="1"/>
        <v>13333.333333333334</v>
      </c>
      <c r="T14" s="235">
        <f t="shared" si="1"/>
        <v>13333.333333333334</v>
      </c>
      <c r="U14" s="235">
        <f t="shared" si="1"/>
        <v>13333.333333333334</v>
      </c>
      <c r="V14" s="235">
        <f t="shared" si="1"/>
        <v>13333.333333333334</v>
      </c>
      <c r="W14" s="235">
        <f t="shared" si="1"/>
        <v>13333.333333333334</v>
      </c>
      <c r="X14" s="235">
        <f t="shared" si="1"/>
        <v>0</v>
      </c>
      <c r="Y14" s="235">
        <f t="shared" si="1"/>
        <v>0</v>
      </c>
      <c r="Z14" s="235">
        <f t="shared" si="2"/>
        <v>0</v>
      </c>
      <c r="AA14" s="235">
        <f t="shared" si="2"/>
        <v>0</v>
      </c>
      <c r="AB14" s="235">
        <f t="shared" si="2"/>
        <v>0</v>
      </c>
      <c r="AC14" s="236">
        <f t="shared" si="2"/>
        <v>0</v>
      </c>
      <c r="AD14" s="235">
        <f t="shared" si="2"/>
        <v>0</v>
      </c>
      <c r="AE14" s="235">
        <f t="shared" si="2"/>
        <v>0</v>
      </c>
      <c r="AF14" s="235">
        <f t="shared" si="2"/>
        <v>0</v>
      </c>
      <c r="AG14" s="235">
        <f t="shared" si="2"/>
        <v>0</v>
      </c>
      <c r="AH14" s="235">
        <f t="shared" si="2"/>
        <v>0</v>
      </c>
      <c r="AI14" s="235">
        <f t="shared" si="2"/>
        <v>0</v>
      </c>
      <c r="AJ14" s="235">
        <f t="shared" si="3"/>
        <v>0</v>
      </c>
      <c r="AK14" s="235">
        <f t="shared" si="3"/>
        <v>0</v>
      </c>
      <c r="AL14" s="235">
        <f t="shared" si="3"/>
        <v>0</v>
      </c>
      <c r="AM14" s="235">
        <f t="shared" si="3"/>
        <v>0</v>
      </c>
      <c r="AN14" s="235">
        <f t="shared" si="3"/>
        <v>0</v>
      </c>
      <c r="AO14" s="236">
        <f t="shared" si="3"/>
        <v>0</v>
      </c>
      <c r="AP14" s="235">
        <f t="shared" si="3"/>
        <v>0</v>
      </c>
      <c r="AQ14" s="235">
        <f t="shared" si="3"/>
        <v>0</v>
      </c>
      <c r="AR14" s="235">
        <f t="shared" si="3"/>
        <v>0</v>
      </c>
      <c r="AS14" s="235">
        <f t="shared" si="3"/>
        <v>0</v>
      </c>
      <c r="AT14" s="235">
        <f t="shared" si="4"/>
        <v>0</v>
      </c>
      <c r="AU14" s="235">
        <f t="shared" si="4"/>
        <v>0</v>
      </c>
      <c r="AV14" s="235">
        <f t="shared" si="4"/>
        <v>0</v>
      </c>
      <c r="AW14" s="235">
        <f t="shared" si="4"/>
        <v>0</v>
      </c>
      <c r="AX14" s="235">
        <f t="shared" si="4"/>
        <v>0</v>
      </c>
      <c r="AY14" s="235">
        <f t="shared" si="4"/>
        <v>0</v>
      </c>
      <c r="AZ14" s="235">
        <f t="shared" si="4"/>
        <v>0</v>
      </c>
      <c r="BA14" s="236">
        <f t="shared" si="4"/>
        <v>0</v>
      </c>
      <c r="BB14" s="235">
        <f t="shared" si="4"/>
        <v>0</v>
      </c>
      <c r="BC14" s="235">
        <f t="shared" si="4"/>
        <v>0</v>
      </c>
      <c r="BD14" s="235">
        <f t="shared" si="5"/>
        <v>0</v>
      </c>
      <c r="BE14" s="235">
        <f t="shared" si="5"/>
        <v>0</v>
      </c>
      <c r="BF14" s="235">
        <f t="shared" si="5"/>
        <v>0</v>
      </c>
      <c r="BG14" s="235">
        <f t="shared" si="5"/>
        <v>0</v>
      </c>
      <c r="BH14" s="235">
        <f t="shared" si="5"/>
        <v>0</v>
      </c>
      <c r="BI14" s="235">
        <f t="shared" si="5"/>
        <v>0</v>
      </c>
      <c r="BJ14" s="235">
        <f t="shared" si="5"/>
        <v>0</v>
      </c>
      <c r="BK14" s="235">
        <f t="shared" si="5"/>
        <v>0</v>
      </c>
      <c r="BL14" s="235">
        <f t="shared" si="5"/>
        <v>0</v>
      </c>
      <c r="BM14" s="235">
        <f t="shared" si="5"/>
        <v>0</v>
      </c>
      <c r="BN14" s="247"/>
      <c r="BO14" s="32">
        <f t="shared" si="12"/>
        <v>160000</v>
      </c>
      <c r="BP14" s="33">
        <f t="shared" si="13"/>
        <v>80000</v>
      </c>
      <c r="BQ14" s="33">
        <f t="shared" si="14"/>
        <v>0</v>
      </c>
      <c r="BR14" s="33">
        <f t="shared" si="15"/>
        <v>0</v>
      </c>
      <c r="BS14" s="34">
        <f t="shared" si="16"/>
        <v>0</v>
      </c>
      <c r="BT14" s="4"/>
      <c r="BU14" s="28">
        <f t="shared" si="17"/>
        <v>240000</v>
      </c>
    </row>
    <row r="15" spans="1:73" s="343" customFormat="1" ht="15" hidden="1" outlineLevel="1">
      <c r="B15" s="112" t="s">
        <v>237</v>
      </c>
      <c r="C15" s="198"/>
      <c r="D15" s="333">
        <v>400000</v>
      </c>
      <c r="F15" s="251">
        <f t="shared" si="0"/>
        <v>22222.222222222223</v>
      </c>
      <c r="G15" s="251">
        <f t="shared" si="0"/>
        <v>22222.222222222223</v>
      </c>
      <c r="H15" s="251">
        <f t="shared" si="0"/>
        <v>22222.222222222223</v>
      </c>
      <c r="I15" s="251">
        <f t="shared" si="0"/>
        <v>22222.222222222223</v>
      </c>
      <c r="J15" s="251">
        <f t="shared" si="0"/>
        <v>22222.222222222223</v>
      </c>
      <c r="K15" s="251">
        <f t="shared" si="0"/>
        <v>22222.222222222223</v>
      </c>
      <c r="L15" s="251">
        <f t="shared" si="0"/>
        <v>22222.222222222223</v>
      </c>
      <c r="M15" s="251">
        <f t="shared" si="0"/>
        <v>22222.222222222223</v>
      </c>
      <c r="N15" s="251">
        <f t="shared" si="0"/>
        <v>22222.222222222223</v>
      </c>
      <c r="O15" s="251">
        <f t="shared" si="0"/>
        <v>22222.222222222223</v>
      </c>
      <c r="P15" s="251">
        <f t="shared" si="1"/>
        <v>22222.222222222223</v>
      </c>
      <c r="Q15" s="257">
        <f t="shared" si="1"/>
        <v>22222.222222222223</v>
      </c>
      <c r="R15" s="251">
        <f t="shared" si="1"/>
        <v>22222.222222222223</v>
      </c>
      <c r="S15" s="251">
        <f t="shared" si="1"/>
        <v>22222.222222222223</v>
      </c>
      <c r="T15" s="251">
        <f t="shared" si="1"/>
        <v>22222.222222222223</v>
      </c>
      <c r="U15" s="251">
        <f t="shared" si="1"/>
        <v>22222.222222222223</v>
      </c>
      <c r="V15" s="251">
        <f t="shared" si="1"/>
        <v>22222.222222222223</v>
      </c>
      <c r="W15" s="251">
        <f t="shared" si="1"/>
        <v>22222.222222222223</v>
      </c>
      <c r="X15" s="251">
        <f t="shared" si="1"/>
        <v>0</v>
      </c>
      <c r="Y15" s="251">
        <f t="shared" si="1"/>
        <v>0</v>
      </c>
      <c r="Z15" s="251">
        <f t="shared" si="2"/>
        <v>0</v>
      </c>
      <c r="AA15" s="251">
        <f t="shared" si="2"/>
        <v>0</v>
      </c>
      <c r="AB15" s="251">
        <f t="shared" si="2"/>
        <v>0</v>
      </c>
      <c r="AC15" s="257">
        <f t="shared" si="2"/>
        <v>0</v>
      </c>
      <c r="AD15" s="251">
        <f t="shared" si="2"/>
        <v>0</v>
      </c>
      <c r="AE15" s="251">
        <f t="shared" si="2"/>
        <v>0</v>
      </c>
      <c r="AF15" s="251">
        <f t="shared" si="2"/>
        <v>0</v>
      </c>
      <c r="AG15" s="251">
        <f t="shared" si="2"/>
        <v>0</v>
      </c>
      <c r="AH15" s="251">
        <f t="shared" si="2"/>
        <v>0</v>
      </c>
      <c r="AI15" s="251">
        <f t="shared" si="2"/>
        <v>0</v>
      </c>
      <c r="AJ15" s="251">
        <f t="shared" si="3"/>
        <v>0</v>
      </c>
      <c r="AK15" s="251">
        <f t="shared" si="3"/>
        <v>0</v>
      </c>
      <c r="AL15" s="251">
        <f t="shared" si="3"/>
        <v>0</v>
      </c>
      <c r="AM15" s="251">
        <f t="shared" si="3"/>
        <v>0</v>
      </c>
      <c r="AN15" s="251">
        <f t="shared" si="3"/>
        <v>0</v>
      </c>
      <c r="AO15" s="257">
        <f t="shared" si="3"/>
        <v>0</v>
      </c>
      <c r="AP15" s="251">
        <f t="shared" si="3"/>
        <v>0</v>
      </c>
      <c r="AQ15" s="251">
        <f t="shared" si="3"/>
        <v>0</v>
      </c>
      <c r="AR15" s="251">
        <f t="shared" si="3"/>
        <v>0</v>
      </c>
      <c r="AS15" s="251">
        <f t="shared" si="3"/>
        <v>0</v>
      </c>
      <c r="AT15" s="251">
        <f t="shared" si="4"/>
        <v>0</v>
      </c>
      <c r="AU15" s="251">
        <f t="shared" si="4"/>
        <v>0</v>
      </c>
      <c r="AV15" s="251">
        <f t="shared" si="4"/>
        <v>0</v>
      </c>
      <c r="AW15" s="251">
        <f t="shared" si="4"/>
        <v>0</v>
      </c>
      <c r="AX15" s="251">
        <f t="shared" si="4"/>
        <v>0</v>
      </c>
      <c r="AY15" s="251">
        <f t="shared" si="4"/>
        <v>0</v>
      </c>
      <c r="AZ15" s="251">
        <f t="shared" si="4"/>
        <v>0</v>
      </c>
      <c r="BA15" s="257">
        <f t="shared" si="4"/>
        <v>0</v>
      </c>
      <c r="BB15" s="251">
        <f t="shared" si="4"/>
        <v>0</v>
      </c>
      <c r="BC15" s="251">
        <f t="shared" si="4"/>
        <v>0</v>
      </c>
      <c r="BD15" s="251">
        <f t="shared" si="5"/>
        <v>0</v>
      </c>
      <c r="BE15" s="251">
        <f t="shared" si="5"/>
        <v>0</v>
      </c>
      <c r="BF15" s="251">
        <f t="shared" si="5"/>
        <v>0</v>
      </c>
      <c r="BG15" s="251">
        <f t="shared" si="5"/>
        <v>0</v>
      </c>
      <c r="BH15" s="251">
        <f t="shared" si="5"/>
        <v>0</v>
      </c>
      <c r="BI15" s="251">
        <f t="shared" si="5"/>
        <v>0</v>
      </c>
      <c r="BJ15" s="251">
        <f t="shared" si="5"/>
        <v>0</v>
      </c>
      <c r="BK15" s="251">
        <f t="shared" si="5"/>
        <v>0</v>
      </c>
      <c r="BL15" s="251">
        <f t="shared" si="5"/>
        <v>0</v>
      </c>
      <c r="BM15" s="251">
        <f t="shared" si="5"/>
        <v>0</v>
      </c>
      <c r="BN15" s="344"/>
      <c r="BO15" s="32">
        <f t="shared" si="12"/>
        <v>266666.66666666669</v>
      </c>
      <c r="BP15" s="33">
        <f t="shared" si="13"/>
        <v>133333.33333333334</v>
      </c>
      <c r="BQ15" s="33">
        <f t="shared" si="14"/>
        <v>0</v>
      </c>
      <c r="BR15" s="33">
        <f t="shared" si="15"/>
        <v>0</v>
      </c>
      <c r="BS15" s="34">
        <f t="shared" si="16"/>
        <v>0</v>
      </c>
      <c r="BT15" s="4"/>
      <c r="BU15" s="28">
        <f t="shared" si="17"/>
        <v>400000</v>
      </c>
    </row>
    <row r="16" spans="1:73" s="244" customFormat="1" ht="15" collapsed="1">
      <c r="B16" s="335" t="s">
        <v>239</v>
      </c>
      <c r="C16" s="340"/>
      <c r="D16" s="203"/>
      <c r="F16" s="242">
        <f t="shared" ref="F16:AK16" si="18">SUM(F7:F15)</f>
        <v>190661.11111111112</v>
      </c>
      <c r="G16" s="242">
        <f t="shared" si="18"/>
        <v>190661.11111111112</v>
      </c>
      <c r="H16" s="242">
        <f t="shared" si="18"/>
        <v>190661.11111111112</v>
      </c>
      <c r="I16" s="242">
        <f t="shared" si="18"/>
        <v>190661.11111111112</v>
      </c>
      <c r="J16" s="242">
        <f t="shared" si="18"/>
        <v>190661.11111111112</v>
      </c>
      <c r="K16" s="242">
        <f t="shared" si="18"/>
        <v>190661.11111111112</v>
      </c>
      <c r="L16" s="242">
        <f t="shared" si="18"/>
        <v>190661.11111111112</v>
      </c>
      <c r="M16" s="242">
        <f t="shared" si="18"/>
        <v>190661.11111111112</v>
      </c>
      <c r="N16" s="242">
        <f t="shared" si="18"/>
        <v>190661.11111111112</v>
      </c>
      <c r="O16" s="242">
        <f t="shared" si="18"/>
        <v>190661.11111111112</v>
      </c>
      <c r="P16" s="242">
        <f t="shared" si="18"/>
        <v>190661.11111111112</v>
      </c>
      <c r="Q16" s="258">
        <f t="shared" si="18"/>
        <v>190661.11111111112</v>
      </c>
      <c r="R16" s="242">
        <f t="shared" si="18"/>
        <v>190661.11111111112</v>
      </c>
      <c r="S16" s="242">
        <f t="shared" si="18"/>
        <v>190661.11111111112</v>
      </c>
      <c r="T16" s="242">
        <f t="shared" si="18"/>
        <v>190661.11111111112</v>
      </c>
      <c r="U16" s="242">
        <f t="shared" si="18"/>
        <v>190661.11111111112</v>
      </c>
      <c r="V16" s="242">
        <f t="shared" si="18"/>
        <v>190661.11111111112</v>
      </c>
      <c r="W16" s="242">
        <f t="shared" si="18"/>
        <v>190661.11111111112</v>
      </c>
      <c r="X16" s="242">
        <f t="shared" si="18"/>
        <v>0</v>
      </c>
      <c r="Y16" s="242">
        <f t="shared" si="18"/>
        <v>0</v>
      </c>
      <c r="Z16" s="242">
        <f t="shared" si="18"/>
        <v>0</v>
      </c>
      <c r="AA16" s="242">
        <f t="shared" si="18"/>
        <v>0</v>
      </c>
      <c r="AB16" s="242">
        <f t="shared" si="18"/>
        <v>0</v>
      </c>
      <c r="AC16" s="258">
        <f t="shared" si="18"/>
        <v>0</v>
      </c>
      <c r="AD16" s="242">
        <f t="shared" si="18"/>
        <v>0</v>
      </c>
      <c r="AE16" s="242">
        <f t="shared" si="18"/>
        <v>0</v>
      </c>
      <c r="AF16" s="242">
        <f t="shared" si="18"/>
        <v>0</v>
      </c>
      <c r="AG16" s="242">
        <f t="shared" si="18"/>
        <v>0</v>
      </c>
      <c r="AH16" s="242">
        <f t="shared" si="18"/>
        <v>0</v>
      </c>
      <c r="AI16" s="242">
        <f t="shared" si="18"/>
        <v>0</v>
      </c>
      <c r="AJ16" s="242">
        <f t="shared" si="18"/>
        <v>0</v>
      </c>
      <c r="AK16" s="242">
        <f t="shared" si="18"/>
        <v>0</v>
      </c>
      <c r="AL16" s="242">
        <f t="shared" ref="AL16:BM16" si="19">SUM(AL7:AL15)</f>
        <v>0</v>
      </c>
      <c r="AM16" s="242">
        <f t="shared" si="19"/>
        <v>0</v>
      </c>
      <c r="AN16" s="242">
        <f t="shared" si="19"/>
        <v>0</v>
      </c>
      <c r="AO16" s="258">
        <f t="shared" si="19"/>
        <v>0</v>
      </c>
      <c r="AP16" s="242">
        <f t="shared" si="19"/>
        <v>0</v>
      </c>
      <c r="AQ16" s="242">
        <f t="shared" si="19"/>
        <v>0</v>
      </c>
      <c r="AR16" s="242">
        <f t="shared" si="19"/>
        <v>0</v>
      </c>
      <c r="AS16" s="242">
        <f t="shared" si="19"/>
        <v>0</v>
      </c>
      <c r="AT16" s="242">
        <f t="shared" si="19"/>
        <v>0</v>
      </c>
      <c r="AU16" s="242">
        <f t="shared" si="19"/>
        <v>0</v>
      </c>
      <c r="AV16" s="242">
        <f t="shared" si="19"/>
        <v>0</v>
      </c>
      <c r="AW16" s="242">
        <f t="shared" si="19"/>
        <v>0</v>
      </c>
      <c r="AX16" s="242">
        <f t="shared" si="19"/>
        <v>0</v>
      </c>
      <c r="AY16" s="242">
        <f t="shared" si="19"/>
        <v>0</v>
      </c>
      <c r="AZ16" s="242">
        <f t="shared" si="19"/>
        <v>0</v>
      </c>
      <c r="BA16" s="258">
        <f t="shared" si="19"/>
        <v>0</v>
      </c>
      <c r="BB16" s="242">
        <f t="shared" si="19"/>
        <v>0</v>
      </c>
      <c r="BC16" s="242">
        <f t="shared" si="19"/>
        <v>0</v>
      </c>
      <c r="BD16" s="242">
        <f t="shared" si="19"/>
        <v>0</v>
      </c>
      <c r="BE16" s="242">
        <f t="shared" si="19"/>
        <v>0</v>
      </c>
      <c r="BF16" s="242">
        <f t="shared" si="19"/>
        <v>0</v>
      </c>
      <c r="BG16" s="242">
        <f t="shared" si="19"/>
        <v>0</v>
      </c>
      <c r="BH16" s="242">
        <f t="shared" si="19"/>
        <v>0</v>
      </c>
      <c r="BI16" s="242">
        <f t="shared" si="19"/>
        <v>0</v>
      </c>
      <c r="BJ16" s="242">
        <f t="shared" si="19"/>
        <v>0</v>
      </c>
      <c r="BK16" s="242">
        <f t="shared" si="19"/>
        <v>0</v>
      </c>
      <c r="BL16" s="242">
        <f t="shared" si="19"/>
        <v>0</v>
      </c>
      <c r="BM16" s="242">
        <f t="shared" si="19"/>
        <v>0</v>
      </c>
      <c r="BN16" s="247"/>
      <c r="BO16" s="32">
        <f t="shared" si="12"/>
        <v>2287933.333333333</v>
      </c>
      <c r="BP16" s="33">
        <f t="shared" si="13"/>
        <v>1143966.6666666667</v>
      </c>
      <c r="BQ16" s="33">
        <f t="shared" si="14"/>
        <v>0</v>
      </c>
      <c r="BR16" s="33">
        <f t="shared" si="15"/>
        <v>0</v>
      </c>
      <c r="BS16" s="34">
        <f t="shared" si="16"/>
        <v>0</v>
      </c>
      <c r="BT16" s="4"/>
      <c r="BU16" s="28">
        <f t="shared" si="17"/>
        <v>3431900</v>
      </c>
    </row>
    <row r="17" spans="1:73" ht="15">
      <c r="A17" s="221"/>
      <c r="B17" s="335" t="s">
        <v>240</v>
      </c>
      <c r="C17" s="330">
        <v>0.2</v>
      </c>
      <c r="E17" s="221"/>
      <c r="F17" s="242">
        <f>F16*$C$17</f>
        <v>38132.222222222226</v>
      </c>
      <c r="G17" s="242">
        <f t="shared" ref="G17:N17" si="20">G16*$C$17</f>
        <v>38132.222222222226</v>
      </c>
      <c r="H17" s="242">
        <f t="shared" si="20"/>
        <v>38132.222222222226</v>
      </c>
      <c r="I17" s="242">
        <f t="shared" si="20"/>
        <v>38132.222222222226</v>
      </c>
      <c r="J17" s="242">
        <f t="shared" si="20"/>
        <v>38132.222222222226</v>
      </c>
      <c r="K17" s="242">
        <f t="shared" si="20"/>
        <v>38132.222222222226</v>
      </c>
      <c r="L17" s="242">
        <f t="shared" si="20"/>
        <v>38132.222222222226</v>
      </c>
      <c r="M17" s="242">
        <f t="shared" si="20"/>
        <v>38132.222222222226</v>
      </c>
      <c r="N17" s="242">
        <f t="shared" si="20"/>
        <v>38132.222222222226</v>
      </c>
      <c r="O17" s="242">
        <f t="shared" ref="O17:P17" si="21">O16*$C$17</f>
        <v>38132.222222222226</v>
      </c>
      <c r="P17" s="242">
        <f t="shared" si="21"/>
        <v>38132.222222222226</v>
      </c>
      <c r="Q17" s="258">
        <f t="shared" ref="Q17" si="22">Q16*$C$17</f>
        <v>38132.222222222226</v>
      </c>
      <c r="R17" s="242">
        <f>R16*$C$17</f>
        <v>38132.222222222226</v>
      </c>
      <c r="S17" s="242">
        <f t="shared" ref="S17:AC17" si="23">S16*$C$17</f>
        <v>38132.222222222226</v>
      </c>
      <c r="T17" s="242">
        <f t="shared" si="23"/>
        <v>38132.222222222226</v>
      </c>
      <c r="U17" s="242">
        <f t="shared" si="23"/>
        <v>38132.222222222226</v>
      </c>
      <c r="V17" s="242">
        <f t="shared" si="23"/>
        <v>38132.222222222226</v>
      </c>
      <c r="W17" s="242">
        <f t="shared" si="23"/>
        <v>38132.222222222226</v>
      </c>
      <c r="X17" s="242">
        <f t="shared" si="23"/>
        <v>0</v>
      </c>
      <c r="Y17" s="242">
        <f t="shared" si="23"/>
        <v>0</v>
      </c>
      <c r="Z17" s="242">
        <f t="shared" si="23"/>
        <v>0</v>
      </c>
      <c r="AA17" s="242">
        <f t="shared" si="23"/>
        <v>0</v>
      </c>
      <c r="AB17" s="242">
        <f t="shared" si="23"/>
        <v>0</v>
      </c>
      <c r="AC17" s="258">
        <f t="shared" si="23"/>
        <v>0</v>
      </c>
      <c r="AD17" s="242">
        <f>AD16*$C$17</f>
        <v>0</v>
      </c>
      <c r="AE17" s="242">
        <f t="shared" ref="AE17:AO17" si="24">AE16*$C$17</f>
        <v>0</v>
      </c>
      <c r="AF17" s="242">
        <f t="shared" si="24"/>
        <v>0</v>
      </c>
      <c r="AG17" s="242">
        <f t="shared" si="24"/>
        <v>0</v>
      </c>
      <c r="AH17" s="242">
        <f t="shared" si="24"/>
        <v>0</v>
      </c>
      <c r="AI17" s="242">
        <f t="shared" si="24"/>
        <v>0</v>
      </c>
      <c r="AJ17" s="242">
        <f t="shared" si="24"/>
        <v>0</v>
      </c>
      <c r="AK17" s="242">
        <f t="shared" si="24"/>
        <v>0</v>
      </c>
      <c r="AL17" s="242">
        <f t="shared" si="24"/>
        <v>0</v>
      </c>
      <c r="AM17" s="242">
        <f t="shared" si="24"/>
        <v>0</v>
      </c>
      <c r="AN17" s="242">
        <f t="shared" si="24"/>
        <v>0</v>
      </c>
      <c r="AO17" s="258">
        <f t="shared" si="24"/>
        <v>0</v>
      </c>
      <c r="AP17" s="242">
        <f>AP16*$C$17</f>
        <v>0</v>
      </c>
      <c r="AQ17" s="242">
        <f t="shared" ref="AQ17:BA17" si="25">AQ16*$C$17</f>
        <v>0</v>
      </c>
      <c r="AR17" s="242">
        <f t="shared" si="25"/>
        <v>0</v>
      </c>
      <c r="AS17" s="242">
        <f t="shared" si="25"/>
        <v>0</v>
      </c>
      <c r="AT17" s="242">
        <f t="shared" si="25"/>
        <v>0</v>
      </c>
      <c r="AU17" s="242">
        <f t="shared" si="25"/>
        <v>0</v>
      </c>
      <c r="AV17" s="242">
        <f t="shared" si="25"/>
        <v>0</v>
      </c>
      <c r="AW17" s="242">
        <f t="shared" si="25"/>
        <v>0</v>
      </c>
      <c r="AX17" s="242">
        <f t="shared" si="25"/>
        <v>0</v>
      </c>
      <c r="AY17" s="242">
        <f t="shared" si="25"/>
        <v>0</v>
      </c>
      <c r="AZ17" s="242">
        <f t="shared" si="25"/>
        <v>0</v>
      </c>
      <c r="BA17" s="258">
        <f t="shared" si="25"/>
        <v>0</v>
      </c>
      <c r="BB17" s="242">
        <f>BB16*$C$17</f>
        <v>0</v>
      </c>
      <c r="BC17" s="242">
        <f t="shared" ref="BC17:BM17" si="26">BC16*$C$17</f>
        <v>0</v>
      </c>
      <c r="BD17" s="242">
        <f t="shared" si="26"/>
        <v>0</v>
      </c>
      <c r="BE17" s="242">
        <f t="shared" si="26"/>
        <v>0</v>
      </c>
      <c r="BF17" s="242">
        <f t="shared" si="26"/>
        <v>0</v>
      </c>
      <c r="BG17" s="242">
        <f t="shared" si="26"/>
        <v>0</v>
      </c>
      <c r="BH17" s="242">
        <f t="shared" si="26"/>
        <v>0</v>
      </c>
      <c r="BI17" s="242">
        <f t="shared" si="26"/>
        <v>0</v>
      </c>
      <c r="BJ17" s="242">
        <f t="shared" si="26"/>
        <v>0</v>
      </c>
      <c r="BK17" s="242">
        <f t="shared" si="26"/>
        <v>0</v>
      </c>
      <c r="BL17" s="242">
        <f t="shared" si="26"/>
        <v>0</v>
      </c>
      <c r="BM17" s="242">
        <f t="shared" si="26"/>
        <v>0</v>
      </c>
      <c r="BO17" s="32">
        <f t="shared" si="12"/>
        <v>457586.6666666668</v>
      </c>
      <c r="BP17" s="33">
        <f t="shared" si="13"/>
        <v>228793.33333333334</v>
      </c>
      <c r="BQ17" s="33">
        <f t="shared" si="14"/>
        <v>0</v>
      </c>
      <c r="BR17" s="33">
        <f t="shared" si="15"/>
        <v>0</v>
      </c>
      <c r="BS17" s="34">
        <f t="shared" si="16"/>
        <v>0</v>
      </c>
      <c r="BT17" s="4"/>
      <c r="BU17" s="28">
        <f t="shared" si="17"/>
        <v>686380.00000000012</v>
      </c>
    </row>
    <row r="18" spans="1:73" s="244" customFormat="1" ht="15">
      <c r="B18" s="336" t="s">
        <v>241</v>
      </c>
      <c r="C18" s="340"/>
      <c r="D18" s="203">
        <v>52250</v>
      </c>
      <c r="F18" s="252">
        <f t="shared" ref="F18:AK18" si="27">IF(F$2&gt;$C$5,0,$D18/$C$5)</f>
        <v>2902.7777777777778</v>
      </c>
      <c r="G18" s="252">
        <f t="shared" si="27"/>
        <v>2902.7777777777778</v>
      </c>
      <c r="H18" s="252">
        <f t="shared" si="27"/>
        <v>2902.7777777777778</v>
      </c>
      <c r="I18" s="252">
        <f t="shared" si="27"/>
        <v>2902.7777777777778</v>
      </c>
      <c r="J18" s="252">
        <f t="shared" si="27"/>
        <v>2902.7777777777778</v>
      </c>
      <c r="K18" s="252">
        <f t="shared" si="27"/>
        <v>2902.7777777777778</v>
      </c>
      <c r="L18" s="252">
        <f t="shared" si="27"/>
        <v>2902.7777777777778</v>
      </c>
      <c r="M18" s="252">
        <f t="shared" si="27"/>
        <v>2902.7777777777778</v>
      </c>
      <c r="N18" s="252">
        <f t="shared" si="27"/>
        <v>2902.7777777777778</v>
      </c>
      <c r="O18" s="252">
        <f t="shared" si="27"/>
        <v>2902.7777777777778</v>
      </c>
      <c r="P18" s="252">
        <f t="shared" si="27"/>
        <v>2902.7777777777778</v>
      </c>
      <c r="Q18" s="259">
        <f t="shared" si="27"/>
        <v>2902.7777777777778</v>
      </c>
      <c r="R18" s="252">
        <f t="shared" si="27"/>
        <v>2902.7777777777778</v>
      </c>
      <c r="S18" s="252">
        <f t="shared" si="27"/>
        <v>2902.7777777777778</v>
      </c>
      <c r="T18" s="252">
        <f t="shared" si="27"/>
        <v>2902.7777777777778</v>
      </c>
      <c r="U18" s="252">
        <f t="shared" si="27"/>
        <v>2902.7777777777778</v>
      </c>
      <c r="V18" s="252">
        <f t="shared" si="27"/>
        <v>2902.7777777777778</v>
      </c>
      <c r="W18" s="252">
        <f t="shared" si="27"/>
        <v>2902.7777777777778</v>
      </c>
      <c r="X18" s="252">
        <f t="shared" si="27"/>
        <v>0</v>
      </c>
      <c r="Y18" s="252">
        <f t="shared" si="27"/>
        <v>0</v>
      </c>
      <c r="Z18" s="252">
        <f t="shared" si="27"/>
        <v>0</v>
      </c>
      <c r="AA18" s="252">
        <f t="shared" si="27"/>
        <v>0</v>
      </c>
      <c r="AB18" s="252">
        <f t="shared" si="27"/>
        <v>0</v>
      </c>
      <c r="AC18" s="259">
        <f t="shared" si="27"/>
        <v>0</v>
      </c>
      <c r="AD18" s="252">
        <f t="shared" si="27"/>
        <v>0</v>
      </c>
      <c r="AE18" s="252">
        <f t="shared" si="27"/>
        <v>0</v>
      </c>
      <c r="AF18" s="252">
        <f t="shared" si="27"/>
        <v>0</v>
      </c>
      <c r="AG18" s="252">
        <f t="shared" si="27"/>
        <v>0</v>
      </c>
      <c r="AH18" s="252">
        <f t="shared" si="27"/>
        <v>0</v>
      </c>
      <c r="AI18" s="252">
        <f t="shared" si="27"/>
        <v>0</v>
      </c>
      <c r="AJ18" s="252">
        <f t="shared" si="27"/>
        <v>0</v>
      </c>
      <c r="AK18" s="252">
        <f t="shared" si="27"/>
        <v>0</v>
      </c>
      <c r="AL18" s="252">
        <f t="shared" ref="AL18:BM18" si="28">IF(AL$2&gt;$C$5,0,$D18/$C$5)</f>
        <v>0</v>
      </c>
      <c r="AM18" s="252">
        <f t="shared" si="28"/>
        <v>0</v>
      </c>
      <c r="AN18" s="252">
        <f t="shared" si="28"/>
        <v>0</v>
      </c>
      <c r="AO18" s="259">
        <f t="shared" si="28"/>
        <v>0</v>
      </c>
      <c r="AP18" s="252">
        <f t="shared" si="28"/>
        <v>0</v>
      </c>
      <c r="AQ18" s="252">
        <f t="shared" si="28"/>
        <v>0</v>
      </c>
      <c r="AR18" s="252">
        <f t="shared" si="28"/>
        <v>0</v>
      </c>
      <c r="AS18" s="252">
        <f t="shared" si="28"/>
        <v>0</v>
      </c>
      <c r="AT18" s="252">
        <f t="shared" si="28"/>
        <v>0</v>
      </c>
      <c r="AU18" s="252">
        <f t="shared" si="28"/>
        <v>0</v>
      </c>
      <c r="AV18" s="252">
        <f t="shared" si="28"/>
        <v>0</v>
      </c>
      <c r="AW18" s="252">
        <f t="shared" si="28"/>
        <v>0</v>
      </c>
      <c r="AX18" s="252">
        <f t="shared" si="28"/>
        <v>0</v>
      </c>
      <c r="AY18" s="252">
        <f t="shared" si="28"/>
        <v>0</v>
      </c>
      <c r="AZ18" s="252">
        <f t="shared" si="28"/>
        <v>0</v>
      </c>
      <c r="BA18" s="259">
        <f t="shared" si="28"/>
        <v>0</v>
      </c>
      <c r="BB18" s="252">
        <f t="shared" si="28"/>
        <v>0</v>
      </c>
      <c r="BC18" s="252">
        <f t="shared" si="28"/>
        <v>0</v>
      </c>
      <c r="BD18" s="252">
        <f t="shared" si="28"/>
        <v>0</v>
      </c>
      <c r="BE18" s="252">
        <f t="shared" si="28"/>
        <v>0</v>
      </c>
      <c r="BF18" s="252">
        <f t="shared" si="28"/>
        <v>0</v>
      </c>
      <c r="BG18" s="252">
        <f t="shared" si="28"/>
        <v>0</v>
      </c>
      <c r="BH18" s="252">
        <f t="shared" si="28"/>
        <v>0</v>
      </c>
      <c r="BI18" s="252">
        <f t="shared" si="28"/>
        <v>0</v>
      </c>
      <c r="BJ18" s="252">
        <f t="shared" si="28"/>
        <v>0</v>
      </c>
      <c r="BK18" s="252">
        <f t="shared" si="28"/>
        <v>0</v>
      </c>
      <c r="BL18" s="252">
        <f t="shared" si="28"/>
        <v>0</v>
      </c>
      <c r="BM18" s="252">
        <f t="shared" si="28"/>
        <v>0</v>
      </c>
      <c r="BN18" s="247"/>
      <c r="BO18" s="32">
        <f t="shared" ref="BO18" si="29">SUM(F18:Q18)</f>
        <v>34833.333333333336</v>
      </c>
      <c r="BP18" s="33">
        <f t="shared" ref="BP18" si="30">SUM(R18:AC18)</f>
        <v>17416.666666666668</v>
      </c>
      <c r="BQ18" s="33">
        <f t="shared" ref="BQ18" si="31">SUM(AD18:AO18)</f>
        <v>0</v>
      </c>
      <c r="BR18" s="33">
        <f t="shared" ref="BR18" si="32">SUM(AP18:BA18)</f>
        <v>0</v>
      </c>
      <c r="BS18" s="34">
        <f t="shared" ref="BS18" si="33">SUM(BB18:BM18)</f>
        <v>0</v>
      </c>
      <c r="BT18" s="4"/>
      <c r="BU18" s="28">
        <f t="shared" ref="BU18:BU19" si="34">SUM(BO18:BS18)</f>
        <v>52250</v>
      </c>
    </row>
    <row r="19" spans="1:73" s="279" customFormat="1" ht="15.75" thickBot="1">
      <c r="B19" s="337" t="s">
        <v>242</v>
      </c>
      <c r="C19" s="280"/>
      <c r="D19" s="241"/>
      <c r="F19" s="242">
        <f t="shared" ref="F19:AK19" si="35">SUM(F16,F17:F18)</f>
        <v>231696.11111111112</v>
      </c>
      <c r="G19" s="242">
        <f t="shared" si="35"/>
        <v>231696.11111111112</v>
      </c>
      <c r="H19" s="242">
        <f t="shared" si="35"/>
        <v>231696.11111111112</v>
      </c>
      <c r="I19" s="242">
        <f t="shared" si="35"/>
        <v>231696.11111111112</v>
      </c>
      <c r="J19" s="242">
        <f t="shared" si="35"/>
        <v>231696.11111111112</v>
      </c>
      <c r="K19" s="242">
        <f t="shared" si="35"/>
        <v>231696.11111111112</v>
      </c>
      <c r="L19" s="242">
        <f t="shared" si="35"/>
        <v>231696.11111111112</v>
      </c>
      <c r="M19" s="242">
        <f t="shared" si="35"/>
        <v>231696.11111111112</v>
      </c>
      <c r="N19" s="242">
        <f t="shared" si="35"/>
        <v>231696.11111111112</v>
      </c>
      <c r="O19" s="242">
        <f t="shared" si="35"/>
        <v>231696.11111111112</v>
      </c>
      <c r="P19" s="242">
        <f t="shared" si="35"/>
        <v>231696.11111111112</v>
      </c>
      <c r="Q19" s="258">
        <f t="shared" si="35"/>
        <v>231696.11111111112</v>
      </c>
      <c r="R19" s="242">
        <f t="shared" si="35"/>
        <v>231696.11111111112</v>
      </c>
      <c r="S19" s="242">
        <f t="shared" si="35"/>
        <v>231696.11111111112</v>
      </c>
      <c r="T19" s="242">
        <f t="shared" si="35"/>
        <v>231696.11111111112</v>
      </c>
      <c r="U19" s="242">
        <f t="shared" si="35"/>
        <v>231696.11111111112</v>
      </c>
      <c r="V19" s="242">
        <f t="shared" si="35"/>
        <v>231696.11111111112</v>
      </c>
      <c r="W19" s="242">
        <f t="shared" si="35"/>
        <v>231696.11111111112</v>
      </c>
      <c r="X19" s="242">
        <f t="shared" si="35"/>
        <v>0</v>
      </c>
      <c r="Y19" s="242">
        <f t="shared" si="35"/>
        <v>0</v>
      </c>
      <c r="Z19" s="242">
        <f t="shared" si="35"/>
        <v>0</v>
      </c>
      <c r="AA19" s="242">
        <f t="shared" si="35"/>
        <v>0</v>
      </c>
      <c r="AB19" s="242">
        <f t="shared" si="35"/>
        <v>0</v>
      </c>
      <c r="AC19" s="258">
        <f t="shared" si="35"/>
        <v>0</v>
      </c>
      <c r="AD19" s="242">
        <f t="shared" si="35"/>
        <v>0</v>
      </c>
      <c r="AE19" s="242">
        <f t="shared" si="35"/>
        <v>0</v>
      </c>
      <c r="AF19" s="242">
        <f t="shared" si="35"/>
        <v>0</v>
      </c>
      <c r="AG19" s="242">
        <f t="shared" si="35"/>
        <v>0</v>
      </c>
      <c r="AH19" s="242">
        <f t="shared" si="35"/>
        <v>0</v>
      </c>
      <c r="AI19" s="242">
        <f t="shared" si="35"/>
        <v>0</v>
      </c>
      <c r="AJ19" s="242">
        <f t="shared" si="35"/>
        <v>0</v>
      </c>
      <c r="AK19" s="242">
        <f t="shared" si="35"/>
        <v>0</v>
      </c>
      <c r="AL19" s="242">
        <f t="shared" ref="AL19:BM19" si="36">SUM(AL16,AL17:AL18)</f>
        <v>0</v>
      </c>
      <c r="AM19" s="242">
        <f t="shared" si="36"/>
        <v>0</v>
      </c>
      <c r="AN19" s="242">
        <f t="shared" si="36"/>
        <v>0</v>
      </c>
      <c r="AO19" s="258">
        <f t="shared" si="36"/>
        <v>0</v>
      </c>
      <c r="AP19" s="242">
        <f t="shared" si="36"/>
        <v>0</v>
      </c>
      <c r="AQ19" s="242">
        <f t="shared" si="36"/>
        <v>0</v>
      </c>
      <c r="AR19" s="242">
        <f t="shared" si="36"/>
        <v>0</v>
      </c>
      <c r="AS19" s="242">
        <f t="shared" si="36"/>
        <v>0</v>
      </c>
      <c r="AT19" s="242">
        <f t="shared" si="36"/>
        <v>0</v>
      </c>
      <c r="AU19" s="242">
        <f t="shared" si="36"/>
        <v>0</v>
      </c>
      <c r="AV19" s="242">
        <f t="shared" si="36"/>
        <v>0</v>
      </c>
      <c r="AW19" s="242">
        <f t="shared" si="36"/>
        <v>0</v>
      </c>
      <c r="AX19" s="242">
        <f t="shared" si="36"/>
        <v>0</v>
      </c>
      <c r="AY19" s="242">
        <f t="shared" si="36"/>
        <v>0</v>
      </c>
      <c r="AZ19" s="242">
        <f t="shared" si="36"/>
        <v>0</v>
      </c>
      <c r="BA19" s="258">
        <f t="shared" si="36"/>
        <v>0</v>
      </c>
      <c r="BB19" s="242">
        <f t="shared" si="36"/>
        <v>0</v>
      </c>
      <c r="BC19" s="242">
        <f t="shared" si="36"/>
        <v>0</v>
      </c>
      <c r="BD19" s="242">
        <f t="shared" si="36"/>
        <v>0</v>
      </c>
      <c r="BE19" s="242">
        <f t="shared" si="36"/>
        <v>0</v>
      </c>
      <c r="BF19" s="242">
        <f t="shared" si="36"/>
        <v>0</v>
      </c>
      <c r="BG19" s="242">
        <f t="shared" si="36"/>
        <v>0</v>
      </c>
      <c r="BH19" s="242">
        <f t="shared" si="36"/>
        <v>0</v>
      </c>
      <c r="BI19" s="242">
        <f t="shared" si="36"/>
        <v>0</v>
      </c>
      <c r="BJ19" s="242">
        <f t="shared" si="36"/>
        <v>0</v>
      </c>
      <c r="BK19" s="242">
        <f t="shared" si="36"/>
        <v>0</v>
      </c>
      <c r="BL19" s="242">
        <f t="shared" si="36"/>
        <v>0</v>
      </c>
      <c r="BM19" s="242">
        <f t="shared" si="36"/>
        <v>0</v>
      </c>
      <c r="BN19" s="273"/>
      <c r="BO19" s="122">
        <f>SUM(F19:Q19)</f>
        <v>2780353.3333333326</v>
      </c>
      <c r="BP19" s="123">
        <f>SUM(R19:AC19)</f>
        <v>1390176.6666666665</v>
      </c>
      <c r="BQ19" s="123">
        <f>SUM(AD19:AO19)</f>
        <v>0</v>
      </c>
      <c r="BR19" s="123">
        <f>SUM(AP19:BA19)</f>
        <v>0</v>
      </c>
      <c r="BS19" s="124">
        <f>SUM(BB19:BM19)</f>
        <v>0</v>
      </c>
      <c r="BT19" s="359"/>
      <c r="BU19" s="125">
        <f t="shared" si="34"/>
        <v>4170529.9999999991</v>
      </c>
    </row>
    <row r="20" spans="1:73" s="244" customFormat="1" ht="15">
      <c r="B20" s="108"/>
      <c r="C20" s="340"/>
      <c r="D20" s="203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6"/>
      <c r="R20" s="235"/>
      <c r="S20" s="235"/>
      <c r="T20" s="235"/>
      <c r="U20" s="235"/>
      <c r="V20" s="235"/>
      <c r="W20" s="235"/>
      <c r="X20" s="235"/>
      <c r="Y20" s="235"/>
      <c r="Z20" s="235"/>
      <c r="AA20" s="235"/>
      <c r="AB20" s="235"/>
      <c r="AC20" s="236"/>
      <c r="AD20" s="235"/>
      <c r="AE20" s="235"/>
      <c r="AF20" s="235"/>
      <c r="AG20" s="235"/>
      <c r="AH20" s="235"/>
      <c r="AI20" s="235"/>
      <c r="AJ20" s="235"/>
      <c r="AK20" s="235"/>
      <c r="AL20" s="235"/>
      <c r="AM20" s="235"/>
      <c r="AN20" s="235"/>
      <c r="AO20" s="236"/>
      <c r="AP20" s="235"/>
      <c r="AQ20" s="235"/>
      <c r="AR20" s="235"/>
      <c r="AS20" s="235"/>
      <c r="AT20" s="235"/>
      <c r="AU20" s="235"/>
      <c r="AV20" s="235"/>
      <c r="AW20" s="235"/>
      <c r="AX20" s="235"/>
      <c r="AY20" s="235"/>
      <c r="AZ20" s="235"/>
      <c r="BA20" s="236"/>
      <c r="BB20" s="235"/>
      <c r="BC20" s="235"/>
      <c r="BD20" s="235"/>
      <c r="BE20" s="235"/>
      <c r="BF20" s="235"/>
      <c r="BG20" s="235"/>
      <c r="BH20" s="235"/>
      <c r="BI20" s="235"/>
      <c r="BJ20" s="235"/>
      <c r="BK20" s="235"/>
      <c r="BL20" s="235"/>
      <c r="BM20" s="235"/>
      <c r="BN20" s="247"/>
      <c r="BO20" s="10"/>
      <c r="BP20" s="10"/>
      <c r="BQ20" s="10"/>
      <c r="BR20" s="10"/>
      <c r="BS20" s="10"/>
      <c r="BT20" s="10"/>
      <c r="BU20" s="10"/>
    </row>
    <row r="21" spans="1:73" s="244" customFormat="1" ht="15.75" hidden="1" outlineLevel="1" thickBot="1">
      <c r="B21" s="338" t="s">
        <v>243</v>
      </c>
      <c r="C21" s="341"/>
      <c r="D21" s="203"/>
      <c r="F21" s="250"/>
      <c r="G21" s="250"/>
      <c r="H21" s="250"/>
      <c r="I21" s="250"/>
      <c r="J21" s="250"/>
      <c r="K21" s="250"/>
      <c r="L21" s="250"/>
      <c r="M21" s="250"/>
      <c r="N21" s="250"/>
      <c r="O21" s="250"/>
      <c r="P21" s="250"/>
      <c r="Q21" s="256"/>
      <c r="R21" s="250"/>
      <c r="S21" s="250"/>
      <c r="T21" s="250"/>
      <c r="U21" s="250"/>
      <c r="V21" s="250"/>
      <c r="W21" s="250"/>
      <c r="X21" s="250"/>
      <c r="Y21" s="250"/>
      <c r="Z21" s="250"/>
      <c r="AA21" s="250"/>
      <c r="AB21" s="250"/>
      <c r="AC21" s="256"/>
      <c r="AD21" s="250"/>
      <c r="AE21" s="250"/>
      <c r="AF21" s="250"/>
      <c r="AG21" s="250"/>
      <c r="AH21" s="250"/>
      <c r="AI21" s="250"/>
      <c r="AJ21" s="250"/>
      <c r="AK21" s="250"/>
      <c r="AL21" s="250"/>
      <c r="AM21" s="250"/>
      <c r="AN21" s="250"/>
      <c r="AO21" s="256"/>
      <c r="AP21" s="250"/>
      <c r="AQ21" s="250"/>
      <c r="AR21" s="250"/>
      <c r="AS21" s="250"/>
      <c r="AT21" s="250"/>
      <c r="AU21" s="250"/>
      <c r="AV21" s="250"/>
      <c r="AW21" s="250"/>
      <c r="AX21" s="250"/>
      <c r="AY21" s="250"/>
      <c r="AZ21" s="250"/>
      <c r="BA21" s="256"/>
      <c r="BB21" s="250"/>
      <c r="BC21" s="250"/>
      <c r="BD21" s="250"/>
      <c r="BE21" s="250"/>
      <c r="BF21" s="250"/>
      <c r="BG21" s="250"/>
      <c r="BH21" s="250"/>
      <c r="BI21" s="250"/>
      <c r="BJ21" s="250"/>
      <c r="BK21" s="250"/>
      <c r="BL21" s="250"/>
      <c r="BM21" s="249"/>
      <c r="BN21" s="247"/>
    </row>
    <row r="22" spans="1:73" s="244" customFormat="1" ht="15" hidden="1" outlineLevel="1">
      <c r="B22" s="108" t="s">
        <v>245</v>
      </c>
      <c r="C22" s="341"/>
      <c r="D22" s="203">
        <v>271120.09999999998</v>
      </c>
      <c r="F22" s="235">
        <f t="shared" ref="F22:O31" si="37">IF(F$2&gt;$C$5,0,$D22/$C$5)</f>
        <v>15062.227777777776</v>
      </c>
      <c r="G22" s="235">
        <f t="shared" si="37"/>
        <v>15062.227777777776</v>
      </c>
      <c r="H22" s="235">
        <f t="shared" si="37"/>
        <v>15062.227777777776</v>
      </c>
      <c r="I22" s="235">
        <f t="shared" si="37"/>
        <v>15062.227777777776</v>
      </c>
      <c r="J22" s="235">
        <f t="shared" si="37"/>
        <v>15062.227777777776</v>
      </c>
      <c r="K22" s="235">
        <f t="shared" si="37"/>
        <v>15062.227777777776</v>
      </c>
      <c r="L22" s="235">
        <f t="shared" si="37"/>
        <v>15062.227777777776</v>
      </c>
      <c r="M22" s="235">
        <f t="shared" si="37"/>
        <v>15062.227777777776</v>
      </c>
      <c r="N22" s="235">
        <f t="shared" si="37"/>
        <v>15062.227777777776</v>
      </c>
      <c r="O22" s="235">
        <f t="shared" si="37"/>
        <v>15062.227777777776</v>
      </c>
      <c r="P22" s="235">
        <f t="shared" ref="P22:Y31" si="38">IF(P$2&gt;$C$5,0,$D22/$C$5)</f>
        <v>15062.227777777776</v>
      </c>
      <c r="Q22" s="236">
        <f t="shared" si="38"/>
        <v>15062.227777777776</v>
      </c>
      <c r="R22" s="235">
        <f t="shared" si="38"/>
        <v>15062.227777777776</v>
      </c>
      <c r="S22" s="235">
        <f t="shared" si="38"/>
        <v>15062.227777777776</v>
      </c>
      <c r="T22" s="235">
        <f t="shared" si="38"/>
        <v>15062.227777777776</v>
      </c>
      <c r="U22" s="235">
        <f t="shared" si="38"/>
        <v>15062.227777777776</v>
      </c>
      <c r="V22" s="235">
        <f t="shared" si="38"/>
        <v>15062.227777777776</v>
      </c>
      <c r="W22" s="235">
        <f t="shared" si="38"/>
        <v>15062.227777777776</v>
      </c>
      <c r="X22" s="235">
        <f t="shared" si="38"/>
        <v>0</v>
      </c>
      <c r="Y22" s="235">
        <f t="shared" si="38"/>
        <v>0</v>
      </c>
      <c r="Z22" s="235">
        <f t="shared" ref="Z22:AI31" si="39">IF(Z$2&gt;$C$5,0,$D22/$C$5)</f>
        <v>0</v>
      </c>
      <c r="AA22" s="235">
        <f t="shared" si="39"/>
        <v>0</v>
      </c>
      <c r="AB22" s="235">
        <f t="shared" si="39"/>
        <v>0</v>
      </c>
      <c r="AC22" s="236">
        <f t="shared" si="39"/>
        <v>0</v>
      </c>
      <c r="AD22" s="235">
        <f t="shared" si="39"/>
        <v>0</v>
      </c>
      <c r="AE22" s="235">
        <f t="shared" si="39"/>
        <v>0</v>
      </c>
      <c r="AF22" s="235">
        <f t="shared" si="39"/>
        <v>0</v>
      </c>
      <c r="AG22" s="235">
        <f t="shared" si="39"/>
        <v>0</v>
      </c>
      <c r="AH22" s="235">
        <f t="shared" si="39"/>
        <v>0</v>
      </c>
      <c r="AI22" s="235">
        <f t="shared" si="39"/>
        <v>0</v>
      </c>
      <c r="AJ22" s="235">
        <f t="shared" ref="AJ22:AS31" si="40">IF(AJ$2&gt;$C$5,0,$D22/$C$5)</f>
        <v>0</v>
      </c>
      <c r="AK22" s="235">
        <f t="shared" si="40"/>
        <v>0</v>
      </c>
      <c r="AL22" s="235">
        <f t="shared" si="40"/>
        <v>0</v>
      </c>
      <c r="AM22" s="235">
        <f t="shared" si="40"/>
        <v>0</v>
      </c>
      <c r="AN22" s="235">
        <f t="shared" si="40"/>
        <v>0</v>
      </c>
      <c r="AO22" s="236">
        <f t="shared" si="40"/>
        <v>0</v>
      </c>
      <c r="AP22" s="235">
        <f t="shared" si="40"/>
        <v>0</v>
      </c>
      <c r="AQ22" s="235">
        <f t="shared" si="40"/>
        <v>0</v>
      </c>
      <c r="AR22" s="235">
        <f t="shared" si="40"/>
        <v>0</v>
      </c>
      <c r="AS22" s="235">
        <f t="shared" si="40"/>
        <v>0</v>
      </c>
      <c r="AT22" s="235">
        <f t="shared" ref="AT22:BC31" si="41">IF(AT$2&gt;$C$5,0,$D22/$C$5)</f>
        <v>0</v>
      </c>
      <c r="AU22" s="235">
        <f t="shared" si="41"/>
        <v>0</v>
      </c>
      <c r="AV22" s="235">
        <f t="shared" si="41"/>
        <v>0</v>
      </c>
      <c r="AW22" s="235">
        <f t="shared" si="41"/>
        <v>0</v>
      </c>
      <c r="AX22" s="235">
        <f t="shared" si="41"/>
        <v>0</v>
      </c>
      <c r="AY22" s="235">
        <f t="shared" si="41"/>
        <v>0</v>
      </c>
      <c r="AZ22" s="235">
        <f t="shared" si="41"/>
        <v>0</v>
      </c>
      <c r="BA22" s="236">
        <f t="shared" si="41"/>
        <v>0</v>
      </c>
      <c r="BB22" s="235">
        <f t="shared" si="41"/>
        <v>0</v>
      </c>
      <c r="BC22" s="235">
        <f t="shared" si="41"/>
        <v>0</v>
      </c>
      <c r="BD22" s="235">
        <f t="shared" ref="BD22:BM31" si="42">IF(BD$2&gt;$C$5,0,$D22/$C$5)</f>
        <v>0</v>
      </c>
      <c r="BE22" s="235">
        <f t="shared" si="42"/>
        <v>0</v>
      </c>
      <c r="BF22" s="235">
        <f t="shared" si="42"/>
        <v>0</v>
      </c>
      <c r="BG22" s="235">
        <f t="shared" si="42"/>
        <v>0</v>
      </c>
      <c r="BH22" s="235">
        <f t="shared" si="42"/>
        <v>0</v>
      </c>
      <c r="BI22" s="235">
        <f t="shared" si="42"/>
        <v>0</v>
      </c>
      <c r="BJ22" s="235">
        <f t="shared" si="42"/>
        <v>0</v>
      </c>
      <c r="BK22" s="235">
        <f t="shared" si="42"/>
        <v>0</v>
      </c>
      <c r="BL22" s="235">
        <f t="shared" si="42"/>
        <v>0</v>
      </c>
      <c r="BM22" s="235">
        <f t="shared" si="42"/>
        <v>0</v>
      </c>
      <c r="BN22" s="247"/>
      <c r="BO22" s="29">
        <f>SUM(F22:Q22)</f>
        <v>180746.73333333328</v>
      </c>
      <c r="BP22" s="30">
        <f>SUM(R22:AC22)</f>
        <v>90373.366666666654</v>
      </c>
      <c r="BQ22" s="30">
        <f>SUM(AD22:AO22)</f>
        <v>0</v>
      </c>
      <c r="BR22" s="30">
        <f>SUM(AP22:BA22)</f>
        <v>0</v>
      </c>
      <c r="BS22" s="31">
        <f>SUM(BB22:BM22)</f>
        <v>0</v>
      </c>
      <c r="BT22" s="4"/>
      <c r="BU22" s="35">
        <f t="shared" ref="BU22:BU24" si="43">SUM(BO22:BS22)</f>
        <v>271120.09999999992</v>
      </c>
    </row>
    <row r="23" spans="1:73" s="244" customFormat="1" ht="15" hidden="1" outlineLevel="1">
      <c r="B23" s="108" t="s">
        <v>246</v>
      </c>
      <c r="C23" s="341"/>
      <c r="D23" s="203">
        <v>154435.5</v>
      </c>
      <c r="F23" s="235">
        <f t="shared" si="37"/>
        <v>8579.75</v>
      </c>
      <c r="G23" s="235">
        <f t="shared" si="37"/>
        <v>8579.75</v>
      </c>
      <c r="H23" s="235">
        <f t="shared" si="37"/>
        <v>8579.75</v>
      </c>
      <c r="I23" s="235">
        <f t="shared" si="37"/>
        <v>8579.75</v>
      </c>
      <c r="J23" s="235">
        <f t="shared" si="37"/>
        <v>8579.75</v>
      </c>
      <c r="K23" s="235">
        <f t="shared" si="37"/>
        <v>8579.75</v>
      </c>
      <c r="L23" s="235">
        <f t="shared" si="37"/>
        <v>8579.75</v>
      </c>
      <c r="M23" s="235">
        <f t="shared" si="37"/>
        <v>8579.75</v>
      </c>
      <c r="N23" s="235">
        <f t="shared" si="37"/>
        <v>8579.75</v>
      </c>
      <c r="O23" s="235">
        <f t="shared" si="37"/>
        <v>8579.75</v>
      </c>
      <c r="P23" s="235">
        <f t="shared" si="38"/>
        <v>8579.75</v>
      </c>
      <c r="Q23" s="236">
        <f t="shared" si="38"/>
        <v>8579.75</v>
      </c>
      <c r="R23" s="235">
        <f t="shared" si="38"/>
        <v>8579.75</v>
      </c>
      <c r="S23" s="235">
        <f t="shared" si="38"/>
        <v>8579.75</v>
      </c>
      <c r="T23" s="235">
        <f t="shared" si="38"/>
        <v>8579.75</v>
      </c>
      <c r="U23" s="235">
        <f t="shared" si="38"/>
        <v>8579.75</v>
      </c>
      <c r="V23" s="235">
        <f t="shared" si="38"/>
        <v>8579.75</v>
      </c>
      <c r="W23" s="235">
        <f t="shared" si="38"/>
        <v>8579.75</v>
      </c>
      <c r="X23" s="235">
        <f t="shared" si="38"/>
        <v>0</v>
      </c>
      <c r="Y23" s="235">
        <f t="shared" si="38"/>
        <v>0</v>
      </c>
      <c r="Z23" s="235">
        <f t="shared" si="39"/>
        <v>0</v>
      </c>
      <c r="AA23" s="235">
        <f t="shared" si="39"/>
        <v>0</v>
      </c>
      <c r="AB23" s="235">
        <f t="shared" si="39"/>
        <v>0</v>
      </c>
      <c r="AC23" s="236">
        <f t="shared" si="39"/>
        <v>0</v>
      </c>
      <c r="AD23" s="235">
        <f t="shared" si="39"/>
        <v>0</v>
      </c>
      <c r="AE23" s="235">
        <f t="shared" si="39"/>
        <v>0</v>
      </c>
      <c r="AF23" s="235">
        <f t="shared" si="39"/>
        <v>0</v>
      </c>
      <c r="AG23" s="235">
        <f t="shared" si="39"/>
        <v>0</v>
      </c>
      <c r="AH23" s="235">
        <f t="shared" si="39"/>
        <v>0</v>
      </c>
      <c r="AI23" s="235">
        <f t="shared" si="39"/>
        <v>0</v>
      </c>
      <c r="AJ23" s="235">
        <f t="shared" si="40"/>
        <v>0</v>
      </c>
      <c r="AK23" s="235">
        <f t="shared" si="40"/>
        <v>0</v>
      </c>
      <c r="AL23" s="235">
        <f t="shared" si="40"/>
        <v>0</v>
      </c>
      <c r="AM23" s="235">
        <f t="shared" si="40"/>
        <v>0</v>
      </c>
      <c r="AN23" s="235">
        <f t="shared" si="40"/>
        <v>0</v>
      </c>
      <c r="AO23" s="236">
        <f t="shared" si="40"/>
        <v>0</v>
      </c>
      <c r="AP23" s="235">
        <f t="shared" si="40"/>
        <v>0</v>
      </c>
      <c r="AQ23" s="235">
        <f t="shared" si="40"/>
        <v>0</v>
      </c>
      <c r="AR23" s="235">
        <f t="shared" si="40"/>
        <v>0</v>
      </c>
      <c r="AS23" s="235">
        <f t="shared" si="40"/>
        <v>0</v>
      </c>
      <c r="AT23" s="235">
        <f t="shared" si="41"/>
        <v>0</v>
      </c>
      <c r="AU23" s="235">
        <f t="shared" si="41"/>
        <v>0</v>
      </c>
      <c r="AV23" s="235">
        <f t="shared" si="41"/>
        <v>0</v>
      </c>
      <c r="AW23" s="235">
        <f t="shared" si="41"/>
        <v>0</v>
      </c>
      <c r="AX23" s="235">
        <f t="shared" si="41"/>
        <v>0</v>
      </c>
      <c r="AY23" s="235">
        <f t="shared" si="41"/>
        <v>0</v>
      </c>
      <c r="AZ23" s="235">
        <f t="shared" si="41"/>
        <v>0</v>
      </c>
      <c r="BA23" s="236">
        <f t="shared" si="41"/>
        <v>0</v>
      </c>
      <c r="BB23" s="235">
        <f t="shared" si="41"/>
        <v>0</v>
      </c>
      <c r="BC23" s="235">
        <f t="shared" si="41"/>
        <v>0</v>
      </c>
      <c r="BD23" s="235">
        <f t="shared" si="42"/>
        <v>0</v>
      </c>
      <c r="BE23" s="235">
        <f t="shared" si="42"/>
        <v>0</v>
      </c>
      <c r="BF23" s="235">
        <f t="shared" si="42"/>
        <v>0</v>
      </c>
      <c r="BG23" s="235">
        <f t="shared" si="42"/>
        <v>0</v>
      </c>
      <c r="BH23" s="235">
        <f t="shared" si="42"/>
        <v>0</v>
      </c>
      <c r="BI23" s="235">
        <f t="shared" si="42"/>
        <v>0</v>
      </c>
      <c r="BJ23" s="235">
        <f t="shared" si="42"/>
        <v>0</v>
      </c>
      <c r="BK23" s="235">
        <f t="shared" si="42"/>
        <v>0</v>
      </c>
      <c r="BL23" s="235">
        <f t="shared" si="42"/>
        <v>0</v>
      </c>
      <c r="BM23" s="235">
        <f t="shared" si="42"/>
        <v>0</v>
      </c>
      <c r="BN23" s="247"/>
      <c r="BO23" s="32">
        <f t="shared" ref="BO23:BO24" si="44">SUM(F23:Q23)</f>
        <v>102957</v>
      </c>
      <c r="BP23" s="33">
        <f t="shared" ref="BP23:BP24" si="45">SUM(R23:AC23)</f>
        <v>51478.5</v>
      </c>
      <c r="BQ23" s="33">
        <f t="shared" ref="BQ23:BQ24" si="46">SUM(AD23:AO23)</f>
        <v>0</v>
      </c>
      <c r="BR23" s="33">
        <f t="shared" ref="BR23:BR24" si="47">SUM(AP23:BA23)</f>
        <v>0</v>
      </c>
      <c r="BS23" s="34">
        <f t="shared" ref="BS23:BS24" si="48">SUM(BB23:BM23)</f>
        <v>0</v>
      </c>
      <c r="BT23" s="4"/>
      <c r="BU23" s="28">
        <f t="shared" si="43"/>
        <v>154435.5</v>
      </c>
    </row>
    <row r="24" spans="1:73" s="244" customFormat="1" ht="15" hidden="1" outlineLevel="1">
      <c r="B24" s="108" t="s">
        <v>247</v>
      </c>
      <c r="C24" s="341"/>
      <c r="D24" s="203">
        <v>68638</v>
      </c>
      <c r="F24" s="235">
        <f t="shared" si="37"/>
        <v>3813.2222222222222</v>
      </c>
      <c r="G24" s="235">
        <f t="shared" si="37"/>
        <v>3813.2222222222222</v>
      </c>
      <c r="H24" s="235">
        <f t="shared" si="37"/>
        <v>3813.2222222222222</v>
      </c>
      <c r="I24" s="235">
        <f t="shared" si="37"/>
        <v>3813.2222222222222</v>
      </c>
      <c r="J24" s="235">
        <f t="shared" si="37"/>
        <v>3813.2222222222222</v>
      </c>
      <c r="K24" s="235">
        <f t="shared" si="37"/>
        <v>3813.2222222222222</v>
      </c>
      <c r="L24" s="235">
        <f t="shared" si="37"/>
        <v>3813.2222222222222</v>
      </c>
      <c r="M24" s="235">
        <f t="shared" si="37"/>
        <v>3813.2222222222222</v>
      </c>
      <c r="N24" s="235">
        <f t="shared" si="37"/>
        <v>3813.2222222222222</v>
      </c>
      <c r="O24" s="235">
        <f t="shared" si="37"/>
        <v>3813.2222222222222</v>
      </c>
      <c r="P24" s="235">
        <f t="shared" si="38"/>
        <v>3813.2222222222222</v>
      </c>
      <c r="Q24" s="236">
        <f t="shared" si="38"/>
        <v>3813.2222222222222</v>
      </c>
      <c r="R24" s="235">
        <f t="shared" si="38"/>
        <v>3813.2222222222222</v>
      </c>
      <c r="S24" s="235">
        <f t="shared" si="38"/>
        <v>3813.2222222222222</v>
      </c>
      <c r="T24" s="235">
        <f t="shared" si="38"/>
        <v>3813.2222222222222</v>
      </c>
      <c r="U24" s="235">
        <f t="shared" si="38"/>
        <v>3813.2222222222222</v>
      </c>
      <c r="V24" s="235">
        <f t="shared" si="38"/>
        <v>3813.2222222222222</v>
      </c>
      <c r="W24" s="235">
        <f t="shared" si="38"/>
        <v>3813.2222222222222</v>
      </c>
      <c r="X24" s="235">
        <f t="shared" si="38"/>
        <v>0</v>
      </c>
      <c r="Y24" s="235">
        <f t="shared" si="38"/>
        <v>0</v>
      </c>
      <c r="Z24" s="235">
        <f t="shared" si="39"/>
        <v>0</v>
      </c>
      <c r="AA24" s="235">
        <f t="shared" si="39"/>
        <v>0</v>
      </c>
      <c r="AB24" s="235">
        <f t="shared" si="39"/>
        <v>0</v>
      </c>
      <c r="AC24" s="236">
        <f t="shared" si="39"/>
        <v>0</v>
      </c>
      <c r="AD24" s="235">
        <f t="shared" si="39"/>
        <v>0</v>
      </c>
      <c r="AE24" s="235">
        <f t="shared" si="39"/>
        <v>0</v>
      </c>
      <c r="AF24" s="235">
        <f t="shared" si="39"/>
        <v>0</v>
      </c>
      <c r="AG24" s="235">
        <f t="shared" si="39"/>
        <v>0</v>
      </c>
      <c r="AH24" s="235">
        <f t="shared" si="39"/>
        <v>0</v>
      </c>
      <c r="AI24" s="235">
        <f t="shared" si="39"/>
        <v>0</v>
      </c>
      <c r="AJ24" s="235">
        <f t="shared" si="40"/>
        <v>0</v>
      </c>
      <c r="AK24" s="235">
        <f t="shared" si="40"/>
        <v>0</v>
      </c>
      <c r="AL24" s="235">
        <f t="shared" si="40"/>
        <v>0</v>
      </c>
      <c r="AM24" s="235">
        <f t="shared" si="40"/>
        <v>0</v>
      </c>
      <c r="AN24" s="235">
        <f t="shared" si="40"/>
        <v>0</v>
      </c>
      <c r="AO24" s="236">
        <f t="shared" si="40"/>
        <v>0</v>
      </c>
      <c r="AP24" s="235">
        <f t="shared" si="40"/>
        <v>0</v>
      </c>
      <c r="AQ24" s="235">
        <f t="shared" si="40"/>
        <v>0</v>
      </c>
      <c r="AR24" s="235">
        <f t="shared" si="40"/>
        <v>0</v>
      </c>
      <c r="AS24" s="235">
        <f t="shared" si="40"/>
        <v>0</v>
      </c>
      <c r="AT24" s="235">
        <f t="shared" si="41"/>
        <v>0</v>
      </c>
      <c r="AU24" s="235">
        <f t="shared" si="41"/>
        <v>0</v>
      </c>
      <c r="AV24" s="235">
        <f t="shared" si="41"/>
        <v>0</v>
      </c>
      <c r="AW24" s="235">
        <f t="shared" si="41"/>
        <v>0</v>
      </c>
      <c r="AX24" s="235">
        <f t="shared" si="41"/>
        <v>0</v>
      </c>
      <c r="AY24" s="235">
        <f t="shared" si="41"/>
        <v>0</v>
      </c>
      <c r="AZ24" s="235">
        <f t="shared" si="41"/>
        <v>0</v>
      </c>
      <c r="BA24" s="236">
        <f t="shared" si="41"/>
        <v>0</v>
      </c>
      <c r="BB24" s="235">
        <f t="shared" si="41"/>
        <v>0</v>
      </c>
      <c r="BC24" s="235">
        <f t="shared" si="41"/>
        <v>0</v>
      </c>
      <c r="BD24" s="235">
        <f t="shared" si="42"/>
        <v>0</v>
      </c>
      <c r="BE24" s="235">
        <f t="shared" si="42"/>
        <v>0</v>
      </c>
      <c r="BF24" s="235">
        <f t="shared" si="42"/>
        <v>0</v>
      </c>
      <c r="BG24" s="235">
        <f t="shared" si="42"/>
        <v>0</v>
      </c>
      <c r="BH24" s="235">
        <f t="shared" si="42"/>
        <v>0</v>
      </c>
      <c r="BI24" s="235">
        <f t="shared" si="42"/>
        <v>0</v>
      </c>
      <c r="BJ24" s="235">
        <f t="shared" si="42"/>
        <v>0</v>
      </c>
      <c r="BK24" s="235">
        <f t="shared" si="42"/>
        <v>0</v>
      </c>
      <c r="BL24" s="235">
        <f t="shared" si="42"/>
        <v>0</v>
      </c>
      <c r="BM24" s="235">
        <f t="shared" si="42"/>
        <v>0</v>
      </c>
      <c r="BN24" s="247"/>
      <c r="BO24" s="32">
        <f t="shared" si="44"/>
        <v>45758.666666666657</v>
      </c>
      <c r="BP24" s="33">
        <f t="shared" si="45"/>
        <v>22879.333333333332</v>
      </c>
      <c r="BQ24" s="33">
        <f t="shared" si="46"/>
        <v>0</v>
      </c>
      <c r="BR24" s="33">
        <f t="shared" si="47"/>
        <v>0</v>
      </c>
      <c r="BS24" s="34">
        <f t="shared" si="48"/>
        <v>0</v>
      </c>
      <c r="BT24" s="4"/>
      <c r="BU24" s="28">
        <f t="shared" si="43"/>
        <v>68637.999999999985</v>
      </c>
    </row>
    <row r="25" spans="1:73" s="244" customFormat="1" ht="15" hidden="1" outlineLevel="1">
      <c r="B25" s="108" t="s">
        <v>248</v>
      </c>
      <c r="C25" s="341"/>
      <c r="D25" s="203">
        <v>40000</v>
      </c>
      <c r="F25" s="235">
        <f t="shared" si="37"/>
        <v>2222.2222222222222</v>
      </c>
      <c r="G25" s="235">
        <f t="shared" si="37"/>
        <v>2222.2222222222222</v>
      </c>
      <c r="H25" s="235">
        <f t="shared" si="37"/>
        <v>2222.2222222222222</v>
      </c>
      <c r="I25" s="235">
        <f t="shared" si="37"/>
        <v>2222.2222222222222</v>
      </c>
      <c r="J25" s="235">
        <f t="shared" si="37"/>
        <v>2222.2222222222222</v>
      </c>
      <c r="K25" s="235">
        <f t="shared" si="37"/>
        <v>2222.2222222222222</v>
      </c>
      <c r="L25" s="235">
        <f t="shared" si="37"/>
        <v>2222.2222222222222</v>
      </c>
      <c r="M25" s="235">
        <f t="shared" si="37"/>
        <v>2222.2222222222222</v>
      </c>
      <c r="N25" s="235">
        <f t="shared" si="37"/>
        <v>2222.2222222222222</v>
      </c>
      <c r="O25" s="235">
        <f t="shared" si="37"/>
        <v>2222.2222222222222</v>
      </c>
      <c r="P25" s="235">
        <f t="shared" si="38"/>
        <v>2222.2222222222222</v>
      </c>
      <c r="Q25" s="236">
        <f t="shared" si="38"/>
        <v>2222.2222222222222</v>
      </c>
      <c r="R25" s="235">
        <f t="shared" si="38"/>
        <v>2222.2222222222222</v>
      </c>
      <c r="S25" s="235">
        <f t="shared" si="38"/>
        <v>2222.2222222222222</v>
      </c>
      <c r="T25" s="235">
        <f t="shared" si="38"/>
        <v>2222.2222222222222</v>
      </c>
      <c r="U25" s="235">
        <f t="shared" si="38"/>
        <v>2222.2222222222222</v>
      </c>
      <c r="V25" s="235">
        <f t="shared" si="38"/>
        <v>2222.2222222222222</v>
      </c>
      <c r="W25" s="235">
        <f t="shared" si="38"/>
        <v>2222.2222222222222</v>
      </c>
      <c r="X25" s="235">
        <f t="shared" si="38"/>
        <v>0</v>
      </c>
      <c r="Y25" s="235">
        <f t="shared" si="38"/>
        <v>0</v>
      </c>
      <c r="Z25" s="235">
        <f t="shared" si="39"/>
        <v>0</v>
      </c>
      <c r="AA25" s="235">
        <f t="shared" si="39"/>
        <v>0</v>
      </c>
      <c r="AB25" s="235">
        <f t="shared" si="39"/>
        <v>0</v>
      </c>
      <c r="AC25" s="236">
        <f t="shared" si="39"/>
        <v>0</v>
      </c>
      <c r="AD25" s="235">
        <f t="shared" si="39"/>
        <v>0</v>
      </c>
      <c r="AE25" s="235">
        <f t="shared" si="39"/>
        <v>0</v>
      </c>
      <c r="AF25" s="235">
        <f t="shared" si="39"/>
        <v>0</v>
      </c>
      <c r="AG25" s="235">
        <f t="shared" si="39"/>
        <v>0</v>
      </c>
      <c r="AH25" s="235">
        <f t="shared" si="39"/>
        <v>0</v>
      </c>
      <c r="AI25" s="235">
        <f t="shared" si="39"/>
        <v>0</v>
      </c>
      <c r="AJ25" s="235">
        <f t="shared" si="40"/>
        <v>0</v>
      </c>
      <c r="AK25" s="235">
        <f t="shared" si="40"/>
        <v>0</v>
      </c>
      <c r="AL25" s="235">
        <f t="shared" si="40"/>
        <v>0</v>
      </c>
      <c r="AM25" s="235">
        <f t="shared" si="40"/>
        <v>0</v>
      </c>
      <c r="AN25" s="235">
        <f t="shared" si="40"/>
        <v>0</v>
      </c>
      <c r="AO25" s="236">
        <f t="shared" si="40"/>
        <v>0</v>
      </c>
      <c r="AP25" s="235">
        <f t="shared" si="40"/>
        <v>0</v>
      </c>
      <c r="AQ25" s="235">
        <f t="shared" si="40"/>
        <v>0</v>
      </c>
      <c r="AR25" s="235">
        <f t="shared" si="40"/>
        <v>0</v>
      </c>
      <c r="AS25" s="235">
        <f t="shared" si="40"/>
        <v>0</v>
      </c>
      <c r="AT25" s="235">
        <f t="shared" si="41"/>
        <v>0</v>
      </c>
      <c r="AU25" s="235">
        <f t="shared" si="41"/>
        <v>0</v>
      </c>
      <c r="AV25" s="235">
        <f t="shared" si="41"/>
        <v>0</v>
      </c>
      <c r="AW25" s="235">
        <f t="shared" si="41"/>
        <v>0</v>
      </c>
      <c r="AX25" s="235">
        <f t="shared" si="41"/>
        <v>0</v>
      </c>
      <c r="AY25" s="235">
        <f t="shared" si="41"/>
        <v>0</v>
      </c>
      <c r="AZ25" s="235">
        <f t="shared" si="41"/>
        <v>0</v>
      </c>
      <c r="BA25" s="236">
        <f t="shared" si="41"/>
        <v>0</v>
      </c>
      <c r="BB25" s="235">
        <f t="shared" si="41"/>
        <v>0</v>
      </c>
      <c r="BC25" s="235">
        <f t="shared" si="41"/>
        <v>0</v>
      </c>
      <c r="BD25" s="235">
        <f t="shared" si="42"/>
        <v>0</v>
      </c>
      <c r="BE25" s="235">
        <f t="shared" si="42"/>
        <v>0</v>
      </c>
      <c r="BF25" s="235">
        <f t="shared" si="42"/>
        <v>0</v>
      </c>
      <c r="BG25" s="235">
        <f t="shared" si="42"/>
        <v>0</v>
      </c>
      <c r="BH25" s="235">
        <f t="shared" si="42"/>
        <v>0</v>
      </c>
      <c r="BI25" s="235">
        <f t="shared" si="42"/>
        <v>0</v>
      </c>
      <c r="BJ25" s="235">
        <f t="shared" si="42"/>
        <v>0</v>
      </c>
      <c r="BK25" s="235">
        <f t="shared" si="42"/>
        <v>0</v>
      </c>
      <c r="BL25" s="235">
        <f t="shared" si="42"/>
        <v>0</v>
      </c>
      <c r="BM25" s="235">
        <f t="shared" si="42"/>
        <v>0</v>
      </c>
      <c r="BN25" s="247"/>
      <c r="BO25" s="32">
        <f t="shared" ref="BO25:BO31" si="49">SUM(F25:Q25)</f>
        <v>26666.666666666668</v>
      </c>
      <c r="BP25" s="33">
        <f t="shared" ref="BP25:BP31" si="50">SUM(R25:AC25)</f>
        <v>13333.333333333334</v>
      </c>
      <c r="BQ25" s="33">
        <f t="shared" ref="BQ25:BQ31" si="51">SUM(AD25:AO25)</f>
        <v>0</v>
      </c>
      <c r="BR25" s="33">
        <f t="shared" ref="BR25:BR31" si="52">SUM(AP25:BA25)</f>
        <v>0</v>
      </c>
      <c r="BS25" s="34">
        <f t="shared" ref="BS25:BS31" si="53">SUM(BB25:BM25)</f>
        <v>0</v>
      </c>
      <c r="BT25" s="4"/>
      <c r="BU25" s="28">
        <f t="shared" ref="BU25:BU32" si="54">SUM(BO25:BS25)</f>
        <v>40000</v>
      </c>
    </row>
    <row r="26" spans="1:73" s="244" customFormat="1" ht="15" hidden="1" outlineLevel="1">
      <c r="B26" s="108" t="s">
        <v>249</v>
      </c>
      <c r="C26" s="341"/>
      <c r="D26" s="203">
        <v>51478.5</v>
      </c>
      <c r="F26" s="235">
        <f t="shared" si="37"/>
        <v>2859.9166666666665</v>
      </c>
      <c r="G26" s="235">
        <f t="shared" si="37"/>
        <v>2859.9166666666665</v>
      </c>
      <c r="H26" s="235">
        <f t="shared" si="37"/>
        <v>2859.9166666666665</v>
      </c>
      <c r="I26" s="235">
        <f t="shared" si="37"/>
        <v>2859.9166666666665</v>
      </c>
      <c r="J26" s="235">
        <f t="shared" si="37"/>
        <v>2859.9166666666665</v>
      </c>
      <c r="K26" s="235">
        <f t="shared" si="37"/>
        <v>2859.9166666666665</v>
      </c>
      <c r="L26" s="235">
        <f t="shared" si="37"/>
        <v>2859.9166666666665</v>
      </c>
      <c r="M26" s="235">
        <f t="shared" si="37"/>
        <v>2859.9166666666665</v>
      </c>
      <c r="N26" s="235">
        <f t="shared" si="37"/>
        <v>2859.9166666666665</v>
      </c>
      <c r="O26" s="235">
        <f t="shared" si="37"/>
        <v>2859.9166666666665</v>
      </c>
      <c r="P26" s="235">
        <f t="shared" si="38"/>
        <v>2859.9166666666665</v>
      </c>
      <c r="Q26" s="236">
        <f t="shared" si="38"/>
        <v>2859.9166666666665</v>
      </c>
      <c r="R26" s="235">
        <f t="shared" si="38"/>
        <v>2859.9166666666665</v>
      </c>
      <c r="S26" s="235">
        <f t="shared" si="38"/>
        <v>2859.9166666666665</v>
      </c>
      <c r="T26" s="235">
        <f t="shared" si="38"/>
        <v>2859.9166666666665</v>
      </c>
      <c r="U26" s="235">
        <f t="shared" si="38"/>
        <v>2859.9166666666665</v>
      </c>
      <c r="V26" s="235">
        <f t="shared" si="38"/>
        <v>2859.9166666666665</v>
      </c>
      <c r="W26" s="235">
        <f t="shared" si="38"/>
        <v>2859.9166666666665</v>
      </c>
      <c r="X26" s="235">
        <f t="shared" si="38"/>
        <v>0</v>
      </c>
      <c r="Y26" s="235">
        <f t="shared" si="38"/>
        <v>0</v>
      </c>
      <c r="Z26" s="235">
        <f t="shared" si="39"/>
        <v>0</v>
      </c>
      <c r="AA26" s="235">
        <f t="shared" si="39"/>
        <v>0</v>
      </c>
      <c r="AB26" s="235">
        <f t="shared" si="39"/>
        <v>0</v>
      </c>
      <c r="AC26" s="236">
        <f t="shared" si="39"/>
        <v>0</v>
      </c>
      <c r="AD26" s="235">
        <f t="shared" si="39"/>
        <v>0</v>
      </c>
      <c r="AE26" s="235">
        <f t="shared" si="39"/>
        <v>0</v>
      </c>
      <c r="AF26" s="235">
        <f t="shared" si="39"/>
        <v>0</v>
      </c>
      <c r="AG26" s="235">
        <f t="shared" si="39"/>
        <v>0</v>
      </c>
      <c r="AH26" s="235">
        <f t="shared" si="39"/>
        <v>0</v>
      </c>
      <c r="AI26" s="235">
        <f t="shared" si="39"/>
        <v>0</v>
      </c>
      <c r="AJ26" s="235">
        <f t="shared" si="40"/>
        <v>0</v>
      </c>
      <c r="AK26" s="235">
        <f t="shared" si="40"/>
        <v>0</v>
      </c>
      <c r="AL26" s="235">
        <f t="shared" si="40"/>
        <v>0</v>
      </c>
      <c r="AM26" s="235">
        <f t="shared" si="40"/>
        <v>0</v>
      </c>
      <c r="AN26" s="235">
        <f t="shared" si="40"/>
        <v>0</v>
      </c>
      <c r="AO26" s="236">
        <f t="shared" si="40"/>
        <v>0</v>
      </c>
      <c r="AP26" s="235">
        <f t="shared" si="40"/>
        <v>0</v>
      </c>
      <c r="AQ26" s="235">
        <f t="shared" si="40"/>
        <v>0</v>
      </c>
      <c r="AR26" s="235">
        <f t="shared" si="40"/>
        <v>0</v>
      </c>
      <c r="AS26" s="235">
        <f t="shared" si="40"/>
        <v>0</v>
      </c>
      <c r="AT26" s="235">
        <f t="shared" si="41"/>
        <v>0</v>
      </c>
      <c r="AU26" s="235">
        <f t="shared" si="41"/>
        <v>0</v>
      </c>
      <c r="AV26" s="235">
        <f t="shared" si="41"/>
        <v>0</v>
      </c>
      <c r="AW26" s="235">
        <f t="shared" si="41"/>
        <v>0</v>
      </c>
      <c r="AX26" s="235">
        <f t="shared" si="41"/>
        <v>0</v>
      </c>
      <c r="AY26" s="235">
        <f t="shared" si="41"/>
        <v>0</v>
      </c>
      <c r="AZ26" s="235">
        <f t="shared" si="41"/>
        <v>0</v>
      </c>
      <c r="BA26" s="236">
        <f t="shared" si="41"/>
        <v>0</v>
      </c>
      <c r="BB26" s="235">
        <f t="shared" si="41"/>
        <v>0</v>
      </c>
      <c r="BC26" s="235">
        <f t="shared" si="41"/>
        <v>0</v>
      </c>
      <c r="BD26" s="235">
        <f t="shared" si="42"/>
        <v>0</v>
      </c>
      <c r="BE26" s="235">
        <f t="shared" si="42"/>
        <v>0</v>
      </c>
      <c r="BF26" s="235">
        <f t="shared" si="42"/>
        <v>0</v>
      </c>
      <c r="BG26" s="235">
        <f t="shared" si="42"/>
        <v>0</v>
      </c>
      <c r="BH26" s="235">
        <f t="shared" si="42"/>
        <v>0</v>
      </c>
      <c r="BI26" s="235">
        <f t="shared" si="42"/>
        <v>0</v>
      </c>
      <c r="BJ26" s="235">
        <f t="shared" si="42"/>
        <v>0</v>
      </c>
      <c r="BK26" s="235">
        <f t="shared" si="42"/>
        <v>0</v>
      </c>
      <c r="BL26" s="235">
        <f t="shared" si="42"/>
        <v>0</v>
      </c>
      <c r="BM26" s="235">
        <f t="shared" si="42"/>
        <v>0</v>
      </c>
      <c r="BN26" s="247"/>
      <c r="BO26" s="32">
        <f t="shared" si="49"/>
        <v>34319.000000000007</v>
      </c>
      <c r="BP26" s="33">
        <f t="shared" si="50"/>
        <v>17159.5</v>
      </c>
      <c r="BQ26" s="33">
        <f t="shared" si="51"/>
        <v>0</v>
      </c>
      <c r="BR26" s="33">
        <f t="shared" si="52"/>
        <v>0</v>
      </c>
      <c r="BS26" s="34">
        <f t="shared" si="53"/>
        <v>0</v>
      </c>
      <c r="BT26" s="4"/>
      <c r="BU26" s="28">
        <f t="shared" si="54"/>
        <v>51478.500000000007</v>
      </c>
    </row>
    <row r="27" spans="1:73" s="244" customFormat="1" ht="15" hidden="1" outlineLevel="1">
      <c r="B27" s="108" t="s">
        <v>250</v>
      </c>
      <c r="C27" s="341"/>
      <c r="D27" s="203">
        <v>51478.5</v>
      </c>
      <c r="F27" s="235">
        <f t="shared" si="37"/>
        <v>2859.9166666666665</v>
      </c>
      <c r="G27" s="235">
        <f t="shared" si="37"/>
        <v>2859.9166666666665</v>
      </c>
      <c r="H27" s="235">
        <f t="shared" si="37"/>
        <v>2859.9166666666665</v>
      </c>
      <c r="I27" s="235">
        <f t="shared" si="37"/>
        <v>2859.9166666666665</v>
      </c>
      <c r="J27" s="235">
        <f t="shared" si="37"/>
        <v>2859.9166666666665</v>
      </c>
      <c r="K27" s="235">
        <f t="shared" si="37"/>
        <v>2859.9166666666665</v>
      </c>
      <c r="L27" s="235">
        <f t="shared" si="37"/>
        <v>2859.9166666666665</v>
      </c>
      <c r="M27" s="235">
        <f t="shared" si="37"/>
        <v>2859.9166666666665</v>
      </c>
      <c r="N27" s="235">
        <f t="shared" si="37"/>
        <v>2859.9166666666665</v>
      </c>
      <c r="O27" s="235">
        <f t="shared" si="37"/>
        <v>2859.9166666666665</v>
      </c>
      <c r="P27" s="235">
        <f t="shared" si="38"/>
        <v>2859.9166666666665</v>
      </c>
      <c r="Q27" s="236">
        <f t="shared" si="38"/>
        <v>2859.9166666666665</v>
      </c>
      <c r="R27" s="235">
        <f t="shared" si="38"/>
        <v>2859.9166666666665</v>
      </c>
      <c r="S27" s="235">
        <f t="shared" si="38"/>
        <v>2859.9166666666665</v>
      </c>
      <c r="T27" s="235">
        <f t="shared" si="38"/>
        <v>2859.9166666666665</v>
      </c>
      <c r="U27" s="235">
        <f t="shared" si="38"/>
        <v>2859.9166666666665</v>
      </c>
      <c r="V27" s="235">
        <f t="shared" si="38"/>
        <v>2859.9166666666665</v>
      </c>
      <c r="W27" s="235">
        <f t="shared" si="38"/>
        <v>2859.9166666666665</v>
      </c>
      <c r="X27" s="235">
        <f t="shared" si="38"/>
        <v>0</v>
      </c>
      <c r="Y27" s="235">
        <f t="shared" si="38"/>
        <v>0</v>
      </c>
      <c r="Z27" s="235">
        <f t="shared" si="39"/>
        <v>0</v>
      </c>
      <c r="AA27" s="235">
        <f t="shared" si="39"/>
        <v>0</v>
      </c>
      <c r="AB27" s="235">
        <f t="shared" si="39"/>
        <v>0</v>
      </c>
      <c r="AC27" s="236">
        <f t="shared" si="39"/>
        <v>0</v>
      </c>
      <c r="AD27" s="235">
        <f t="shared" si="39"/>
        <v>0</v>
      </c>
      <c r="AE27" s="235">
        <f t="shared" si="39"/>
        <v>0</v>
      </c>
      <c r="AF27" s="235">
        <f t="shared" si="39"/>
        <v>0</v>
      </c>
      <c r="AG27" s="235">
        <f t="shared" si="39"/>
        <v>0</v>
      </c>
      <c r="AH27" s="235">
        <f t="shared" si="39"/>
        <v>0</v>
      </c>
      <c r="AI27" s="235">
        <f t="shared" si="39"/>
        <v>0</v>
      </c>
      <c r="AJ27" s="235">
        <f t="shared" si="40"/>
        <v>0</v>
      </c>
      <c r="AK27" s="235">
        <f t="shared" si="40"/>
        <v>0</v>
      </c>
      <c r="AL27" s="235">
        <f t="shared" si="40"/>
        <v>0</v>
      </c>
      <c r="AM27" s="235">
        <f t="shared" si="40"/>
        <v>0</v>
      </c>
      <c r="AN27" s="235">
        <f t="shared" si="40"/>
        <v>0</v>
      </c>
      <c r="AO27" s="236">
        <f t="shared" si="40"/>
        <v>0</v>
      </c>
      <c r="AP27" s="235">
        <f t="shared" si="40"/>
        <v>0</v>
      </c>
      <c r="AQ27" s="235">
        <f t="shared" si="40"/>
        <v>0</v>
      </c>
      <c r="AR27" s="235">
        <f t="shared" si="40"/>
        <v>0</v>
      </c>
      <c r="AS27" s="235">
        <f t="shared" si="40"/>
        <v>0</v>
      </c>
      <c r="AT27" s="235">
        <f t="shared" si="41"/>
        <v>0</v>
      </c>
      <c r="AU27" s="235">
        <f t="shared" si="41"/>
        <v>0</v>
      </c>
      <c r="AV27" s="235">
        <f t="shared" si="41"/>
        <v>0</v>
      </c>
      <c r="AW27" s="235">
        <f t="shared" si="41"/>
        <v>0</v>
      </c>
      <c r="AX27" s="235">
        <f t="shared" si="41"/>
        <v>0</v>
      </c>
      <c r="AY27" s="235">
        <f t="shared" si="41"/>
        <v>0</v>
      </c>
      <c r="AZ27" s="235">
        <f t="shared" si="41"/>
        <v>0</v>
      </c>
      <c r="BA27" s="236">
        <f t="shared" si="41"/>
        <v>0</v>
      </c>
      <c r="BB27" s="235">
        <f t="shared" si="41"/>
        <v>0</v>
      </c>
      <c r="BC27" s="235">
        <f t="shared" si="41"/>
        <v>0</v>
      </c>
      <c r="BD27" s="235">
        <f t="shared" si="42"/>
        <v>0</v>
      </c>
      <c r="BE27" s="235">
        <f t="shared" si="42"/>
        <v>0</v>
      </c>
      <c r="BF27" s="235">
        <f t="shared" si="42"/>
        <v>0</v>
      </c>
      <c r="BG27" s="235">
        <f t="shared" si="42"/>
        <v>0</v>
      </c>
      <c r="BH27" s="235">
        <f t="shared" si="42"/>
        <v>0</v>
      </c>
      <c r="BI27" s="235">
        <f t="shared" si="42"/>
        <v>0</v>
      </c>
      <c r="BJ27" s="235">
        <f t="shared" si="42"/>
        <v>0</v>
      </c>
      <c r="BK27" s="235">
        <f t="shared" si="42"/>
        <v>0</v>
      </c>
      <c r="BL27" s="235">
        <f t="shared" si="42"/>
        <v>0</v>
      </c>
      <c r="BM27" s="235">
        <f t="shared" si="42"/>
        <v>0</v>
      </c>
      <c r="BN27" s="247"/>
      <c r="BO27" s="32">
        <f t="shared" si="49"/>
        <v>34319.000000000007</v>
      </c>
      <c r="BP27" s="33">
        <f t="shared" si="50"/>
        <v>17159.5</v>
      </c>
      <c r="BQ27" s="33">
        <f t="shared" si="51"/>
        <v>0</v>
      </c>
      <c r="BR27" s="33">
        <f t="shared" si="52"/>
        <v>0</v>
      </c>
      <c r="BS27" s="34">
        <f t="shared" si="53"/>
        <v>0</v>
      </c>
      <c r="BT27" s="4"/>
      <c r="BU27" s="28">
        <f t="shared" si="54"/>
        <v>51478.500000000007</v>
      </c>
    </row>
    <row r="28" spans="1:73" s="244" customFormat="1" ht="15" hidden="1" outlineLevel="1">
      <c r="B28" s="108" t="s">
        <v>251</v>
      </c>
      <c r="C28" s="341"/>
      <c r="D28" s="203">
        <v>34319</v>
      </c>
      <c r="F28" s="235">
        <f t="shared" si="37"/>
        <v>1906.6111111111111</v>
      </c>
      <c r="G28" s="235">
        <f t="shared" si="37"/>
        <v>1906.6111111111111</v>
      </c>
      <c r="H28" s="235">
        <f t="shared" si="37"/>
        <v>1906.6111111111111</v>
      </c>
      <c r="I28" s="235">
        <f t="shared" si="37"/>
        <v>1906.6111111111111</v>
      </c>
      <c r="J28" s="235">
        <f t="shared" si="37"/>
        <v>1906.6111111111111</v>
      </c>
      <c r="K28" s="235">
        <f t="shared" si="37"/>
        <v>1906.6111111111111</v>
      </c>
      <c r="L28" s="235">
        <f t="shared" si="37"/>
        <v>1906.6111111111111</v>
      </c>
      <c r="M28" s="235">
        <f t="shared" si="37"/>
        <v>1906.6111111111111</v>
      </c>
      <c r="N28" s="235">
        <f t="shared" si="37"/>
        <v>1906.6111111111111</v>
      </c>
      <c r="O28" s="235">
        <f t="shared" si="37"/>
        <v>1906.6111111111111</v>
      </c>
      <c r="P28" s="235">
        <f t="shared" si="38"/>
        <v>1906.6111111111111</v>
      </c>
      <c r="Q28" s="236">
        <f t="shared" si="38"/>
        <v>1906.6111111111111</v>
      </c>
      <c r="R28" s="235">
        <f t="shared" si="38"/>
        <v>1906.6111111111111</v>
      </c>
      <c r="S28" s="235">
        <f t="shared" si="38"/>
        <v>1906.6111111111111</v>
      </c>
      <c r="T28" s="235">
        <f t="shared" si="38"/>
        <v>1906.6111111111111</v>
      </c>
      <c r="U28" s="235">
        <f t="shared" si="38"/>
        <v>1906.6111111111111</v>
      </c>
      <c r="V28" s="235">
        <f t="shared" si="38"/>
        <v>1906.6111111111111</v>
      </c>
      <c r="W28" s="235">
        <f t="shared" si="38"/>
        <v>1906.6111111111111</v>
      </c>
      <c r="X28" s="235">
        <f t="shared" si="38"/>
        <v>0</v>
      </c>
      <c r="Y28" s="235">
        <f t="shared" si="38"/>
        <v>0</v>
      </c>
      <c r="Z28" s="235">
        <f t="shared" si="39"/>
        <v>0</v>
      </c>
      <c r="AA28" s="235">
        <f t="shared" si="39"/>
        <v>0</v>
      </c>
      <c r="AB28" s="235">
        <f t="shared" si="39"/>
        <v>0</v>
      </c>
      <c r="AC28" s="236">
        <f t="shared" si="39"/>
        <v>0</v>
      </c>
      <c r="AD28" s="235">
        <f t="shared" si="39"/>
        <v>0</v>
      </c>
      <c r="AE28" s="235">
        <f t="shared" si="39"/>
        <v>0</v>
      </c>
      <c r="AF28" s="235">
        <f t="shared" si="39"/>
        <v>0</v>
      </c>
      <c r="AG28" s="235">
        <f t="shared" si="39"/>
        <v>0</v>
      </c>
      <c r="AH28" s="235">
        <f t="shared" si="39"/>
        <v>0</v>
      </c>
      <c r="AI28" s="235">
        <f t="shared" si="39"/>
        <v>0</v>
      </c>
      <c r="AJ28" s="235">
        <f t="shared" si="40"/>
        <v>0</v>
      </c>
      <c r="AK28" s="235">
        <f t="shared" si="40"/>
        <v>0</v>
      </c>
      <c r="AL28" s="235">
        <f t="shared" si="40"/>
        <v>0</v>
      </c>
      <c r="AM28" s="235">
        <f t="shared" si="40"/>
        <v>0</v>
      </c>
      <c r="AN28" s="235">
        <f t="shared" si="40"/>
        <v>0</v>
      </c>
      <c r="AO28" s="236">
        <f t="shared" si="40"/>
        <v>0</v>
      </c>
      <c r="AP28" s="235">
        <f t="shared" si="40"/>
        <v>0</v>
      </c>
      <c r="AQ28" s="235">
        <f t="shared" si="40"/>
        <v>0</v>
      </c>
      <c r="AR28" s="235">
        <f t="shared" si="40"/>
        <v>0</v>
      </c>
      <c r="AS28" s="235">
        <f t="shared" si="40"/>
        <v>0</v>
      </c>
      <c r="AT28" s="235">
        <f t="shared" si="41"/>
        <v>0</v>
      </c>
      <c r="AU28" s="235">
        <f t="shared" si="41"/>
        <v>0</v>
      </c>
      <c r="AV28" s="235">
        <f t="shared" si="41"/>
        <v>0</v>
      </c>
      <c r="AW28" s="235">
        <f t="shared" si="41"/>
        <v>0</v>
      </c>
      <c r="AX28" s="235">
        <f t="shared" si="41"/>
        <v>0</v>
      </c>
      <c r="AY28" s="235">
        <f t="shared" si="41"/>
        <v>0</v>
      </c>
      <c r="AZ28" s="235">
        <f t="shared" si="41"/>
        <v>0</v>
      </c>
      <c r="BA28" s="236">
        <f t="shared" si="41"/>
        <v>0</v>
      </c>
      <c r="BB28" s="235">
        <f t="shared" si="41"/>
        <v>0</v>
      </c>
      <c r="BC28" s="235">
        <f t="shared" si="41"/>
        <v>0</v>
      </c>
      <c r="BD28" s="235">
        <f t="shared" si="42"/>
        <v>0</v>
      </c>
      <c r="BE28" s="235">
        <f t="shared" si="42"/>
        <v>0</v>
      </c>
      <c r="BF28" s="235">
        <f t="shared" si="42"/>
        <v>0</v>
      </c>
      <c r="BG28" s="235">
        <f t="shared" si="42"/>
        <v>0</v>
      </c>
      <c r="BH28" s="235">
        <f t="shared" si="42"/>
        <v>0</v>
      </c>
      <c r="BI28" s="235">
        <f t="shared" si="42"/>
        <v>0</v>
      </c>
      <c r="BJ28" s="235">
        <f t="shared" si="42"/>
        <v>0</v>
      </c>
      <c r="BK28" s="235">
        <f t="shared" si="42"/>
        <v>0</v>
      </c>
      <c r="BL28" s="235">
        <f t="shared" si="42"/>
        <v>0</v>
      </c>
      <c r="BM28" s="235">
        <f t="shared" si="42"/>
        <v>0</v>
      </c>
      <c r="BN28" s="247"/>
      <c r="BO28" s="32">
        <f t="shared" si="49"/>
        <v>22879.333333333328</v>
      </c>
      <c r="BP28" s="33">
        <f t="shared" si="50"/>
        <v>11439.666666666666</v>
      </c>
      <c r="BQ28" s="33">
        <f t="shared" si="51"/>
        <v>0</v>
      </c>
      <c r="BR28" s="33">
        <f t="shared" si="52"/>
        <v>0</v>
      </c>
      <c r="BS28" s="34">
        <f t="shared" si="53"/>
        <v>0</v>
      </c>
      <c r="BT28" s="4"/>
      <c r="BU28" s="28">
        <f t="shared" si="54"/>
        <v>34318.999999999993</v>
      </c>
    </row>
    <row r="29" spans="1:73" s="244" customFormat="1" ht="15" hidden="1" outlineLevel="1">
      <c r="B29" s="108" t="s">
        <v>252</v>
      </c>
      <c r="C29" s="341"/>
      <c r="D29" s="203">
        <v>20000</v>
      </c>
      <c r="F29" s="235">
        <f t="shared" si="37"/>
        <v>1111.1111111111111</v>
      </c>
      <c r="G29" s="235">
        <f t="shared" si="37"/>
        <v>1111.1111111111111</v>
      </c>
      <c r="H29" s="235">
        <f t="shared" si="37"/>
        <v>1111.1111111111111</v>
      </c>
      <c r="I29" s="235">
        <f t="shared" si="37"/>
        <v>1111.1111111111111</v>
      </c>
      <c r="J29" s="235">
        <f t="shared" si="37"/>
        <v>1111.1111111111111</v>
      </c>
      <c r="K29" s="235">
        <f t="shared" si="37"/>
        <v>1111.1111111111111</v>
      </c>
      <c r="L29" s="235">
        <f t="shared" si="37"/>
        <v>1111.1111111111111</v>
      </c>
      <c r="M29" s="235">
        <f t="shared" si="37"/>
        <v>1111.1111111111111</v>
      </c>
      <c r="N29" s="235">
        <f t="shared" si="37"/>
        <v>1111.1111111111111</v>
      </c>
      <c r="O29" s="235">
        <f t="shared" si="37"/>
        <v>1111.1111111111111</v>
      </c>
      <c r="P29" s="235">
        <f t="shared" si="38"/>
        <v>1111.1111111111111</v>
      </c>
      <c r="Q29" s="236">
        <f t="shared" si="38"/>
        <v>1111.1111111111111</v>
      </c>
      <c r="R29" s="235">
        <f t="shared" si="38"/>
        <v>1111.1111111111111</v>
      </c>
      <c r="S29" s="235">
        <f t="shared" si="38"/>
        <v>1111.1111111111111</v>
      </c>
      <c r="T29" s="235">
        <f t="shared" si="38"/>
        <v>1111.1111111111111</v>
      </c>
      <c r="U29" s="235">
        <f t="shared" si="38"/>
        <v>1111.1111111111111</v>
      </c>
      <c r="V29" s="235">
        <f t="shared" si="38"/>
        <v>1111.1111111111111</v>
      </c>
      <c r="W29" s="235">
        <f t="shared" si="38"/>
        <v>1111.1111111111111</v>
      </c>
      <c r="X29" s="235">
        <f t="shared" si="38"/>
        <v>0</v>
      </c>
      <c r="Y29" s="235">
        <f t="shared" si="38"/>
        <v>0</v>
      </c>
      <c r="Z29" s="235">
        <f t="shared" si="39"/>
        <v>0</v>
      </c>
      <c r="AA29" s="235">
        <f t="shared" si="39"/>
        <v>0</v>
      </c>
      <c r="AB29" s="235">
        <f t="shared" si="39"/>
        <v>0</v>
      </c>
      <c r="AC29" s="236">
        <f t="shared" si="39"/>
        <v>0</v>
      </c>
      <c r="AD29" s="235">
        <f t="shared" si="39"/>
        <v>0</v>
      </c>
      <c r="AE29" s="235">
        <f t="shared" si="39"/>
        <v>0</v>
      </c>
      <c r="AF29" s="235">
        <f t="shared" si="39"/>
        <v>0</v>
      </c>
      <c r="AG29" s="235">
        <f t="shared" si="39"/>
        <v>0</v>
      </c>
      <c r="AH29" s="235">
        <f t="shared" si="39"/>
        <v>0</v>
      </c>
      <c r="AI29" s="235">
        <f t="shared" si="39"/>
        <v>0</v>
      </c>
      <c r="AJ29" s="235">
        <f t="shared" si="40"/>
        <v>0</v>
      </c>
      <c r="AK29" s="235">
        <f t="shared" si="40"/>
        <v>0</v>
      </c>
      <c r="AL29" s="235">
        <f t="shared" si="40"/>
        <v>0</v>
      </c>
      <c r="AM29" s="235">
        <f t="shared" si="40"/>
        <v>0</v>
      </c>
      <c r="AN29" s="235">
        <f t="shared" si="40"/>
        <v>0</v>
      </c>
      <c r="AO29" s="236">
        <f t="shared" si="40"/>
        <v>0</v>
      </c>
      <c r="AP29" s="235">
        <f t="shared" si="40"/>
        <v>0</v>
      </c>
      <c r="AQ29" s="235">
        <f t="shared" si="40"/>
        <v>0</v>
      </c>
      <c r="AR29" s="235">
        <f t="shared" si="40"/>
        <v>0</v>
      </c>
      <c r="AS29" s="235">
        <f t="shared" si="40"/>
        <v>0</v>
      </c>
      <c r="AT29" s="235">
        <f t="shared" si="41"/>
        <v>0</v>
      </c>
      <c r="AU29" s="235">
        <f t="shared" si="41"/>
        <v>0</v>
      </c>
      <c r="AV29" s="235">
        <f t="shared" si="41"/>
        <v>0</v>
      </c>
      <c r="AW29" s="235">
        <f t="shared" si="41"/>
        <v>0</v>
      </c>
      <c r="AX29" s="235">
        <f t="shared" si="41"/>
        <v>0</v>
      </c>
      <c r="AY29" s="235">
        <f t="shared" si="41"/>
        <v>0</v>
      </c>
      <c r="AZ29" s="235">
        <f t="shared" si="41"/>
        <v>0</v>
      </c>
      <c r="BA29" s="236">
        <f t="shared" si="41"/>
        <v>0</v>
      </c>
      <c r="BB29" s="235">
        <f t="shared" si="41"/>
        <v>0</v>
      </c>
      <c r="BC29" s="235">
        <f t="shared" si="41"/>
        <v>0</v>
      </c>
      <c r="BD29" s="235">
        <f t="shared" si="42"/>
        <v>0</v>
      </c>
      <c r="BE29" s="235">
        <f t="shared" si="42"/>
        <v>0</v>
      </c>
      <c r="BF29" s="235">
        <f t="shared" si="42"/>
        <v>0</v>
      </c>
      <c r="BG29" s="235">
        <f t="shared" si="42"/>
        <v>0</v>
      </c>
      <c r="BH29" s="235">
        <f t="shared" si="42"/>
        <v>0</v>
      </c>
      <c r="BI29" s="235">
        <f t="shared" si="42"/>
        <v>0</v>
      </c>
      <c r="BJ29" s="235">
        <f t="shared" si="42"/>
        <v>0</v>
      </c>
      <c r="BK29" s="235">
        <f t="shared" si="42"/>
        <v>0</v>
      </c>
      <c r="BL29" s="235">
        <f t="shared" si="42"/>
        <v>0</v>
      </c>
      <c r="BM29" s="235">
        <f t="shared" si="42"/>
        <v>0</v>
      </c>
      <c r="BN29" s="247"/>
      <c r="BO29" s="32">
        <f t="shared" si="49"/>
        <v>13333.333333333334</v>
      </c>
      <c r="BP29" s="33">
        <f t="shared" si="50"/>
        <v>6666.666666666667</v>
      </c>
      <c r="BQ29" s="33">
        <f t="shared" si="51"/>
        <v>0</v>
      </c>
      <c r="BR29" s="33">
        <f t="shared" si="52"/>
        <v>0</v>
      </c>
      <c r="BS29" s="34">
        <f t="shared" si="53"/>
        <v>0</v>
      </c>
      <c r="BT29" s="4"/>
      <c r="BU29" s="28">
        <f t="shared" si="54"/>
        <v>20000</v>
      </c>
    </row>
    <row r="30" spans="1:73" s="244" customFormat="1" ht="15" hidden="1" outlineLevel="1">
      <c r="B30" s="108" t="s">
        <v>253</v>
      </c>
      <c r="C30" s="341"/>
      <c r="D30" s="203">
        <v>20000</v>
      </c>
      <c r="F30" s="235">
        <f t="shared" si="37"/>
        <v>1111.1111111111111</v>
      </c>
      <c r="G30" s="235">
        <f t="shared" si="37"/>
        <v>1111.1111111111111</v>
      </c>
      <c r="H30" s="235">
        <f t="shared" si="37"/>
        <v>1111.1111111111111</v>
      </c>
      <c r="I30" s="235">
        <f t="shared" si="37"/>
        <v>1111.1111111111111</v>
      </c>
      <c r="J30" s="235">
        <f t="shared" si="37"/>
        <v>1111.1111111111111</v>
      </c>
      <c r="K30" s="235">
        <f t="shared" si="37"/>
        <v>1111.1111111111111</v>
      </c>
      <c r="L30" s="235">
        <f t="shared" si="37"/>
        <v>1111.1111111111111</v>
      </c>
      <c r="M30" s="235">
        <f t="shared" si="37"/>
        <v>1111.1111111111111</v>
      </c>
      <c r="N30" s="235">
        <f t="shared" si="37"/>
        <v>1111.1111111111111</v>
      </c>
      <c r="O30" s="235">
        <f t="shared" si="37"/>
        <v>1111.1111111111111</v>
      </c>
      <c r="P30" s="235">
        <f t="shared" si="38"/>
        <v>1111.1111111111111</v>
      </c>
      <c r="Q30" s="236">
        <f t="shared" si="38"/>
        <v>1111.1111111111111</v>
      </c>
      <c r="R30" s="235">
        <f t="shared" si="38"/>
        <v>1111.1111111111111</v>
      </c>
      <c r="S30" s="235">
        <f t="shared" si="38"/>
        <v>1111.1111111111111</v>
      </c>
      <c r="T30" s="235">
        <f t="shared" si="38"/>
        <v>1111.1111111111111</v>
      </c>
      <c r="U30" s="235">
        <f t="shared" si="38"/>
        <v>1111.1111111111111</v>
      </c>
      <c r="V30" s="235">
        <f t="shared" si="38"/>
        <v>1111.1111111111111</v>
      </c>
      <c r="W30" s="235">
        <f t="shared" si="38"/>
        <v>1111.1111111111111</v>
      </c>
      <c r="X30" s="235">
        <f t="shared" si="38"/>
        <v>0</v>
      </c>
      <c r="Y30" s="235">
        <f t="shared" si="38"/>
        <v>0</v>
      </c>
      <c r="Z30" s="235">
        <f t="shared" si="39"/>
        <v>0</v>
      </c>
      <c r="AA30" s="235">
        <f t="shared" si="39"/>
        <v>0</v>
      </c>
      <c r="AB30" s="235">
        <f t="shared" si="39"/>
        <v>0</v>
      </c>
      <c r="AC30" s="236">
        <f t="shared" si="39"/>
        <v>0</v>
      </c>
      <c r="AD30" s="235">
        <f t="shared" si="39"/>
        <v>0</v>
      </c>
      <c r="AE30" s="235">
        <f t="shared" si="39"/>
        <v>0</v>
      </c>
      <c r="AF30" s="235">
        <f t="shared" si="39"/>
        <v>0</v>
      </c>
      <c r="AG30" s="235">
        <f t="shared" si="39"/>
        <v>0</v>
      </c>
      <c r="AH30" s="235">
        <f t="shared" si="39"/>
        <v>0</v>
      </c>
      <c r="AI30" s="235">
        <f t="shared" si="39"/>
        <v>0</v>
      </c>
      <c r="AJ30" s="235">
        <f t="shared" si="40"/>
        <v>0</v>
      </c>
      <c r="AK30" s="235">
        <f t="shared" si="40"/>
        <v>0</v>
      </c>
      <c r="AL30" s="235">
        <f t="shared" si="40"/>
        <v>0</v>
      </c>
      <c r="AM30" s="235">
        <f t="shared" si="40"/>
        <v>0</v>
      </c>
      <c r="AN30" s="235">
        <f t="shared" si="40"/>
        <v>0</v>
      </c>
      <c r="AO30" s="236">
        <f t="shared" si="40"/>
        <v>0</v>
      </c>
      <c r="AP30" s="235">
        <f t="shared" si="40"/>
        <v>0</v>
      </c>
      <c r="AQ30" s="235">
        <f t="shared" si="40"/>
        <v>0</v>
      </c>
      <c r="AR30" s="235">
        <f t="shared" si="40"/>
        <v>0</v>
      </c>
      <c r="AS30" s="235">
        <f t="shared" si="40"/>
        <v>0</v>
      </c>
      <c r="AT30" s="235">
        <f t="shared" si="41"/>
        <v>0</v>
      </c>
      <c r="AU30" s="235">
        <f t="shared" si="41"/>
        <v>0</v>
      </c>
      <c r="AV30" s="235">
        <f t="shared" si="41"/>
        <v>0</v>
      </c>
      <c r="AW30" s="235">
        <f t="shared" si="41"/>
        <v>0</v>
      </c>
      <c r="AX30" s="235">
        <f t="shared" si="41"/>
        <v>0</v>
      </c>
      <c r="AY30" s="235">
        <f t="shared" si="41"/>
        <v>0</v>
      </c>
      <c r="AZ30" s="235">
        <f t="shared" si="41"/>
        <v>0</v>
      </c>
      <c r="BA30" s="236">
        <f t="shared" si="41"/>
        <v>0</v>
      </c>
      <c r="BB30" s="235">
        <f t="shared" si="41"/>
        <v>0</v>
      </c>
      <c r="BC30" s="235">
        <f t="shared" si="41"/>
        <v>0</v>
      </c>
      <c r="BD30" s="235">
        <f t="shared" si="42"/>
        <v>0</v>
      </c>
      <c r="BE30" s="235">
        <f t="shared" si="42"/>
        <v>0</v>
      </c>
      <c r="BF30" s="235">
        <f t="shared" si="42"/>
        <v>0</v>
      </c>
      <c r="BG30" s="235">
        <f t="shared" si="42"/>
        <v>0</v>
      </c>
      <c r="BH30" s="235">
        <f t="shared" si="42"/>
        <v>0</v>
      </c>
      <c r="BI30" s="235">
        <f t="shared" si="42"/>
        <v>0</v>
      </c>
      <c r="BJ30" s="235">
        <f t="shared" si="42"/>
        <v>0</v>
      </c>
      <c r="BK30" s="235">
        <f t="shared" si="42"/>
        <v>0</v>
      </c>
      <c r="BL30" s="235">
        <f t="shared" si="42"/>
        <v>0</v>
      </c>
      <c r="BM30" s="235">
        <f t="shared" si="42"/>
        <v>0</v>
      </c>
      <c r="BN30" s="247"/>
      <c r="BO30" s="32">
        <f t="shared" si="49"/>
        <v>13333.333333333334</v>
      </c>
      <c r="BP30" s="33">
        <f t="shared" si="50"/>
        <v>6666.666666666667</v>
      </c>
      <c r="BQ30" s="33">
        <f t="shared" si="51"/>
        <v>0</v>
      </c>
      <c r="BR30" s="33">
        <f t="shared" si="52"/>
        <v>0</v>
      </c>
      <c r="BS30" s="34">
        <f t="shared" si="53"/>
        <v>0</v>
      </c>
      <c r="BT30" s="4"/>
      <c r="BU30" s="28">
        <f t="shared" si="54"/>
        <v>20000</v>
      </c>
    </row>
    <row r="31" spans="1:73" s="244" customFormat="1" ht="15" hidden="1" outlineLevel="1">
      <c r="B31" s="109" t="s">
        <v>432</v>
      </c>
      <c r="C31" s="341"/>
      <c r="D31" s="203">
        <v>200000</v>
      </c>
      <c r="F31" s="339">
        <f t="shared" si="37"/>
        <v>11111.111111111111</v>
      </c>
      <c r="G31" s="339">
        <f t="shared" si="37"/>
        <v>11111.111111111111</v>
      </c>
      <c r="H31" s="339">
        <f t="shared" si="37"/>
        <v>11111.111111111111</v>
      </c>
      <c r="I31" s="339">
        <f t="shared" si="37"/>
        <v>11111.111111111111</v>
      </c>
      <c r="J31" s="339">
        <f t="shared" si="37"/>
        <v>11111.111111111111</v>
      </c>
      <c r="K31" s="339">
        <f t="shared" si="37"/>
        <v>11111.111111111111</v>
      </c>
      <c r="L31" s="339">
        <f t="shared" si="37"/>
        <v>11111.111111111111</v>
      </c>
      <c r="M31" s="339">
        <f t="shared" si="37"/>
        <v>11111.111111111111</v>
      </c>
      <c r="N31" s="339">
        <f t="shared" si="37"/>
        <v>11111.111111111111</v>
      </c>
      <c r="O31" s="339">
        <f t="shared" si="37"/>
        <v>11111.111111111111</v>
      </c>
      <c r="P31" s="339">
        <f t="shared" si="38"/>
        <v>11111.111111111111</v>
      </c>
      <c r="Q31" s="346">
        <f t="shared" si="38"/>
        <v>11111.111111111111</v>
      </c>
      <c r="R31" s="339">
        <f t="shared" si="38"/>
        <v>11111.111111111111</v>
      </c>
      <c r="S31" s="339">
        <f t="shared" si="38"/>
        <v>11111.111111111111</v>
      </c>
      <c r="T31" s="339">
        <f t="shared" si="38"/>
        <v>11111.111111111111</v>
      </c>
      <c r="U31" s="339">
        <f t="shared" si="38"/>
        <v>11111.111111111111</v>
      </c>
      <c r="V31" s="339">
        <f t="shared" si="38"/>
        <v>11111.111111111111</v>
      </c>
      <c r="W31" s="339">
        <f t="shared" si="38"/>
        <v>11111.111111111111</v>
      </c>
      <c r="X31" s="339">
        <f t="shared" si="38"/>
        <v>0</v>
      </c>
      <c r="Y31" s="339">
        <f t="shared" si="38"/>
        <v>0</v>
      </c>
      <c r="Z31" s="339">
        <f t="shared" si="39"/>
        <v>0</v>
      </c>
      <c r="AA31" s="339">
        <f t="shared" si="39"/>
        <v>0</v>
      </c>
      <c r="AB31" s="339">
        <f t="shared" si="39"/>
        <v>0</v>
      </c>
      <c r="AC31" s="346">
        <f t="shared" si="39"/>
        <v>0</v>
      </c>
      <c r="AD31" s="339">
        <f t="shared" si="39"/>
        <v>0</v>
      </c>
      <c r="AE31" s="339">
        <f t="shared" si="39"/>
        <v>0</v>
      </c>
      <c r="AF31" s="339">
        <f t="shared" si="39"/>
        <v>0</v>
      </c>
      <c r="AG31" s="339">
        <f t="shared" si="39"/>
        <v>0</v>
      </c>
      <c r="AH31" s="339">
        <f t="shared" si="39"/>
        <v>0</v>
      </c>
      <c r="AI31" s="339">
        <f t="shared" si="39"/>
        <v>0</v>
      </c>
      <c r="AJ31" s="339">
        <f t="shared" si="40"/>
        <v>0</v>
      </c>
      <c r="AK31" s="339">
        <f t="shared" si="40"/>
        <v>0</v>
      </c>
      <c r="AL31" s="339">
        <f t="shared" si="40"/>
        <v>0</v>
      </c>
      <c r="AM31" s="339">
        <f t="shared" si="40"/>
        <v>0</v>
      </c>
      <c r="AN31" s="339">
        <f t="shared" si="40"/>
        <v>0</v>
      </c>
      <c r="AO31" s="346">
        <f t="shared" si="40"/>
        <v>0</v>
      </c>
      <c r="AP31" s="339">
        <f t="shared" si="40"/>
        <v>0</v>
      </c>
      <c r="AQ31" s="339">
        <f t="shared" si="40"/>
        <v>0</v>
      </c>
      <c r="AR31" s="339">
        <f t="shared" si="40"/>
        <v>0</v>
      </c>
      <c r="AS31" s="339">
        <f t="shared" si="40"/>
        <v>0</v>
      </c>
      <c r="AT31" s="339">
        <f t="shared" si="41"/>
        <v>0</v>
      </c>
      <c r="AU31" s="339">
        <f t="shared" si="41"/>
        <v>0</v>
      </c>
      <c r="AV31" s="339">
        <f t="shared" si="41"/>
        <v>0</v>
      </c>
      <c r="AW31" s="339">
        <f t="shared" si="41"/>
        <v>0</v>
      </c>
      <c r="AX31" s="339">
        <f t="shared" si="41"/>
        <v>0</v>
      </c>
      <c r="AY31" s="339">
        <f t="shared" si="41"/>
        <v>0</v>
      </c>
      <c r="AZ31" s="339">
        <f t="shared" si="41"/>
        <v>0</v>
      </c>
      <c r="BA31" s="346">
        <f t="shared" si="41"/>
        <v>0</v>
      </c>
      <c r="BB31" s="339">
        <f t="shared" si="41"/>
        <v>0</v>
      </c>
      <c r="BC31" s="339">
        <f t="shared" si="41"/>
        <v>0</v>
      </c>
      <c r="BD31" s="339">
        <f t="shared" si="42"/>
        <v>0</v>
      </c>
      <c r="BE31" s="339">
        <f t="shared" si="42"/>
        <v>0</v>
      </c>
      <c r="BF31" s="339">
        <f t="shared" si="42"/>
        <v>0</v>
      </c>
      <c r="BG31" s="339">
        <f t="shared" si="42"/>
        <v>0</v>
      </c>
      <c r="BH31" s="339">
        <f t="shared" si="42"/>
        <v>0</v>
      </c>
      <c r="BI31" s="339">
        <f t="shared" si="42"/>
        <v>0</v>
      </c>
      <c r="BJ31" s="339">
        <f t="shared" si="42"/>
        <v>0</v>
      </c>
      <c r="BK31" s="339">
        <f t="shared" si="42"/>
        <v>0</v>
      </c>
      <c r="BL31" s="339">
        <f t="shared" si="42"/>
        <v>0</v>
      </c>
      <c r="BM31" s="339">
        <f t="shared" si="42"/>
        <v>0</v>
      </c>
      <c r="BN31" s="247"/>
      <c r="BO31" s="32">
        <f t="shared" si="49"/>
        <v>133333.33333333334</v>
      </c>
      <c r="BP31" s="33">
        <f t="shared" si="50"/>
        <v>66666.666666666672</v>
      </c>
      <c r="BQ31" s="33">
        <f t="shared" si="51"/>
        <v>0</v>
      </c>
      <c r="BR31" s="33">
        <f t="shared" si="52"/>
        <v>0</v>
      </c>
      <c r="BS31" s="34">
        <f t="shared" si="53"/>
        <v>0</v>
      </c>
      <c r="BT31" s="4"/>
      <c r="BU31" s="28">
        <f t="shared" si="54"/>
        <v>200000</v>
      </c>
    </row>
    <row r="32" spans="1:73" s="244" customFormat="1" ht="15.75" collapsed="1" thickBot="1">
      <c r="B32" s="337" t="s">
        <v>244</v>
      </c>
      <c r="C32" s="341"/>
      <c r="D32" s="203"/>
      <c r="F32" s="242">
        <f>SUM(F22:F31)</f>
        <v>50637.2</v>
      </c>
      <c r="G32" s="242">
        <f t="shared" ref="G32:N32" si="55">SUM(G22:G31)</f>
        <v>50637.2</v>
      </c>
      <c r="H32" s="242">
        <f t="shared" si="55"/>
        <v>50637.2</v>
      </c>
      <c r="I32" s="242">
        <f t="shared" si="55"/>
        <v>50637.2</v>
      </c>
      <c r="J32" s="242">
        <f t="shared" si="55"/>
        <v>50637.2</v>
      </c>
      <c r="K32" s="242">
        <f t="shared" si="55"/>
        <v>50637.2</v>
      </c>
      <c r="L32" s="242">
        <f t="shared" si="55"/>
        <v>50637.2</v>
      </c>
      <c r="M32" s="242">
        <f t="shared" si="55"/>
        <v>50637.2</v>
      </c>
      <c r="N32" s="242">
        <f t="shared" si="55"/>
        <v>50637.2</v>
      </c>
      <c r="O32" s="242">
        <f t="shared" ref="O32" si="56">SUM(O22:O31)</f>
        <v>50637.2</v>
      </c>
      <c r="P32" s="242">
        <f t="shared" ref="P32:Q32" si="57">SUM(P22:P31)</f>
        <v>50637.2</v>
      </c>
      <c r="Q32" s="258">
        <f t="shared" si="57"/>
        <v>50637.2</v>
      </c>
      <c r="R32" s="242">
        <f>SUM(R22:R31)</f>
        <v>50637.2</v>
      </c>
      <c r="S32" s="242">
        <f t="shared" ref="S32" si="58">SUM(S22:S31)</f>
        <v>50637.2</v>
      </c>
      <c r="T32" s="242">
        <f t="shared" ref="T32" si="59">SUM(T22:T31)</f>
        <v>50637.2</v>
      </c>
      <c r="U32" s="242">
        <f t="shared" ref="U32" si="60">SUM(U22:U31)</f>
        <v>50637.2</v>
      </c>
      <c r="V32" s="242">
        <f t="shared" ref="V32" si="61">SUM(V22:V31)</f>
        <v>50637.2</v>
      </c>
      <c r="W32" s="242">
        <f t="shared" ref="W32" si="62">SUM(W22:W31)</f>
        <v>50637.2</v>
      </c>
      <c r="X32" s="242">
        <f t="shared" ref="X32" si="63">SUM(X22:X31)</f>
        <v>0</v>
      </c>
      <c r="Y32" s="242">
        <f t="shared" ref="Y32" si="64">SUM(Y22:Y31)</f>
        <v>0</v>
      </c>
      <c r="Z32" s="242">
        <f t="shared" ref="Z32" si="65">SUM(Z22:Z31)</f>
        <v>0</v>
      </c>
      <c r="AA32" s="242">
        <f t="shared" ref="AA32" si="66">SUM(AA22:AA31)</f>
        <v>0</v>
      </c>
      <c r="AB32" s="242">
        <f t="shared" ref="AB32" si="67">SUM(AB22:AB31)</f>
        <v>0</v>
      </c>
      <c r="AC32" s="258">
        <f t="shared" ref="AC32" si="68">SUM(AC22:AC31)</f>
        <v>0</v>
      </c>
      <c r="AD32" s="242">
        <f>SUM(AD22:AD31)</f>
        <v>0</v>
      </c>
      <c r="AE32" s="242">
        <f t="shared" ref="AE32" si="69">SUM(AE22:AE31)</f>
        <v>0</v>
      </c>
      <c r="AF32" s="242">
        <f t="shared" ref="AF32" si="70">SUM(AF22:AF31)</f>
        <v>0</v>
      </c>
      <c r="AG32" s="242">
        <f t="shared" ref="AG32" si="71">SUM(AG22:AG31)</f>
        <v>0</v>
      </c>
      <c r="AH32" s="242">
        <f t="shared" ref="AH32" si="72">SUM(AH22:AH31)</f>
        <v>0</v>
      </c>
      <c r="AI32" s="242">
        <f t="shared" ref="AI32" si="73">SUM(AI22:AI31)</f>
        <v>0</v>
      </c>
      <c r="AJ32" s="242">
        <f t="shared" ref="AJ32" si="74">SUM(AJ22:AJ31)</f>
        <v>0</v>
      </c>
      <c r="AK32" s="242">
        <f t="shared" ref="AK32" si="75">SUM(AK22:AK31)</f>
        <v>0</v>
      </c>
      <c r="AL32" s="242">
        <f t="shared" ref="AL32" si="76">SUM(AL22:AL31)</f>
        <v>0</v>
      </c>
      <c r="AM32" s="242">
        <f t="shared" ref="AM32" si="77">SUM(AM22:AM31)</f>
        <v>0</v>
      </c>
      <c r="AN32" s="242">
        <f t="shared" ref="AN32" si="78">SUM(AN22:AN31)</f>
        <v>0</v>
      </c>
      <c r="AO32" s="258">
        <f t="shared" ref="AO32" si="79">SUM(AO22:AO31)</f>
        <v>0</v>
      </c>
      <c r="AP32" s="242">
        <f>SUM(AP22:AP31)</f>
        <v>0</v>
      </c>
      <c r="AQ32" s="242">
        <f t="shared" ref="AQ32" si="80">SUM(AQ22:AQ31)</f>
        <v>0</v>
      </c>
      <c r="AR32" s="242">
        <f t="shared" ref="AR32" si="81">SUM(AR22:AR31)</f>
        <v>0</v>
      </c>
      <c r="AS32" s="242">
        <f t="shared" ref="AS32" si="82">SUM(AS22:AS31)</f>
        <v>0</v>
      </c>
      <c r="AT32" s="242">
        <f t="shared" ref="AT32" si="83">SUM(AT22:AT31)</f>
        <v>0</v>
      </c>
      <c r="AU32" s="242">
        <f t="shared" ref="AU32" si="84">SUM(AU22:AU31)</f>
        <v>0</v>
      </c>
      <c r="AV32" s="242">
        <f t="shared" ref="AV32" si="85">SUM(AV22:AV31)</f>
        <v>0</v>
      </c>
      <c r="AW32" s="242">
        <f t="shared" ref="AW32" si="86">SUM(AW22:AW31)</f>
        <v>0</v>
      </c>
      <c r="AX32" s="242">
        <f t="shared" ref="AX32" si="87">SUM(AX22:AX31)</f>
        <v>0</v>
      </c>
      <c r="AY32" s="242">
        <f t="shared" ref="AY32" si="88">SUM(AY22:AY31)</f>
        <v>0</v>
      </c>
      <c r="AZ32" s="242">
        <f t="shared" ref="AZ32" si="89">SUM(AZ22:AZ31)</f>
        <v>0</v>
      </c>
      <c r="BA32" s="258">
        <f t="shared" ref="BA32" si="90">SUM(BA22:BA31)</f>
        <v>0</v>
      </c>
      <c r="BB32" s="242">
        <f>SUM(BB22:BB31)</f>
        <v>0</v>
      </c>
      <c r="BC32" s="242">
        <f t="shared" ref="BC32" si="91">SUM(BC22:BC31)</f>
        <v>0</v>
      </c>
      <c r="BD32" s="242">
        <f t="shared" ref="BD32" si="92">SUM(BD22:BD31)</f>
        <v>0</v>
      </c>
      <c r="BE32" s="242">
        <f t="shared" ref="BE32" si="93">SUM(BE22:BE31)</f>
        <v>0</v>
      </c>
      <c r="BF32" s="242">
        <f t="shared" ref="BF32" si="94">SUM(BF22:BF31)</f>
        <v>0</v>
      </c>
      <c r="BG32" s="242">
        <f t="shared" ref="BG32" si="95">SUM(BG22:BG31)</f>
        <v>0</v>
      </c>
      <c r="BH32" s="242">
        <f t="shared" ref="BH32" si="96">SUM(BH22:BH31)</f>
        <v>0</v>
      </c>
      <c r="BI32" s="242">
        <f t="shared" ref="BI32" si="97">SUM(BI22:BI31)</f>
        <v>0</v>
      </c>
      <c r="BJ32" s="242">
        <f t="shared" ref="BJ32" si="98">SUM(BJ22:BJ31)</f>
        <v>0</v>
      </c>
      <c r="BK32" s="242">
        <f t="shared" ref="BK32" si="99">SUM(BK22:BK31)</f>
        <v>0</v>
      </c>
      <c r="BL32" s="242">
        <f t="shared" ref="BL32" si="100">SUM(BL22:BL31)</f>
        <v>0</v>
      </c>
      <c r="BM32" s="242">
        <f t="shared" ref="BM32" si="101">SUM(BM22:BM31)</f>
        <v>0</v>
      </c>
      <c r="BN32" s="247"/>
      <c r="BO32" s="122">
        <f>SUM(F32:Q32)</f>
        <v>607646.4</v>
      </c>
      <c r="BP32" s="123">
        <f>SUM(R32:AC32)</f>
        <v>303823.2</v>
      </c>
      <c r="BQ32" s="123">
        <f>SUM(AD32:AO32)</f>
        <v>0</v>
      </c>
      <c r="BR32" s="123">
        <f>SUM(AP32:BA32)</f>
        <v>0</v>
      </c>
      <c r="BS32" s="124">
        <f>SUM(BB32:BM32)</f>
        <v>0</v>
      </c>
      <c r="BT32" s="359"/>
      <c r="BU32" s="125">
        <f t="shared" si="54"/>
        <v>911469.60000000009</v>
      </c>
    </row>
    <row r="33" spans="1:73" s="244" customFormat="1" ht="15.75" thickBot="1">
      <c r="A33" s="282"/>
      <c r="B33" s="233"/>
      <c r="C33" s="341"/>
      <c r="D33" s="203"/>
      <c r="E33" s="282"/>
      <c r="F33" s="250"/>
      <c r="G33" s="250"/>
      <c r="H33" s="250"/>
      <c r="I33" s="250"/>
      <c r="J33" s="250"/>
      <c r="K33" s="250"/>
      <c r="L33" s="250"/>
      <c r="M33" s="250"/>
      <c r="N33" s="250"/>
      <c r="O33" s="250"/>
      <c r="P33" s="250"/>
      <c r="Q33" s="256"/>
      <c r="R33" s="250"/>
      <c r="S33" s="250"/>
      <c r="T33" s="250"/>
      <c r="U33" s="250"/>
      <c r="V33" s="250"/>
      <c r="W33" s="250"/>
      <c r="X33" s="250"/>
      <c r="Y33" s="250"/>
      <c r="Z33" s="250"/>
      <c r="AA33" s="250"/>
      <c r="AB33" s="250"/>
      <c r="AC33" s="256"/>
      <c r="AD33" s="250"/>
      <c r="AE33" s="250"/>
      <c r="AF33" s="250"/>
      <c r="AG33" s="250"/>
      <c r="AH33" s="250"/>
      <c r="AI33" s="250"/>
      <c r="AJ33" s="250"/>
      <c r="AK33" s="250"/>
      <c r="AL33" s="250"/>
      <c r="AM33" s="250"/>
      <c r="AN33" s="250"/>
      <c r="AO33" s="256"/>
      <c r="AP33" s="250"/>
      <c r="AQ33" s="250"/>
      <c r="AR33" s="250"/>
      <c r="AS33" s="250"/>
      <c r="AT33" s="250"/>
      <c r="AU33" s="250"/>
      <c r="AV33" s="250"/>
      <c r="AW33" s="250"/>
      <c r="AX33" s="250"/>
      <c r="AY33" s="250"/>
      <c r="AZ33" s="250"/>
      <c r="BA33" s="256"/>
      <c r="BB33" s="250"/>
      <c r="BC33" s="250"/>
      <c r="BD33" s="250"/>
      <c r="BE33" s="250"/>
      <c r="BF33" s="250"/>
      <c r="BG33" s="250"/>
      <c r="BH33" s="250"/>
      <c r="BI33" s="250"/>
      <c r="BJ33" s="250"/>
      <c r="BK33" s="250"/>
      <c r="BL33" s="250"/>
      <c r="BM33" s="249"/>
      <c r="BN33" s="247"/>
    </row>
    <row r="34" spans="1:73" s="244" customFormat="1" ht="15.75" thickBot="1">
      <c r="A34" s="282"/>
      <c r="B34" s="115" t="s">
        <v>254</v>
      </c>
      <c r="C34" s="341"/>
      <c r="D34" s="203"/>
      <c r="E34" s="282"/>
      <c r="F34" s="117">
        <f>SUM(F19,F32)</f>
        <v>282333.31111111114</v>
      </c>
      <c r="G34" s="117">
        <f t="shared" ref="G34:N34" si="102">SUM(G19,G32)</f>
        <v>282333.31111111114</v>
      </c>
      <c r="H34" s="117">
        <f t="shared" si="102"/>
        <v>282333.31111111114</v>
      </c>
      <c r="I34" s="117">
        <f t="shared" si="102"/>
        <v>282333.31111111114</v>
      </c>
      <c r="J34" s="117">
        <f t="shared" si="102"/>
        <v>282333.31111111114</v>
      </c>
      <c r="K34" s="117">
        <f t="shared" si="102"/>
        <v>282333.31111111114</v>
      </c>
      <c r="L34" s="117">
        <f t="shared" si="102"/>
        <v>282333.31111111114</v>
      </c>
      <c r="M34" s="117">
        <f t="shared" si="102"/>
        <v>282333.31111111114</v>
      </c>
      <c r="N34" s="117">
        <f t="shared" si="102"/>
        <v>282333.31111111114</v>
      </c>
      <c r="O34" s="117">
        <f t="shared" ref="O34:P34" si="103">SUM(O19,O32)</f>
        <v>282333.31111111114</v>
      </c>
      <c r="P34" s="117">
        <f t="shared" si="103"/>
        <v>282333.31111111114</v>
      </c>
      <c r="Q34" s="192">
        <f t="shared" ref="Q34" si="104">SUM(Q19,Q32)</f>
        <v>282333.31111111114</v>
      </c>
      <c r="R34" s="117">
        <f>SUM(R19,R32)</f>
        <v>282333.31111111114</v>
      </c>
      <c r="S34" s="117">
        <f t="shared" ref="S34:AC34" si="105">SUM(S19,S32)</f>
        <v>282333.31111111114</v>
      </c>
      <c r="T34" s="117">
        <f t="shared" si="105"/>
        <v>282333.31111111114</v>
      </c>
      <c r="U34" s="117">
        <f t="shared" si="105"/>
        <v>282333.31111111114</v>
      </c>
      <c r="V34" s="117">
        <f t="shared" si="105"/>
        <v>282333.31111111114</v>
      </c>
      <c r="W34" s="117">
        <f t="shared" si="105"/>
        <v>282333.31111111114</v>
      </c>
      <c r="X34" s="117">
        <f t="shared" si="105"/>
        <v>0</v>
      </c>
      <c r="Y34" s="117">
        <f t="shared" si="105"/>
        <v>0</v>
      </c>
      <c r="Z34" s="117">
        <f t="shared" si="105"/>
        <v>0</v>
      </c>
      <c r="AA34" s="117">
        <f t="shared" si="105"/>
        <v>0</v>
      </c>
      <c r="AB34" s="117">
        <f t="shared" si="105"/>
        <v>0</v>
      </c>
      <c r="AC34" s="192">
        <f t="shared" si="105"/>
        <v>0</v>
      </c>
      <c r="AD34" s="117">
        <f>SUM(AD19,AD32)</f>
        <v>0</v>
      </c>
      <c r="AE34" s="117">
        <f t="shared" ref="AE34:AO34" si="106">SUM(AE19,AE32)</f>
        <v>0</v>
      </c>
      <c r="AF34" s="117">
        <f t="shared" si="106"/>
        <v>0</v>
      </c>
      <c r="AG34" s="117">
        <f t="shared" si="106"/>
        <v>0</v>
      </c>
      <c r="AH34" s="117">
        <f t="shared" si="106"/>
        <v>0</v>
      </c>
      <c r="AI34" s="117">
        <f t="shared" si="106"/>
        <v>0</v>
      </c>
      <c r="AJ34" s="117">
        <f t="shared" si="106"/>
        <v>0</v>
      </c>
      <c r="AK34" s="117">
        <f t="shared" si="106"/>
        <v>0</v>
      </c>
      <c r="AL34" s="117">
        <f t="shared" si="106"/>
        <v>0</v>
      </c>
      <c r="AM34" s="117">
        <f t="shared" si="106"/>
        <v>0</v>
      </c>
      <c r="AN34" s="117">
        <f t="shared" si="106"/>
        <v>0</v>
      </c>
      <c r="AO34" s="192">
        <f t="shared" si="106"/>
        <v>0</v>
      </c>
      <c r="AP34" s="117">
        <f>SUM(AP19,AP32)</f>
        <v>0</v>
      </c>
      <c r="AQ34" s="117">
        <f t="shared" ref="AQ34:BA34" si="107">SUM(AQ19,AQ32)</f>
        <v>0</v>
      </c>
      <c r="AR34" s="117">
        <f t="shared" si="107"/>
        <v>0</v>
      </c>
      <c r="AS34" s="117">
        <f t="shared" si="107"/>
        <v>0</v>
      </c>
      <c r="AT34" s="117">
        <f t="shared" si="107"/>
        <v>0</v>
      </c>
      <c r="AU34" s="117">
        <f t="shared" si="107"/>
        <v>0</v>
      </c>
      <c r="AV34" s="117">
        <f t="shared" si="107"/>
        <v>0</v>
      </c>
      <c r="AW34" s="117">
        <f t="shared" si="107"/>
        <v>0</v>
      </c>
      <c r="AX34" s="117">
        <f t="shared" si="107"/>
        <v>0</v>
      </c>
      <c r="AY34" s="117">
        <f t="shared" si="107"/>
        <v>0</v>
      </c>
      <c r="AZ34" s="117">
        <f t="shared" si="107"/>
        <v>0</v>
      </c>
      <c r="BA34" s="192">
        <f t="shared" si="107"/>
        <v>0</v>
      </c>
      <c r="BB34" s="117">
        <f>SUM(BB19,BB32)</f>
        <v>0</v>
      </c>
      <c r="BC34" s="117">
        <f t="shared" ref="BC34:BM34" si="108">SUM(BC19,BC32)</f>
        <v>0</v>
      </c>
      <c r="BD34" s="117">
        <f t="shared" si="108"/>
        <v>0</v>
      </c>
      <c r="BE34" s="117">
        <f t="shared" si="108"/>
        <v>0</v>
      </c>
      <c r="BF34" s="117">
        <f t="shared" si="108"/>
        <v>0</v>
      </c>
      <c r="BG34" s="117">
        <f t="shared" si="108"/>
        <v>0</v>
      </c>
      <c r="BH34" s="117">
        <f t="shared" si="108"/>
        <v>0</v>
      </c>
      <c r="BI34" s="117">
        <f t="shared" si="108"/>
        <v>0</v>
      </c>
      <c r="BJ34" s="117">
        <f t="shared" si="108"/>
        <v>0</v>
      </c>
      <c r="BK34" s="117">
        <f t="shared" si="108"/>
        <v>0</v>
      </c>
      <c r="BL34" s="117">
        <f t="shared" si="108"/>
        <v>0</v>
      </c>
      <c r="BM34" s="117">
        <f t="shared" si="108"/>
        <v>0</v>
      </c>
      <c r="BN34" s="247"/>
      <c r="BO34" s="118">
        <f t="shared" ref="BO34" si="109">SUM(F34:Q34)</f>
        <v>3387999.7333333339</v>
      </c>
      <c r="BP34" s="119">
        <f t="shared" ref="BP34" si="110">SUM(R34:AC34)</f>
        <v>1693999.8666666669</v>
      </c>
      <c r="BQ34" s="119">
        <f t="shared" ref="BQ34" si="111">SUM(AD34:AO34)</f>
        <v>0</v>
      </c>
      <c r="BR34" s="119">
        <f t="shared" ref="BR34" si="112">SUM(AP34:BA34)</f>
        <v>0</v>
      </c>
      <c r="BS34" s="120">
        <f t="shared" ref="BS34" si="113">SUM(BB34:BM34)</f>
        <v>0</v>
      </c>
      <c r="BT34" s="359"/>
      <c r="BU34" s="121">
        <f t="shared" ref="BU34" si="114">SUM(BO34:BS34)</f>
        <v>5081999.6000000006</v>
      </c>
    </row>
    <row r="35" spans="1:73" s="219" customFormat="1" ht="15">
      <c r="A35" s="201"/>
      <c r="B35" s="233"/>
      <c r="C35" s="203"/>
      <c r="D35" s="203"/>
      <c r="E35" s="201"/>
      <c r="F35" s="250"/>
      <c r="G35" s="250"/>
      <c r="H35" s="250"/>
      <c r="I35" s="250"/>
      <c r="J35" s="326"/>
      <c r="K35" s="250"/>
      <c r="L35" s="250"/>
      <c r="M35" s="250"/>
      <c r="N35" s="250"/>
      <c r="O35" s="250"/>
      <c r="P35" s="250"/>
      <c r="Q35" s="250"/>
      <c r="R35" s="250"/>
      <c r="S35" s="250"/>
      <c r="T35" s="250"/>
      <c r="U35" s="250"/>
      <c r="V35" s="250"/>
      <c r="W35" s="250"/>
      <c r="X35" s="250"/>
      <c r="Y35" s="250"/>
      <c r="Z35" s="250"/>
      <c r="AA35" s="250"/>
      <c r="AB35" s="250"/>
      <c r="AC35" s="250"/>
      <c r="AD35" s="250"/>
      <c r="AE35" s="250"/>
      <c r="AF35" s="250"/>
      <c r="AG35" s="250"/>
      <c r="AH35" s="250"/>
      <c r="AI35" s="250"/>
      <c r="AJ35" s="250"/>
      <c r="AK35" s="250"/>
      <c r="AL35" s="250"/>
      <c r="AM35" s="250"/>
      <c r="AN35" s="250"/>
      <c r="AO35" s="250"/>
      <c r="AP35" s="247"/>
      <c r="AQ35" s="247"/>
      <c r="AR35" s="247"/>
      <c r="AS35" s="247"/>
      <c r="AT35" s="247"/>
      <c r="AU35" s="247"/>
      <c r="AV35" s="247"/>
      <c r="AW35" s="247"/>
      <c r="AX35" s="247"/>
      <c r="AY35" s="247"/>
      <c r="AZ35" s="247"/>
      <c r="BA35" s="247"/>
      <c r="BB35" s="247"/>
      <c r="BC35" s="247"/>
      <c r="BD35" s="247"/>
      <c r="BE35" s="247"/>
      <c r="BF35" s="247"/>
      <c r="BG35" s="247"/>
      <c r="BH35" s="247"/>
      <c r="BI35" s="247"/>
      <c r="BJ35" s="247"/>
      <c r="BK35" s="247"/>
      <c r="BL35" s="247"/>
      <c r="BM35" s="247"/>
      <c r="BO35" s="1"/>
      <c r="BP35" s="1"/>
      <c r="BQ35" s="1"/>
      <c r="BR35" s="1"/>
      <c r="BS35" s="1"/>
      <c r="BT35" s="15"/>
      <c r="BU35" s="8"/>
    </row>
    <row r="36" spans="1:73" s="219" customFormat="1" ht="15" hidden="1" outlineLevel="1">
      <c r="A36" s="201"/>
      <c r="B36" s="370" t="s">
        <v>259</v>
      </c>
      <c r="C36" s="325">
        <v>1</v>
      </c>
      <c r="D36" s="203"/>
      <c r="E36" s="201"/>
      <c r="F36" s="250"/>
      <c r="G36" s="250"/>
      <c r="H36" s="250"/>
      <c r="I36" s="250"/>
      <c r="J36" s="326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0"/>
      <c r="AL36" s="250"/>
      <c r="AM36" s="250"/>
      <c r="AN36" s="250"/>
      <c r="AO36" s="250"/>
      <c r="AP36" s="247"/>
      <c r="AQ36" s="247"/>
      <c r="AR36" s="247"/>
      <c r="AS36" s="247"/>
      <c r="AT36" s="247"/>
      <c r="AU36" s="247"/>
      <c r="AV36" s="247"/>
      <c r="AW36" s="247"/>
      <c r="AX36" s="247"/>
      <c r="AY36" s="247"/>
      <c r="AZ36" s="247"/>
      <c r="BA36" s="247"/>
      <c r="BB36" s="247"/>
      <c r="BC36" s="247"/>
      <c r="BD36" s="247"/>
      <c r="BE36" s="247"/>
      <c r="BF36" s="247"/>
      <c r="BG36" s="247"/>
      <c r="BH36" s="247"/>
      <c r="BI36" s="247"/>
      <c r="BJ36" s="247"/>
      <c r="BK36" s="247"/>
      <c r="BL36" s="247"/>
      <c r="BM36" s="247"/>
      <c r="BO36" s="1"/>
      <c r="BP36" s="1"/>
      <c r="BQ36" s="1"/>
      <c r="BR36" s="1"/>
      <c r="BS36" s="1"/>
      <c r="BT36" s="15"/>
      <c r="BU36" s="8"/>
    </row>
    <row r="37" spans="1:73" s="219" customFormat="1" ht="15" hidden="1" outlineLevel="1">
      <c r="A37" s="201"/>
      <c r="B37" s="233"/>
      <c r="C37" s="325">
        <v>13</v>
      </c>
      <c r="D37" s="203"/>
      <c r="E37" s="201"/>
      <c r="F37" s="250"/>
      <c r="G37" s="250"/>
      <c r="H37" s="250"/>
      <c r="I37" s="250"/>
      <c r="J37" s="326"/>
      <c r="K37" s="250"/>
      <c r="L37" s="250"/>
      <c r="M37" s="250"/>
      <c r="N37" s="250"/>
      <c r="O37" s="250"/>
      <c r="P37" s="250"/>
      <c r="Q37" s="250"/>
      <c r="R37" s="250"/>
      <c r="S37" s="250"/>
      <c r="T37" s="250"/>
      <c r="U37" s="250"/>
      <c r="V37" s="250"/>
      <c r="W37" s="250"/>
      <c r="X37" s="250"/>
      <c r="Y37" s="250"/>
      <c r="Z37" s="250"/>
      <c r="AA37" s="250"/>
      <c r="AB37" s="250"/>
      <c r="AC37" s="250"/>
      <c r="AD37" s="250"/>
      <c r="AE37" s="250"/>
      <c r="AF37" s="250"/>
      <c r="AG37" s="250"/>
      <c r="AH37" s="250"/>
      <c r="AI37" s="250"/>
      <c r="AJ37" s="250"/>
      <c r="AK37" s="250"/>
      <c r="AL37" s="250"/>
      <c r="AM37" s="250"/>
      <c r="AN37" s="250"/>
      <c r="AO37" s="250"/>
      <c r="AP37" s="247"/>
      <c r="AQ37" s="247"/>
      <c r="AR37" s="247"/>
      <c r="AS37" s="247"/>
      <c r="AT37" s="247"/>
      <c r="AU37" s="247"/>
      <c r="AV37" s="247"/>
      <c r="AW37" s="247"/>
      <c r="AX37" s="247"/>
      <c r="AY37" s="247"/>
      <c r="AZ37" s="247"/>
      <c r="BA37" s="247"/>
      <c r="BB37" s="247"/>
      <c r="BC37" s="247"/>
      <c r="BD37" s="247"/>
      <c r="BE37" s="247"/>
      <c r="BF37" s="247"/>
      <c r="BG37" s="247"/>
      <c r="BH37" s="247"/>
      <c r="BI37" s="247"/>
      <c r="BJ37" s="247"/>
      <c r="BK37" s="247"/>
      <c r="BL37" s="247"/>
      <c r="BM37" s="247"/>
      <c r="BO37" s="1"/>
      <c r="BP37" s="1"/>
      <c r="BQ37" s="1"/>
      <c r="BR37" s="1"/>
      <c r="BS37" s="1"/>
      <c r="BT37" s="15"/>
      <c r="BU37" s="8"/>
    </row>
    <row r="38" spans="1:73" s="219" customFormat="1" ht="15" hidden="1" outlineLevel="1">
      <c r="A38" s="201"/>
      <c r="B38" s="324" t="s">
        <v>277</v>
      </c>
      <c r="C38" s="325">
        <v>25</v>
      </c>
      <c r="D38" s="203"/>
      <c r="E38" s="201"/>
      <c r="F38" s="250"/>
      <c r="G38" s="250"/>
      <c r="H38" s="250"/>
      <c r="I38" s="250"/>
      <c r="J38" s="326"/>
      <c r="K38" s="250"/>
      <c r="L38" s="250"/>
      <c r="M38" s="250"/>
      <c r="N38" s="250"/>
      <c r="O38" s="250"/>
      <c r="P38" s="250"/>
      <c r="Q38" s="250"/>
      <c r="R38" s="250"/>
      <c r="S38" s="250"/>
      <c r="T38" s="250"/>
      <c r="U38" s="250"/>
      <c r="V38" s="250"/>
      <c r="W38" s="250"/>
      <c r="X38" s="250"/>
      <c r="Y38" s="250"/>
      <c r="Z38" s="250"/>
      <c r="AA38" s="250"/>
      <c r="AB38" s="250"/>
      <c r="AC38" s="250"/>
      <c r="AD38" s="250"/>
      <c r="AE38" s="250"/>
      <c r="AF38" s="250"/>
      <c r="AG38" s="250"/>
      <c r="AH38" s="250"/>
      <c r="AI38" s="250"/>
      <c r="AJ38" s="250"/>
      <c r="AK38" s="250"/>
      <c r="AL38" s="250"/>
      <c r="AM38" s="250"/>
      <c r="AN38" s="250"/>
      <c r="AO38" s="250"/>
      <c r="AP38" s="247"/>
      <c r="AQ38" s="247"/>
      <c r="AR38" s="247"/>
      <c r="AS38" s="247"/>
      <c r="AT38" s="247"/>
      <c r="AU38" s="247"/>
      <c r="AV38" s="247"/>
      <c r="AW38" s="247"/>
      <c r="AX38" s="247"/>
      <c r="AY38" s="247"/>
      <c r="AZ38" s="247"/>
      <c r="BA38" s="247"/>
      <c r="BB38" s="247"/>
      <c r="BC38" s="247"/>
      <c r="BD38" s="247"/>
      <c r="BE38" s="247"/>
      <c r="BF38" s="247"/>
      <c r="BG38" s="247"/>
      <c r="BH38" s="247"/>
      <c r="BI38" s="247"/>
      <c r="BJ38" s="247"/>
      <c r="BK38" s="247"/>
      <c r="BL38" s="247"/>
      <c r="BM38" s="247"/>
      <c r="BO38" s="1"/>
      <c r="BP38" s="1"/>
      <c r="BQ38" s="1"/>
      <c r="BR38" s="1"/>
      <c r="BS38" s="1"/>
      <c r="BT38" s="15"/>
      <c r="BU38" s="8"/>
    </row>
    <row r="39" spans="1:73" s="219" customFormat="1" ht="15" hidden="1" outlineLevel="1">
      <c r="A39" s="201"/>
      <c r="B39" s="233"/>
      <c r="C39" s="325">
        <v>37</v>
      </c>
      <c r="D39" s="203"/>
      <c r="E39" s="201"/>
      <c r="F39" s="250"/>
      <c r="G39" s="250"/>
      <c r="H39" s="250"/>
      <c r="I39" s="250"/>
      <c r="J39" s="326"/>
      <c r="K39" s="250"/>
      <c r="L39" s="250"/>
      <c r="M39" s="250"/>
      <c r="N39" s="250"/>
      <c r="O39" s="250"/>
      <c r="P39" s="250"/>
      <c r="Q39" s="250"/>
      <c r="R39" s="250"/>
      <c r="S39" s="250"/>
      <c r="T39" s="250"/>
      <c r="U39" s="250"/>
      <c r="V39" s="250"/>
      <c r="W39" s="250"/>
      <c r="X39" s="250"/>
      <c r="Y39" s="250"/>
      <c r="Z39" s="250"/>
      <c r="AA39" s="250"/>
      <c r="AB39" s="250"/>
      <c r="AC39" s="250"/>
      <c r="AD39" s="250"/>
      <c r="AE39" s="250"/>
      <c r="AF39" s="250"/>
      <c r="AG39" s="250"/>
      <c r="AH39" s="250"/>
      <c r="AI39" s="250"/>
      <c r="AJ39" s="250"/>
      <c r="AK39" s="250"/>
      <c r="AL39" s="250"/>
      <c r="AM39" s="250"/>
      <c r="AN39" s="250"/>
      <c r="AO39" s="250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7"/>
      <c r="BF39" s="247"/>
      <c r="BG39" s="247"/>
      <c r="BH39" s="247"/>
      <c r="BI39" s="247"/>
      <c r="BJ39" s="247"/>
      <c r="BK39" s="247"/>
      <c r="BL39" s="247"/>
      <c r="BM39" s="247"/>
      <c r="BO39" s="1"/>
      <c r="BP39" s="1"/>
      <c r="BQ39" s="1"/>
      <c r="BR39" s="1"/>
      <c r="BS39" s="1"/>
      <c r="BT39" s="15"/>
      <c r="BU39" s="8"/>
    </row>
    <row r="40" spans="1:73" s="219" customFormat="1" ht="15" hidden="1" outlineLevel="1">
      <c r="A40" s="201"/>
      <c r="B40" s="233"/>
      <c r="C40" s="325">
        <v>49</v>
      </c>
      <c r="D40" s="203"/>
      <c r="E40" s="201"/>
      <c r="F40" s="250"/>
      <c r="G40" s="250"/>
      <c r="H40" s="250"/>
      <c r="I40" s="250"/>
      <c r="J40" s="326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0"/>
      <c r="AL40" s="250"/>
      <c r="AM40" s="250"/>
      <c r="AN40" s="250"/>
      <c r="AO40" s="250"/>
      <c r="AP40" s="247"/>
      <c r="AQ40" s="247"/>
      <c r="AR40" s="247"/>
      <c r="AS40" s="247"/>
      <c r="AT40" s="247"/>
      <c r="AU40" s="247"/>
      <c r="AV40" s="247"/>
      <c r="AW40" s="247"/>
      <c r="AX40" s="247"/>
      <c r="AY40" s="247"/>
      <c r="AZ40" s="247"/>
      <c r="BA40" s="247"/>
      <c r="BB40" s="247"/>
      <c r="BC40" s="247"/>
      <c r="BD40" s="247"/>
      <c r="BE40" s="247"/>
      <c r="BF40" s="247"/>
      <c r="BG40" s="247"/>
      <c r="BH40" s="247"/>
      <c r="BI40" s="247"/>
      <c r="BJ40" s="247"/>
      <c r="BK40" s="247"/>
      <c r="BL40" s="247"/>
      <c r="BM40" s="247"/>
      <c r="BO40" s="1"/>
      <c r="BP40" s="1"/>
      <c r="BQ40" s="1"/>
      <c r="BR40" s="1"/>
      <c r="BS40" s="1"/>
      <c r="BT40" s="15"/>
      <c r="BU40" s="8"/>
    </row>
    <row r="41" spans="1:73" s="244" customFormat="1" ht="15.75" hidden="1" outlineLevel="1" thickBot="1">
      <c r="B41" s="338" t="s">
        <v>37</v>
      </c>
      <c r="C41" s="201"/>
      <c r="D41" s="347" t="s">
        <v>276</v>
      </c>
      <c r="F41" s="250"/>
      <c r="G41" s="250"/>
      <c r="H41" s="250"/>
      <c r="I41" s="250"/>
      <c r="J41" s="250"/>
      <c r="K41" s="250"/>
      <c r="L41" s="250"/>
      <c r="M41" s="250"/>
      <c r="N41" s="250"/>
      <c r="O41" s="250"/>
      <c r="P41" s="250"/>
      <c r="Q41" s="256"/>
      <c r="R41" s="250"/>
      <c r="S41" s="250"/>
      <c r="T41" s="250"/>
      <c r="U41" s="250"/>
      <c r="V41" s="250"/>
      <c r="W41" s="250"/>
      <c r="X41" s="250"/>
      <c r="Y41" s="250"/>
      <c r="Z41" s="250"/>
      <c r="AA41" s="250"/>
      <c r="AB41" s="250"/>
      <c r="AC41" s="256"/>
      <c r="AD41" s="250"/>
      <c r="AE41" s="250"/>
      <c r="AF41" s="250"/>
      <c r="AG41" s="250"/>
      <c r="AH41" s="250"/>
      <c r="AI41" s="250"/>
      <c r="AJ41" s="250"/>
      <c r="AK41" s="250"/>
      <c r="AL41" s="250"/>
      <c r="AM41" s="250"/>
      <c r="AN41" s="250"/>
      <c r="AO41" s="256"/>
      <c r="AP41" s="250"/>
      <c r="AQ41" s="250"/>
      <c r="AR41" s="250"/>
      <c r="AS41" s="250"/>
      <c r="AT41" s="250"/>
      <c r="AU41" s="250"/>
      <c r="AV41" s="250"/>
      <c r="AW41" s="250"/>
      <c r="AX41" s="250"/>
      <c r="AY41" s="250"/>
      <c r="AZ41" s="250"/>
      <c r="BA41" s="256"/>
      <c r="BB41" s="250"/>
      <c r="BC41" s="250"/>
      <c r="BD41" s="250"/>
      <c r="BE41" s="250"/>
      <c r="BF41" s="250"/>
      <c r="BG41" s="250"/>
      <c r="BH41" s="250"/>
      <c r="BI41" s="250"/>
      <c r="BJ41" s="250"/>
      <c r="BK41" s="250"/>
      <c r="BL41" s="250"/>
      <c r="BM41" s="249"/>
      <c r="BN41" s="247"/>
    </row>
    <row r="42" spans="1:73" s="244" customFormat="1" ht="15" hidden="1" outlineLevel="1">
      <c r="B42" s="108" t="s">
        <v>25</v>
      </c>
      <c r="C42" s="341"/>
      <c r="D42" s="203">
        <v>400000</v>
      </c>
      <c r="F42" s="235">
        <f t="shared" ref="F42:O51" si="115">IF(OR(F$2=$C$36, F$2=$C$37, F$2=$C$38, F$2=$C$39,F$2=$C$40),$D42,0)</f>
        <v>400000</v>
      </c>
      <c r="G42" s="235">
        <f t="shared" si="115"/>
        <v>0</v>
      </c>
      <c r="H42" s="235">
        <f t="shared" si="115"/>
        <v>0</v>
      </c>
      <c r="I42" s="235">
        <f t="shared" si="115"/>
        <v>0</v>
      </c>
      <c r="J42" s="235">
        <f t="shared" si="115"/>
        <v>0</v>
      </c>
      <c r="K42" s="235">
        <f t="shared" si="115"/>
        <v>0</v>
      </c>
      <c r="L42" s="235">
        <f t="shared" si="115"/>
        <v>0</v>
      </c>
      <c r="M42" s="235">
        <f t="shared" si="115"/>
        <v>0</v>
      </c>
      <c r="N42" s="235">
        <f t="shared" si="115"/>
        <v>0</v>
      </c>
      <c r="O42" s="235">
        <f t="shared" si="115"/>
        <v>0</v>
      </c>
      <c r="P42" s="235">
        <f t="shared" ref="P42:Y51" si="116">IF(OR(P$2=$C$36, P$2=$C$37, P$2=$C$38, P$2=$C$39,P$2=$C$40),$D42,0)</f>
        <v>0</v>
      </c>
      <c r="Q42" s="236">
        <f t="shared" si="116"/>
        <v>0</v>
      </c>
      <c r="R42" s="235">
        <f t="shared" si="116"/>
        <v>400000</v>
      </c>
      <c r="S42" s="235">
        <f t="shared" si="116"/>
        <v>0</v>
      </c>
      <c r="T42" s="235">
        <f t="shared" si="116"/>
        <v>0</v>
      </c>
      <c r="U42" s="235">
        <f t="shared" si="116"/>
        <v>0</v>
      </c>
      <c r="V42" s="235">
        <f t="shared" si="116"/>
        <v>0</v>
      </c>
      <c r="W42" s="235">
        <f t="shared" si="116"/>
        <v>0</v>
      </c>
      <c r="X42" s="235">
        <f t="shared" si="116"/>
        <v>0</v>
      </c>
      <c r="Y42" s="235">
        <f t="shared" si="116"/>
        <v>0</v>
      </c>
      <c r="Z42" s="235">
        <f t="shared" ref="Z42:AI51" si="117">IF(OR(Z$2=$C$36, Z$2=$C$37, Z$2=$C$38, Z$2=$C$39,Z$2=$C$40),$D42,0)</f>
        <v>0</v>
      </c>
      <c r="AA42" s="235">
        <f t="shared" si="117"/>
        <v>0</v>
      </c>
      <c r="AB42" s="235">
        <f t="shared" si="117"/>
        <v>0</v>
      </c>
      <c r="AC42" s="236">
        <f t="shared" si="117"/>
        <v>0</v>
      </c>
      <c r="AD42" s="235">
        <f t="shared" si="117"/>
        <v>400000</v>
      </c>
      <c r="AE42" s="235">
        <f t="shared" si="117"/>
        <v>0</v>
      </c>
      <c r="AF42" s="235">
        <f t="shared" si="117"/>
        <v>0</v>
      </c>
      <c r="AG42" s="235">
        <f t="shared" si="117"/>
        <v>0</v>
      </c>
      <c r="AH42" s="235">
        <f t="shared" si="117"/>
        <v>0</v>
      </c>
      <c r="AI42" s="235">
        <f t="shared" si="117"/>
        <v>0</v>
      </c>
      <c r="AJ42" s="235">
        <f t="shared" ref="AJ42:AS51" si="118">IF(OR(AJ$2=$C$36, AJ$2=$C$37, AJ$2=$C$38, AJ$2=$C$39,AJ$2=$C$40),$D42,0)</f>
        <v>0</v>
      </c>
      <c r="AK42" s="235">
        <f t="shared" si="118"/>
        <v>0</v>
      </c>
      <c r="AL42" s="235">
        <f t="shared" si="118"/>
        <v>0</v>
      </c>
      <c r="AM42" s="235">
        <f t="shared" si="118"/>
        <v>0</v>
      </c>
      <c r="AN42" s="235">
        <f t="shared" si="118"/>
        <v>0</v>
      </c>
      <c r="AO42" s="236">
        <f t="shared" si="118"/>
        <v>0</v>
      </c>
      <c r="AP42" s="235">
        <f t="shared" si="118"/>
        <v>400000</v>
      </c>
      <c r="AQ42" s="235">
        <f t="shared" si="118"/>
        <v>0</v>
      </c>
      <c r="AR42" s="235">
        <f t="shared" si="118"/>
        <v>0</v>
      </c>
      <c r="AS42" s="235">
        <f t="shared" si="118"/>
        <v>0</v>
      </c>
      <c r="AT42" s="235">
        <f t="shared" ref="AT42:BC51" si="119">IF(OR(AT$2=$C$36, AT$2=$C$37, AT$2=$C$38, AT$2=$C$39,AT$2=$C$40),$D42,0)</f>
        <v>0</v>
      </c>
      <c r="AU42" s="235">
        <f t="shared" si="119"/>
        <v>0</v>
      </c>
      <c r="AV42" s="235">
        <f t="shared" si="119"/>
        <v>0</v>
      </c>
      <c r="AW42" s="235">
        <f t="shared" si="119"/>
        <v>0</v>
      </c>
      <c r="AX42" s="235">
        <f t="shared" si="119"/>
        <v>0</v>
      </c>
      <c r="AY42" s="235">
        <f t="shared" si="119"/>
        <v>0</v>
      </c>
      <c r="AZ42" s="235">
        <f t="shared" si="119"/>
        <v>0</v>
      </c>
      <c r="BA42" s="236">
        <f t="shared" si="119"/>
        <v>0</v>
      </c>
      <c r="BB42" s="235">
        <f t="shared" si="119"/>
        <v>400000</v>
      </c>
      <c r="BC42" s="235">
        <f t="shared" si="119"/>
        <v>0</v>
      </c>
      <c r="BD42" s="235">
        <f t="shared" ref="BD42:BM51" si="120">IF(OR(BD$2=$C$36, BD$2=$C$37, BD$2=$C$38, BD$2=$C$39,BD$2=$C$40),$D42,0)</f>
        <v>0</v>
      </c>
      <c r="BE42" s="235">
        <f t="shared" si="120"/>
        <v>0</v>
      </c>
      <c r="BF42" s="235">
        <f t="shared" si="120"/>
        <v>0</v>
      </c>
      <c r="BG42" s="235">
        <f t="shared" si="120"/>
        <v>0</v>
      </c>
      <c r="BH42" s="235">
        <f t="shared" si="120"/>
        <v>0</v>
      </c>
      <c r="BI42" s="235">
        <f t="shared" si="120"/>
        <v>0</v>
      </c>
      <c r="BJ42" s="235">
        <f t="shared" si="120"/>
        <v>0</v>
      </c>
      <c r="BK42" s="235">
        <f t="shared" si="120"/>
        <v>0</v>
      </c>
      <c r="BL42" s="235">
        <f t="shared" si="120"/>
        <v>0</v>
      </c>
      <c r="BM42" s="235">
        <f t="shared" si="120"/>
        <v>0</v>
      </c>
      <c r="BN42" s="247"/>
      <c r="BO42" s="29">
        <f>SUM(F42:Q42)</f>
        <v>400000</v>
      </c>
      <c r="BP42" s="30">
        <f>SUM(R42:AC42)</f>
        <v>400000</v>
      </c>
      <c r="BQ42" s="30">
        <f>SUM(AD42:AO42)</f>
        <v>400000</v>
      </c>
      <c r="BR42" s="30">
        <f>SUM(AP42:BA42)</f>
        <v>400000</v>
      </c>
      <c r="BS42" s="31">
        <f>SUM(BB42:BM42)</f>
        <v>400000</v>
      </c>
      <c r="BT42" s="4"/>
      <c r="BU42" s="35">
        <f t="shared" ref="BU42:BU58" si="121">SUM(BO42:BS42)</f>
        <v>2000000</v>
      </c>
    </row>
    <row r="43" spans="1:73" s="244" customFormat="1" ht="15" hidden="1" outlineLevel="1">
      <c r="B43" s="108" t="s">
        <v>261</v>
      </c>
      <c r="C43" s="341"/>
      <c r="D43" s="203">
        <v>24000</v>
      </c>
      <c r="F43" s="235">
        <f t="shared" si="115"/>
        <v>24000</v>
      </c>
      <c r="G43" s="235">
        <f t="shared" si="115"/>
        <v>0</v>
      </c>
      <c r="H43" s="235">
        <f t="shared" si="115"/>
        <v>0</v>
      </c>
      <c r="I43" s="235">
        <f t="shared" si="115"/>
        <v>0</v>
      </c>
      <c r="J43" s="235">
        <f t="shared" si="115"/>
        <v>0</v>
      </c>
      <c r="K43" s="235">
        <f t="shared" si="115"/>
        <v>0</v>
      </c>
      <c r="L43" s="235">
        <f t="shared" si="115"/>
        <v>0</v>
      </c>
      <c r="M43" s="235">
        <f t="shared" si="115"/>
        <v>0</v>
      </c>
      <c r="N43" s="235">
        <f t="shared" si="115"/>
        <v>0</v>
      </c>
      <c r="O43" s="235">
        <f t="shared" si="115"/>
        <v>0</v>
      </c>
      <c r="P43" s="235">
        <f t="shared" si="116"/>
        <v>0</v>
      </c>
      <c r="Q43" s="236">
        <f t="shared" si="116"/>
        <v>0</v>
      </c>
      <c r="R43" s="235">
        <f t="shared" si="116"/>
        <v>24000</v>
      </c>
      <c r="S43" s="235">
        <f t="shared" si="116"/>
        <v>0</v>
      </c>
      <c r="T43" s="235">
        <f t="shared" si="116"/>
        <v>0</v>
      </c>
      <c r="U43" s="235">
        <f t="shared" si="116"/>
        <v>0</v>
      </c>
      <c r="V43" s="235">
        <f t="shared" si="116"/>
        <v>0</v>
      </c>
      <c r="W43" s="235">
        <f t="shared" si="116"/>
        <v>0</v>
      </c>
      <c r="X43" s="235">
        <f t="shared" si="116"/>
        <v>0</v>
      </c>
      <c r="Y43" s="235">
        <f t="shared" si="116"/>
        <v>0</v>
      </c>
      <c r="Z43" s="235">
        <f t="shared" si="117"/>
        <v>0</v>
      </c>
      <c r="AA43" s="235">
        <f t="shared" si="117"/>
        <v>0</v>
      </c>
      <c r="AB43" s="235">
        <f t="shared" si="117"/>
        <v>0</v>
      </c>
      <c r="AC43" s="236">
        <f t="shared" si="117"/>
        <v>0</v>
      </c>
      <c r="AD43" s="235">
        <f t="shared" si="117"/>
        <v>24000</v>
      </c>
      <c r="AE43" s="235">
        <f t="shared" si="117"/>
        <v>0</v>
      </c>
      <c r="AF43" s="235">
        <f t="shared" si="117"/>
        <v>0</v>
      </c>
      <c r="AG43" s="235">
        <f t="shared" si="117"/>
        <v>0</v>
      </c>
      <c r="AH43" s="235">
        <f t="shared" si="117"/>
        <v>0</v>
      </c>
      <c r="AI43" s="235">
        <f t="shared" si="117"/>
        <v>0</v>
      </c>
      <c r="AJ43" s="235">
        <f t="shared" si="118"/>
        <v>0</v>
      </c>
      <c r="AK43" s="235">
        <f t="shared" si="118"/>
        <v>0</v>
      </c>
      <c r="AL43" s="235">
        <f t="shared" si="118"/>
        <v>0</v>
      </c>
      <c r="AM43" s="235">
        <f t="shared" si="118"/>
        <v>0</v>
      </c>
      <c r="AN43" s="235">
        <f t="shared" si="118"/>
        <v>0</v>
      </c>
      <c r="AO43" s="236">
        <f t="shared" si="118"/>
        <v>0</v>
      </c>
      <c r="AP43" s="235">
        <f t="shared" si="118"/>
        <v>24000</v>
      </c>
      <c r="AQ43" s="235">
        <f t="shared" si="118"/>
        <v>0</v>
      </c>
      <c r="AR43" s="235">
        <f t="shared" si="118"/>
        <v>0</v>
      </c>
      <c r="AS43" s="235">
        <f t="shared" si="118"/>
        <v>0</v>
      </c>
      <c r="AT43" s="235">
        <f t="shared" si="119"/>
        <v>0</v>
      </c>
      <c r="AU43" s="235">
        <f t="shared" si="119"/>
        <v>0</v>
      </c>
      <c r="AV43" s="235">
        <f t="shared" si="119"/>
        <v>0</v>
      </c>
      <c r="AW43" s="235">
        <f t="shared" si="119"/>
        <v>0</v>
      </c>
      <c r="AX43" s="235">
        <f t="shared" si="119"/>
        <v>0</v>
      </c>
      <c r="AY43" s="235">
        <f t="shared" si="119"/>
        <v>0</v>
      </c>
      <c r="AZ43" s="235">
        <f t="shared" si="119"/>
        <v>0</v>
      </c>
      <c r="BA43" s="236">
        <f t="shared" si="119"/>
        <v>0</v>
      </c>
      <c r="BB43" s="235">
        <f t="shared" si="119"/>
        <v>24000</v>
      </c>
      <c r="BC43" s="235">
        <f t="shared" si="119"/>
        <v>0</v>
      </c>
      <c r="BD43" s="235">
        <f t="shared" si="120"/>
        <v>0</v>
      </c>
      <c r="BE43" s="235">
        <f t="shared" si="120"/>
        <v>0</v>
      </c>
      <c r="BF43" s="235">
        <f t="shared" si="120"/>
        <v>0</v>
      </c>
      <c r="BG43" s="235">
        <f t="shared" si="120"/>
        <v>0</v>
      </c>
      <c r="BH43" s="235">
        <f t="shared" si="120"/>
        <v>0</v>
      </c>
      <c r="BI43" s="235">
        <f t="shared" si="120"/>
        <v>0</v>
      </c>
      <c r="BJ43" s="235">
        <f t="shared" si="120"/>
        <v>0</v>
      </c>
      <c r="BK43" s="235">
        <f t="shared" si="120"/>
        <v>0</v>
      </c>
      <c r="BL43" s="235">
        <f t="shared" si="120"/>
        <v>0</v>
      </c>
      <c r="BM43" s="235">
        <f t="shared" si="120"/>
        <v>0</v>
      </c>
      <c r="BN43" s="247"/>
      <c r="BO43" s="32">
        <f t="shared" ref="BO43" si="122">SUM(F43:Q43)</f>
        <v>24000</v>
      </c>
      <c r="BP43" s="33">
        <f t="shared" ref="BP43" si="123">SUM(R43:AC43)</f>
        <v>24000</v>
      </c>
      <c r="BQ43" s="33">
        <f t="shared" ref="BQ43" si="124">SUM(AD43:AO43)</f>
        <v>24000</v>
      </c>
      <c r="BR43" s="33">
        <f t="shared" ref="BR43" si="125">SUM(AP43:BA43)</f>
        <v>24000</v>
      </c>
      <c r="BS43" s="34">
        <f t="shared" ref="BS43" si="126">SUM(BB43:BM43)</f>
        <v>24000</v>
      </c>
      <c r="BT43" s="4"/>
      <c r="BU43" s="28">
        <f t="shared" si="121"/>
        <v>120000</v>
      </c>
    </row>
    <row r="44" spans="1:73" s="244" customFormat="1" ht="15" hidden="1" outlineLevel="1">
      <c r="B44" s="108" t="s">
        <v>262</v>
      </c>
      <c r="C44" s="341"/>
      <c r="D44" s="203">
        <v>14800</v>
      </c>
      <c r="F44" s="235">
        <f t="shared" si="115"/>
        <v>14800</v>
      </c>
      <c r="G44" s="235">
        <f t="shared" si="115"/>
        <v>0</v>
      </c>
      <c r="H44" s="235">
        <f t="shared" si="115"/>
        <v>0</v>
      </c>
      <c r="I44" s="235">
        <f t="shared" si="115"/>
        <v>0</v>
      </c>
      <c r="J44" s="235">
        <f t="shared" si="115"/>
        <v>0</v>
      </c>
      <c r="K44" s="235">
        <f t="shared" si="115"/>
        <v>0</v>
      </c>
      <c r="L44" s="235">
        <f t="shared" si="115"/>
        <v>0</v>
      </c>
      <c r="M44" s="235">
        <f t="shared" si="115"/>
        <v>0</v>
      </c>
      <c r="N44" s="235">
        <f t="shared" si="115"/>
        <v>0</v>
      </c>
      <c r="O44" s="235">
        <f t="shared" si="115"/>
        <v>0</v>
      </c>
      <c r="P44" s="235">
        <f t="shared" si="116"/>
        <v>0</v>
      </c>
      <c r="Q44" s="236">
        <f t="shared" si="116"/>
        <v>0</v>
      </c>
      <c r="R44" s="235">
        <f t="shared" si="116"/>
        <v>14800</v>
      </c>
      <c r="S44" s="235">
        <f t="shared" si="116"/>
        <v>0</v>
      </c>
      <c r="T44" s="235">
        <f t="shared" si="116"/>
        <v>0</v>
      </c>
      <c r="U44" s="235">
        <f t="shared" si="116"/>
        <v>0</v>
      </c>
      <c r="V44" s="235">
        <f t="shared" si="116"/>
        <v>0</v>
      </c>
      <c r="W44" s="235">
        <f t="shared" si="116"/>
        <v>0</v>
      </c>
      <c r="X44" s="235">
        <f t="shared" si="116"/>
        <v>0</v>
      </c>
      <c r="Y44" s="235">
        <f t="shared" si="116"/>
        <v>0</v>
      </c>
      <c r="Z44" s="235">
        <f t="shared" si="117"/>
        <v>0</v>
      </c>
      <c r="AA44" s="235">
        <f t="shared" si="117"/>
        <v>0</v>
      </c>
      <c r="AB44" s="235">
        <f t="shared" si="117"/>
        <v>0</v>
      </c>
      <c r="AC44" s="236">
        <f t="shared" si="117"/>
        <v>0</v>
      </c>
      <c r="AD44" s="235">
        <f t="shared" si="117"/>
        <v>14800</v>
      </c>
      <c r="AE44" s="235">
        <f t="shared" si="117"/>
        <v>0</v>
      </c>
      <c r="AF44" s="235">
        <f t="shared" si="117"/>
        <v>0</v>
      </c>
      <c r="AG44" s="235">
        <f t="shared" si="117"/>
        <v>0</v>
      </c>
      <c r="AH44" s="235">
        <f t="shared" si="117"/>
        <v>0</v>
      </c>
      <c r="AI44" s="235">
        <f t="shared" si="117"/>
        <v>0</v>
      </c>
      <c r="AJ44" s="235">
        <f t="shared" si="118"/>
        <v>0</v>
      </c>
      <c r="AK44" s="235">
        <f t="shared" si="118"/>
        <v>0</v>
      </c>
      <c r="AL44" s="235">
        <f t="shared" si="118"/>
        <v>0</v>
      </c>
      <c r="AM44" s="235">
        <f t="shared" si="118"/>
        <v>0</v>
      </c>
      <c r="AN44" s="235">
        <f t="shared" si="118"/>
        <v>0</v>
      </c>
      <c r="AO44" s="236">
        <f t="shared" si="118"/>
        <v>0</v>
      </c>
      <c r="AP44" s="235">
        <f t="shared" si="118"/>
        <v>14800</v>
      </c>
      <c r="AQ44" s="235">
        <f t="shared" si="118"/>
        <v>0</v>
      </c>
      <c r="AR44" s="235">
        <f t="shared" si="118"/>
        <v>0</v>
      </c>
      <c r="AS44" s="235">
        <f t="shared" si="118"/>
        <v>0</v>
      </c>
      <c r="AT44" s="235">
        <f t="shared" si="119"/>
        <v>0</v>
      </c>
      <c r="AU44" s="235">
        <f t="shared" si="119"/>
        <v>0</v>
      </c>
      <c r="AV44" s="235">
        <f t="shared" si="119"/>
        <v>0</v>
      </c>
      <c r="AW44" s="235">
        <f t="shared" si="119"/>
        <v>0</v>
      </c>
      <c r="AX44" s="235">
        <f t="shared" si="119"/>
        <v>0</v>
      </c>
      <c r="AY44" s="235">
        <f t="shared" si="119"/>
        <v>0</v>
      </c>
      <c r="AZ44" s="235">
        <f t="shared" si="119"/>
        <v>0</v>
      </c>
      <c r="BA44" s="236">
        <f t="shared" si="119"/>
        <v>0</v>
      </c>
      <c r="BB44" s="235">
        <f t="shared" si="119"/>
        <v>14800</v>
      </c>
      <c r="BC44" s="235">
        <f t="shared" si="119"/>
        <v>0</v>
      </c>
      <c r="BD44" s="235">
        <f t="shared" si="120"/>
        <v>0</v>
      </c>
      <c r="BE44" s="235">
        <f t="shared" si="120"/>
        <v>0</v>
      </c>
      <c r="BF44" s="235">
        <f t="shared" si="120"/>
        <v>0</v>
      </c>
      <c r="BG44" s="235">
        <f t="shared" si="120"/>
        <v>0</v>
      </c>
      <c r="BH44" s="235">
        <f t="shared" si="120"/>
        <v>0</v>
      </c>
      <c r="BI44" s="235">
        <f t="shared" si="120"/>
        <v>0</v>
      </c>
      <c r="BJ44" s="235">
        <f t="shared" si="120"/>
        <v>0</v>
      </c>
      <c r="BK44" s="235">
        <f t="shared" si="120"/>
        <v>0</v>
      </c>
      <c r="BL44" s="235">
        <f t="shared" si="120"/>
        <v>0</v>
      </c>
      <c r="BM44" s="235">
        <f t="shared" si="120"/>
        <v>0</v>
      </c>
      <c r="BN44" s="247"/>
      <c r="BO44" s="32">
        <f t="shared" ref="BO44:BO50" si="127">SUM(F44:Q44)</f>
        <v>14800</v>
      </c>
      <c r="BP44" s="33">
        <f t="shared" ref="BP44:BP50" si="128">SUM(R44:AC44)</f>
        <v>14800</v>
      </c>
      <c r="BQ44" s="33">
        <f t="shared" ref="BQ44:BQ50" si="129">SUM(AD44:AO44)</f>
        <v>14800</v>
      </c>
      <c r="BR44" s="33">
        <f t="shared" ref="BR44:BR50" si="130">SUM(AP44:BA44)</f>
        <v>14800</v>
      </c>
      <c r="BS44" s="34">
        <f t="shared" ref="BS44:BS50" si="131">SUM(BB44:BM44)</f>
        <v>14800</v>
      </c>
      <c r="BT44" s="4"/>
      <c r="BU44" s="28">
        <f t="shared" ref="BU44:BU50" si="132">SUM(BO44:BS44)</f>
        <v>74000</v>
      </c>
    </row>
    <row r="45" spans="1:73" s="244" customFormat="1" ht="15" hidden="1" outlineLevel="1">
      <c r="B45" s="108" t="s">
        <v>263</v>
      </c>
      <c r="C45" s="341"/>
      <c r="D45" s="203">
        <v>12000</v>
      </c>
      <c r="F45" s="235">
        <f t="shared" si="115"/>
        <v>12000</v>
      </c>
      <c r="G45" s="235">
        <f t="shared" si="115"/>
        <v>0</v>
      </c>
      <c r="H45" s="235">
        <f t="shared" si="115"/>
        <v>0</v>
      </c>
      <c r="I45" s="235">
        <f t="shared" si="115"/>
        <v>0</v>
      </c>
      <c r="J45" s="235">
        <f t="shared" si="115"/>
        <v>0</v>
      </c>
      <c r="K45" s="235">
        <f t="shared" si="115"/>
        <v>0</v>
      </c>
      <c r="L45" s="235">
        <f t="shared" si="115"/>
        <v>0</v>
      </c>
      <c r="M45" s="235">
        <f t="shared" si="115"/>
        <v>0</v>
      </c>
      <c r="N45" s="235">
        <f t="shared" si="115"/>
        <v>0</v>
      </c>
      <c r="O45" s="235">
        <f t="shared" si="115"/>
        <v>0</v>
      </c>
      <c r="P45" s="235">
        <f t="shared" si="116"/>
        <v>0</v>
      </c>
      <c r="Q45" s="236">
        <f t="shared" si="116"/>
        <v>0</v>
      </c>
      <c r="R45" s="235">
        <f t="shared" si="116"/>
        <v>12000</v>
      </c>
      <c r="S45" s="235">
        <f t="shared" si="116"/>
        <v>0</v>
      </c>
      <c r="T45" s="235">
        <f t="shared" si="116"/>
        <v>0</v>
      </c>
      <c r="U45" s="235">
        <f t="shared" si="116"/>
        <v>0</v>
      </c>
      <c r="V45" s="235">
        <f t="shared" si="116"/>
        <v>0</v>
      </c>
      <c r="W45" s="235">
        <f t="shared" si="116"/>
        <v>0</v>
      </c>
      <c r="X45" s="235">
        <f t="shared" si="116"/>
        <v>0</v>
      </c>
      <c r="Y45" s="235">
        <f t="shared" si="116"/>
        <v>0</v>
      </c>
      <c r="Z45" s="235">
        <f t="shared" si="117"/>
        <v>0</v>
      </c>
      <c r="AA45" s="235">
        <f t="shared" si="117"/>
        <v>0</v>
      </c>
      <c r="AB45" s="235">
        <f t="shared" si="117"/>
        <v>0</v>
      </c>
      <c r="AC45" s="236">
        <f t="shared" si="117"/>
        <v>0</v>
      </c>
      <c r="AD45" s="235">
        <f t="shared" si="117"/>
        <v>12000</v>
      </c>
      <c r="AE45" s="235">
        <f t="shared" si="117"/>
        <v>0</v>
      </c>
      <c r="AF45" s="235">
        <f t="shared" si="117"/>
        <v>0</v>
      </c>
      <c r="AG45" s="235">
        <f t="shared" si="117"/>
        <v>0</v>
      </c>
      <c r="AH45" s="235">
        <f t="shared" si="117"/>
        <v>0</v>
      </c>
      <c r="AI45" s="235">
        <f t="shared" si="117"/>
        <v>0</v>
      </c>
      <c r="AJ45" s="235">
        <f t="shared" si="118"/>
        <v>0</v>
      </c>
      <c r="AK45" s="235">
        <f t="shared" si="118"/>
        <v>0</v>
      </c>
      <c r="AL45" s="235">
        <f t="shared" si="118"/>
        <v>0</v>
      </c>
      <c r="AM45" s="235">
        <f t="shared" si="118"/>
        <v>0</v>
      </c>
      <c r="AN45" s="235">
        <f t="shared" si="118"/>
        <v>0</v>
      </c>
      <c r="AO45" s="236">
        <f t="shared" si="118"/>
        <v>0</v>
      </c>
      <c r="AP45" s="235">
        <f t="shared" si="118"/>
        <v>12000</v>
      </c>
      <c r="AQ45" s="235">
        <f t="shared" si="118"/>
        <v>0</v>
      </c>
      <c r="AR45" s="235">
        <f t="shared" si="118"/>
        <v>0</v>
      </c>
      <c r="AS45" s="235">
        <f t="shared" si="118"/>
        <v>0</v>
      </c>
      <c r="AT45" s="235">
        <f t="shared" si="119"/>
        <v>0</v>
      </c>
      <c r="AU45" s="235">
        <f t="shared" si="119"/>
        <v>0</v>
      </c>
      <c r="AV45" s="235">
        <f t="shared" si="119"/>
        <v>0</v>
      </c>
      <c r="AW45" s="235">
        <f t="shared" si="119"/>
        <v>0</v>
      </c>
      <c r="AX45" s="235">
        <f t="shared" si="119"/>
        <v>0</v>
      </c>
      <c r="AY45" s="235">
        <f t="shared" si="119"/>
        <v>0</v>
      </c>
      <c r="AZ45" s="235">
        <f t="shared" si="119"/>
        <v>0</v>
      </c>
      <c r="BA45" s="236">
        <f t="shared" si="119"/>
        <v>0</v>
      </c>
      <c r="BB45" s="235">
        <f t="shared" si="119"/>
        <v>12000</v>
      </c>
      <c r="BC45" s="235">
        <f t="shared" si="119"/>
        <v>0</v>
      </c>
      <c r="BD45" s="235">
        <f t="shared" si="120"/>
        <v>0</v>
      </c>
      <c r="BE45" s="235">
        <f t="shared" si="120"/>
        <v>0</v>
      </c>
      <c r="BF45" s="235">
        <f t="shared" si="120"/>
        <v>0</v>
      </c>
      <c r="BG45" s="235">
        <f t="shared" si="120"/>
        <v>0</v>
      </c>
      <c r="BH45" s="235">
        <f t="shared" si="120"/>
        <v>0</v>
      </c>
      <c r="BI45" s="235">
        <f t="shared" si="120"/>
        <v>0</v>
      </c>
      <c r="BJ45" s="235">
        <f t="shared" si="120"/>
        <v>0</v>
      </c>
      <c r="BK45" s="235">
        <f t="shared" si="120"/>
        <v>0</v>
      </c>
      <c r="BL45" s="235">
        <f t="shared" si="120"/>
        <v>0</v>
      </c>
      <c r="BM45" s="235">
        <f t="shared" si="120"/>
        <v>0</v>
      </c>
      <c r="BN45" s="247"/>
      <c r="BO45" s="32">
        <f t="shared" si="127"/>
        <v>12000</v>
      </c>
      <c r="BP45" s="33">
        <f t="shared" si="128"/>
        <v>12000</v>
      </c>
      <c r="BQ45" s="33">
        <f t="shared" si="129"/>
        <v>12000</v>
      </c>
      <c r="BR45" s="33">
        <f t="shared" si="130"/>
        <v>12000</v>
      </c>
      <c r="BS45" s="34">
        <f t="shared" si="131"/>
        <v>12000</v>
      </c>
      <c r="BT45" s="4"/>
      <c r="BU45" s="28">
        <f t="shared" si="132"/>
        <v>60000</v>
      </c>
    </row>
    <row r="46" spans="1:73" s="244" customFormat="1" ht="15" hidden="1" outlineLevel="1">
      <c r="B46" s="108" t="s">
        <v>264</v>
      </c>
      <c r="C46" s="341"/>
      <c r="D46" s="203">
        <v>1200</v>
      </c>
      <c r="F46" s="235">
        <f t="shared" si="115"/>
        <v>1200</v>
      </c>
      <c r="G46" s="235">
        <f t="shared" si="115"/>
        <v>0</v>
      </c>
      <c r="H46" s="235">
        <f t="shared" si="115"/>
        <v>0</v>
      </c>
      <c r="I46" s="235">
        <f t="shared" si="115"/>
        <v>0</v>
      </c>
      <c r="J46" s="235">
        <f t="shared" si="115"/>
        <v>0</v>
      </c>
      <c r="K46" s="235">
        <f t="shared" si="115"/>
        <v>0</v>
      </c>
      <c r="L46" s="235">
        <f t="shared" si="115"/>
        <v>0</v>
      </c>
      <c r="M46" s="235">
        <f t="shared" si="115"/>
        <v>0</v>
      </c>
      <c r="N46" s="235">
        <f t="shared" si="115"/>
        <v>0</v>
      </c>
      <c r="O46" s="235">
        <f t="shared" si="115"/>
        <v>0</v>
      </c>
      <c r="P46" s="235">
        <f t="shared" si="116"/>
        <v>0</v>
      </c>
      <c r="Q46" s="236">
        <f t="shared" si="116"/>
        <v>0</v>
      </c>
      <c r="R46" s="235">
        <f t="shared" si="116"/>
        <v>1200</v>
      </c>
      <c r="S46" s="235">
        <f t="shared" si="116"/>
        <v>0</v>
      </c>
      <c r="T46" s="235">
        <f t="shared" si="116"/>
        <v>0</v>
      </c>
      <c r="U46" s="235">
        <f t="shared" si="116"/>
        <v>0</v>
      </c>
      <c r="V46" s="235">
        <f t="shared" si="116"/>
        <v>0</v>
      </c>
      <c r="W46" s="235">
        <f t="shared" si="116"/>
        <v>0</v>
      </c>
      <c r="X46" s="235">
        <f t="shared" si="116"/>
        <v>0</v>
      </c>
      <c r="Y46" s="235">
        <f t="shared" si="116"/>
        <v>0</v>
      </c>
      <c r="Z46" s="235">
        <f t="shared" si="117"/>
        <v>0</v>
      </c>
      <c r="AA46" s="235">
        <f t="shared" si="117"/>
        <v>0</v>
      </c>
      <c r="AB46" s="235">
        <f t="shared" si="117"/>
        <v>0</v>
      </c>
      <c r="AC46" s="236">
        <f t="shared" si="117"/>
        <v>0</v>
      </c>
      <c r="AD46" s="235">
        <f t="shared" si="117"/>
        <v>1200</v>
      </c>
      <c r="AE46" s="235">
        <f t="shared" si="117"/>
        <v>0</v>
      </c>
      <c r="AF46" s="235">
        <f t="shared" si="117"/>
        <v>0</v>
      </c>
      <c r="AG46" s="235">
        <f t="shared" si="117"/>
        <v>0</v>
      </c>
      <c r="AH46" s="235">
        <f t="shared" si="117"/>
        <v>0</v>
      </c>
      <c r="AI46" s="235">
        <f t="shared" si="117"/>
        <v>0</v>
      </c>
      <c r="AJ46" s="235">
        <f t="shared" si="118"/>
        <v>0</v>
      </c>
      <c r="AK46" s="235">
        <f t="shared" si="118"/>
        <v>0</v>
      </c>
      <c r="AL46" s="235">
        <f t="shared" si="118"/>
        <v>0</v>
      </c>
      <c r="AM46" s="235">
        <f t="shared" si="118"/>
        <v>0</v>
      </c>
      <c r="AN46" s="235">
        <f t="shared" si="118"/>
        <v>0</v>
      </c>
      <c r="AO46" s="236">
        <f t="shared" si="118"/>
        <v>0</v>
      </c>
      <c r="AP46" s="235">
        <f t="shared" si="118"/>
        <v>1200</v>
      </c>
      <c r="AQ46" s="235">
        <f t="shared" si="118"/>
        <v>0</v>
      </c>
      <c r="AR46" s="235">
        <f t="shared" si="118"/>
        <v>0</v>
      </c>
      <c r="AS46" s="235">
        <f t="shared" si="118"/>
        <v>0</v>
      </c>
      <c r="AT46" s="235">
        <f t="shared" si="119"/>
        <v>0</v>
      </c>
      <c r="AU46" s="235">
        <f t="shared" si="119"/>
        <v>0</v>
      </c>
      <c r="AV46" s="235">
        <f t="shared" si="119"/>
        <v>0</v>
      </c>
      <c r="AW46" s="235">
        <f t="shared" si="119"/>
        <v>0</v>
      </c>
      <c r="AX46" s="235">
        <f t="shared" si="119"/>
        <v>0</v>
      </c>
      <c r="AY46" s="235">
        <f t="shared" si="119"/>
        <v>0</v>
      </c>
      <c r="AZ46" s="235">
        <f t="shared" si="119"/>
        <v>0</v>
      </c>
      <c r="BA46" s="236">
        <f t="shared" si="119"/>
        <v>0</v>
      </c>
      <c r="BB46" s="235">
        <f t="shared" si="119"/>
        <v>1200</v>
      </c>
      <c r="BC46" s="235">
        <f t="shared" si="119"/>
        <v>0</v>
      </c>
      <c r="BD46" s="235">
        <f t="shared" si="120"/>
        <v>0</v>
      </c>
      <c r="BE46" s="235">
        <f t="shared" si="120"/>
        <v>0</v>
      </c>
      <c r="BF46" s="235">
        <f t="shared" si="120"/>
        <v>0</v>
      </c>
      <c r="BG46" s="235">
        <f t="shared" si="120"/>
        <v>0</v>
      </c>
      <c r="BH46" s="235">
        <f t="shared" si="120"/>
        <v>0</v>
      </c>
      <c r="BI46" s="235">
        <f t="shared" si="120"/>
        <v>0</v>
      </c>
      <c r="BJ46" s="235">
        <f t="shared" si="120"/>
        <v>0</v>
      </c>
      <c r="BK46" s="235">
        <f t="shared" si="120"/>
        <v>0</v>
      </c>
      <c r="BL46" s="235">
        <f t="shared" si="120"/>
        <v>0</v>
      </c>
      <c r="BM46" s="235">
        <f t="shared" si="120"/>
        <v>0</v>
      </c>
      <c r="BN46" s="247"/>
      <c r="BO46" s="32">
        <f t="shared" si="127"/>
        <v>1200</v>
      </c>
      <c r="BP46" s="33">
        <f t="shared" si="128"/>
        <v>1200</v>
      </c>
      <c r="BQ46" s="33">
        <f t="shared" si="129"/>
        <v>1200</v>
      </c>
      <c r="BR46" s="33">
        <f t="shared" si="130"/>
        <v>1200</v>
      </c>
      <c r="BS46" s="34">
        <f t="shared" si="131"/>
        <v>1200</v>
      </c>
      <c r="BT46" s="4"/>
      <c r="BU46" s="28">
        <f t="shared" si="132"/>
        <v>6000</v>
      </c>
    </row>
    <row r="47" spans="1:73" s="244" customFormat="1" ht="15" hidden="1" outlineLevel="1">
      <c r="B47" s="108" t="s">
        <v>265</v>
      </c>
      <c r="C47" s="341"/>
      <c r="D47" s="203">
        <v>1000</v>
      </c>
      <c r="F47" s="235">
        <f t="shared" si="115"/>
        <v>1000</v>
      </c>
      <c r="G47" s="235">
        <f t="shared" si="115"/>
        <v>0</v>
      </c>
      <c r="H47" s="235">
        <f t="shared" si="115"/>
        <v>0</v>
      </c>
      <c r="I47" s="235">
        <f t="shared" si="115"/>
        <v>0</v>
      </c>
      <c r="J47" s="235">
        <f t="shared" si="115"/>
        <v>0</v>
      </c>
      <c r="K47" s="235">
        <f t="shared" si="115"/>
        <v>0</v>
      </c>
      <c r="L47" s="235">
        <f t="shared" si="115"/>
        <v>0</v>
      </c>
      <c r="M47" s="235">
        <f t="shared" si="115"/>
        <v>0</v>
      </c>
      <c r="N47" s="235">
        <f t="shared" si="115"/>
        <v>0</v>
      </c>
      <c r="O47" s="235">
        <f t="shared" si="115"/>
        <v>0</v>
      </c>
      <c r="P47" s="235">
        <f t="shared" si="116"/>
        <v>0</v>
      </c>
      <c r="Q47" s="236">
        <f t="shared" si="116"/>
        <v>0</v>
      </c>
      <c r="R47" s="235">
        <f t="shared" si="116"/>
        <v>1000</v>
      </c>
      <c r="S47" s="235">
        <f t="shared" si="116"/>
        <v>0</v>
      </c>
      <c r="T47" s="235">
        <f t="shared" si="116"/>
        <v>0</v>
      </c>
      <c r="U47" s="235">
        <f t="shared" si="116"/>
        <v>0</v>
      </c>
      <c r="V47" s="235">
        <f t="shared" si="116"/>
        <v>0</v>
      </c>
      <c r="W47" s="235">
        <f t="shared" si="116"/>
        <v>0</v>
      </c>
      <c r="X47" s="235">
        <f t="shared" si="116"/>
        <v>0</v>
      </c>
      <c r="Y47" s="235">
        <f t="shared" si="116"/>
        <v>0</v>
      </c>
      <c r="Z47" s="235">
        <f t="shared" si="117"/>
        <v>0</v>
      </c>
      <c r="AA47" s="235">
        <f t="shared" si="117"/>
        <v>0</v>
      </c>
      <c r="AB47" s="235">
        <f t="shared" si="117"/>
        <v>0</v>
      </c>
      <c r="AC47" s="236">
        <f t="shared" si="117"/>
        <v>0</v>
      </c>
      <c r="AD47" s="235">
        <f t="shared" si="117"/>
        <v>1000</v>
      </c>
      <c r="AE47" s="235">
        <f t="shared" si="117"/>
        <v>0</v>
      </c>
      <c r="AF47" s="235">
        <f t="shared" si="117"/>
        <v>0</v>
      </c>
      <c r="AG47" s="235">
        <f t="shared" si="117"/>
        <v>0</v>
      </c>
      <c r="AH47" s="235">
        <f t="shared" si="117"/>
        <v>0</v>
      </c>
      <c r="AI47" s="235">
        <f t="shared" si="117"/>
        <v>0</v>
      </c>
      <c r="AJ47" s="235">
        <f t="shared" si="118"/>
        <v>0</v>
      </c>
      <c r="AK47" s="235">
        <f t="shared" si="118"/>
        <v>0</v>
      </c>
      <c r="AL47" s="235">
        <f t="shared" si="118"/>
        <v>0</v>
      </c>
      <c r="AM47" s="235">
        <f t="shared" si="118"/>
        <v>0</v>
      </c>
      <c r="AN47" s="235">
        <f t="shared" si="118"/>
        <v>0</v>
      </c>
      <c r="AO47" s="236">
        <f t="shared" si="118"/>
        <v>0</v>
      </c>
      <c r="AP47" s="235">
        <f t="shared" si="118"/>
        <v>1000</v>
      </c>
      <c r="AQ47" s="235">
        <f t="shared" si="118"/>
        <v>0</v>
      </c>
      <c r="AR47" s="235">
        <f t="shared" si="118"/>
        <v>0</v>
      </c>
      <c r="AS47" s="235">
        <f t="shared" si="118"/>
        <v>0</v>
      </c>
      <c r="AT47" s="235">
        <f t="shared" si="119"/>
        <v>0</v>
      </c>
      <c r="AU47" s="235">
        <f t="shared" si="119"/>
        <v>0</v>
      </c>
      <c r="AV47" s="235">
        <f t="shared" si="119"/>
        <v>0</v>
      </c>
      <c r="AW47" s="235">
        <f t="shared" si="119"/>
        <v>0</v>
      </c>
      <c r="AX47" s="235">
        <f t="shared" si="119"/>
        <v>0</v>
      </c>
      <c r="AY47" s="235">
        <f t="shared" si="119"/>
        <v>0</v>
      </c>
      <c r="AZ47" s="235">
        <f t="shared" si="119"/>
        <v>0</v>
      </c>
      <c r="BA47" s="236">
        <f t="shared" si="119"/>
        <v>0</v>
      </c>
      <c r="BB47" s="235">
        <f t="shared" si="119"/>
        <v>1000</v>
      </c>
      <c r="BC47" s="235">
        <f t="shared" si="119"/>
        <v>0</v>
      </c>
      <c r="BD47" s="235">
        <f t="shared" si="120"/>
        <v>0</v>
      </c>
      <c r="BE47" s="235">
        <f t="shared" si="120"/>
        <v>0</v>
      </c>
      <c r="BF47" s="235">
        <f t="shared" si="120"/>
        <v>0</v>
      </c>
      <c r="BG47" s="235">
        <f t="shared" si="120"/>
        <v>0</v>
      </c>
      <c r="BH47" s="235">
        <f t="shared" si="120"/>
        <v>0</v>
      </c>
      <c r="BI47" s="235">
        <f t="shared" si="120"/>
        <v>0</v>
      </c>
      <c r="BJ47" s="235">
        <f t="shared" si="120"/>
        <v>0</v>
      </c>
      <c r="BK47" s="235">
        <f t="shared" si="120"/>
        <v>0</v>
      </c>
      <c r="BL47" s="235">
        <f t="shared" si="120"/>
        <v>0</v>
      </c>
      <c r="BM47" s="235">
        <f t="shared" si="120"/>
        <v>0</v>
      </c>
      <c r="BN47" s="247"/>
      <c r="BO47" s="32">
        <f t="shared" si="127"/>
        <v>1000</v>
      </c>
      <c r="BP47" s="33">
        <f t="shared" si="128"/>
        <v>1000</v>
      </c>
      <c r="BQ47" s="33">
        <f t="shared" si="129"/>
        <v>1000</v>
      </c>
      <c r="BR47" s="33">
        <f t="shared" si="130"/>
        <v>1000</v>
      </c>
      <c r="BS47" s="34">
        <f t="shared" si="131"/>
        <v>1000</v>
      </c>
      <c r="BT47" s="4"/>
      <c r="BU47" s="28">
        <f t="shared" si="132"/>
        <v>5000</v>
      </c>
    </row>
    <row r="48" spans="1:73" s="244" customFormat="1" ht="15" hidden="1" outlineLevel="1">
      <c r="B48" s="108" t="s">
        <v>266</v>
      </c>
      <c r="C48" s="341"/>
      <c r="D48" s="203">
        <v>1000</v>
      </c>
      <c r="F48" s="235">
        <f t="shared" si="115"/>
        <v>1000</v>
      </c>
      <c r="G48" s="235">
        <f t="shared" si="115"/>
        <v>0</v>
      </c>
      <c r="H48" s="235">
        <f t="shared" si="115"/>
        <v>0</v>
      </c>
      <c r="I48" s="235">
        <f t="shared" si="115"/>
        <v>0</v>
      </c>
      <c r="J48" s="235">
        <f t="shared" si="115"/>
        <v>0</v>
      </c>
      <c r="K48" s="235">
        <f t="shared" si="115"/>
        <v>0</v>
      </c>
      <c r="L48" s="235">
        <f t="shared" si="115"/>
        <v>0</v>
      </c>
      <c r="M48" s="235">
        <f t="shared" si="115"/>
        <v>0</v>
      </c>
      <c r="N48" s="235">
        <f t="shared" si="115"/>
        <v>0</v>
      </c>
      <c r="O48" s="235">
        <f t="shared" si="115"/>
        <v>0</v>
      </c>
      <c r="P48" s="235">
        <f t="shared" si="116"/>
        <v>0</v>
      </c>
      <c r="Q48" s="236">
        <f t="shared" si="116"/>
        <v>0</v>
      </c>
      <c r="R48" s="235">
        <f t="shared" si="116"/>
        <v>1000</v>
      </c>
      <c r="S48" s="235">
        <f t="shared" si="116"/>
        <v>0</v>
      </c>
      <c r="T48" s="235">
        <f t="shared" si="116"/>
        <v>0</v>
      </c>
      <c r="U48" s="235">
        <f t="shared" si="116"/>
        <v>0</v>
      </c>
      <c r="V48" s="235">
        <f t="shared" si="116"/>
        <v>0</v>
      </c>
      <c r="W48" s="235">
        <f t="shared" si="116"/>
        <v>0</v>
      </c>
      <c r="X48" s="235">
        <f t="shared" si="116"/>
        <v>0</v>
      </c>
      <c r="Y48" s="235">
        <f t="shared" si="116"/>
        <v>0</v>
      </c>
      <c r="Z48" s="235">
        <f t="shared" si="117"/>
        <v>0</v>
      </c>
      <c r="AA48" s="235">
        <f t="shared" si="117"/>
        <v>0</v>
      </c>
      <c r="AB48" s="235">
        <f t="shared" si="117"/>
        <v>0</v>
      </c>
      <c r="AC48" s="236">
        <f t="shared" si="117"/>
        <v>0</v>
      </c>
      <c r="AD48" s="235">
        <f t="shared" si="117"/>
        <v>1000</v>
      </c>
      <c r="AE48" s="235">
        <f t="shared" si="117"/>
        <v>0</v>
      </c>
      <c r="AF48" s="235">
        <f t="shared" si="117"/>
        <v>0</v>
      </c>
      <c r="AG48" s="235">
        <f t="shared" si="117"/>
        <v>0</v>
      </c>
      <c r="AH48" s="235">
        <f t="shared" si="117"/>
        <v>0</v>
      </c>
      <c r="AI48" s="235">
        <f t="shared" si="117"/>
        <v>0</v>
      </c>
      <c r="AJ48" s="235">
        <f t="shared" si="118"/>
        <v>0</v>
      </c>
      <c r="AK48" s="235">
        <f t="shared" si="118"/>
        <v>0</v>
      </c>
      <c r="AL48" s="235">
        <f t="shared" si="118"/>
        <v>0</v>
      </c>
      <c r="AM48" s="235">
        <f t="shared" si="118"/>
        <v>0</v>
      </c>
      <c r="AN48" s="235">
        <f t="shared" si="118"/>
        <v>0</v>
      </c>
      <c r="AO48" s="236">
        <f t="shared" si="118"/>
        <v>0</v>
      </c>
      <c r="AP48" s="235">
        <f t="shared" si="118"/>
        <v>1000</v>
      </c>
      <c r="AQ48" s="235">
        <f t="shared" si="118"/>
        <v>0</v>
      </c>
      <c r="AR48" s="235">
        <f t="shared" si="118"/>
        <v>0</v>
      </c>
      <c r="AS48" s="235">
        <f t="shared" si="118"/>
        <v>0</v>
      </c>
      <c r="AT48" s="235">
        <f t="shared" si="119"/>
        <v>0</v>
      </c>
      <c r="AU48" s="235">
        <f t="shared" si="119"/>
        <v>0</v>
      </c>
      <c r="AV48" s="235">
        <f t="shared" si="119"/>
        <v>0</v>
      </c>
      <c r="AW48" s="235">
        <f t="shared" si="119"/>
        <v>0</v>
      </c>
      <c r="AX48" s="235">
        <f t="shared" si="119"/>
        <v>0</v>
      </c>
      <c r="AY48" s="235">
        <f t="shared" si="119"/>
        <v>0</v>
      </c>
      <c r="AZ48" s="235">
        <f t="shared" si="119"/>
        <v>0</v>
      </c>
      <c r="BA48" s="236">
        <f t="shared" si="119"/>
        <v>0</v>
      </c>
      <c r="BB48" s="235">
        <f t="shared" si="119"/>
        <v>1000</v>
      </c>
      <c r="BC48" s="235">
        <f t="shared" si="119"/>
        <v>0</v>
      </c>
      <c r="BD48" s="235">
        <f t="shared" si="120"/>
        <v>0</v>
      </c>
      <c r="BE48" s="235">
        <f t="shared" si="120"/>
        <v>0</v>
      </c>
      <c r="BF48" s="235">
        <f t="shared" si="120"/>
        <v>0</v>
      </c>
      <c r="BG48" s="235">
        <f t="shared" si="120"/>
        <v>0</v>
      </c>
      <c r="BH48" s="235">
        <f t="shared" si="120"/>
        <v>0</v>
      </c>
      <c r="BI48" s="235">
        <f t="shared" si="120"/>
        <v>0</v>
      </c>
      <c r="BJ48" s="235">
        <f t="shared" si="120"/>
        <v>0</v>
      </c>
      <c r="BK48" s="235">
        <f t="shared" si="120"/>
        <v>0</v>
      </c>
      <c r="BL48" s="235">
        <f t="shared" si="120"/>
        <v>0</v>
      </c>
      <c r="BM48" s="235">
        <f t="shared" si="120"/>
        <v>0</v>
      </c>
      <c r="BN48" s="247"/>
      <c r="BO48" s="32">
        <f t="shared" si="127"/>
        <v>1000</v>
      </c>
      <c r="BP48" s="33">
        <f t="shared" si="128"/>
        <v>1000</v>
      </c>
      <c r="BQ48" s="33">
        <f t="shared" si="129"/>
        <v>1000</v>
      </c>
      <c r="BR48" s="33">
        <f t="shared" si="130"/>
        <v>1000</v>
      </c>
      <c r="BS48" s="34">
        <f t="shared" si="131"/>
        <v>1000</v>
      </c>
      <c r="BT48" s="4"/>
      <c r="BU48" s="28">
        <f t="shared" si="132"/>
        <v>5000</v>
      </c>
    </row>
    <row r="49" spans="1:73" s="244" customFormat="1" ht="15" hidden="1" outlineLevel="1">
      <c r="B49" s="108" t="s">
        <v>267</v>
      </c>
      <c r="C49" s="341"/>
      <c r="D49" s="203">
        <v>200</v>
      </c>
      <c r="F49" s="235">
        <f t="shared" si="115"/>
        <v>200</v>
      </c>
      <c r="G49" s="235">
        <f t="shared" si="115"/>
        <v>0</v>
      </c>
      <c r="H49" s="235">
        <f t="shared" si="115"/>
        <v>0</v>
      </c>
      <c r="I49" s="235">
        <f t="shared" si="115"/>
        <v>0</v>
      </c>
      <c r="J49" s="235">
        <f t="shared" si="115"/>
        <v>0</v>
      </c>
      <c r="K49" s="235">
        <f t="shared" si="115"/>
        <v>0</v>
      </c>
      <c r="L49" s="235">
        <f t="shared" si="115"/>
        <v>0</v>
      </c>
      <c r="M49" s="235">
        <f t="shared" si="115"/>
        <v>0</v>
      </c>
      <c r="N49" s="235">
        <f t="shared" si="115"/>
        <v>0</v>
      </c>
      <c r="O49" s="235">
        <f t="shared" si="115"/>
        <v>0</v>
      </c>
      <c r="P49" s="235">
        <f t="shared" si="116"/>
        <v>0</v>
      </c>
      <c r="Q49" s="236">
        <f t="shared" si="116"/>
        <v>0</v>
      </c>
      <c r="R49" s="235">
        <f t="shared" si="116"/>
        <v>200</v>
      </c>
      <c r="S49" s="235">
        <f t="shared" si="116"/>
        <v>0</v>
      </c>
      <c r="T49" s="235">
        <f t="shared" si="116"/>
        <v>0</v>
      </c>
      <c r="U49" s="235">
        <f t="shared" si="116"/>
        <v>0</v>
      </c>
      <c r="V49" s="235">
        <f t="shared" si="116"/>
        <v>0</v>
      </c>
      <c r="W49" s="235">
        <f t="shared" si="116"/>
        <v>0</v>
      </c>
      <c r="X49" s="235">
        <f t="shared" si="116"/>
        <v>0</v>
      </c>
      <c r="Y49" s="235">
        <f t="shared" si="116"/>
        <v>0</v>
      </c>
      <c r="Z49" s="235">
        <f t="shared" si="117"/>
        <v>0</v>
      </c>
      <c r="AA49" s="235">
        <f t="shared" si="117"/>
        <v>0</v>
      </c>
      <c r="AB49" s="235">
        <f t="shared" si="117"/>
        <v>0</v>
      </c>
      <c r="AC49" s="236">
        <f t="shared" si="117"/>
        <v>0</v>
      </c>
      <c r="AD49" s="235">
        <f t="shared" si="117"/>
        <v>200</v>
      </c>
      <c r="AE49" s="235">
        <f t="shared" si="117"/>
        <v>0</v>
      </c>
      <c r="AF49" s="235">
        <f t="shared" si="117"/>
        <v>0</v>
      </c>
      <c r="AG49" s="235">
        <f t="shared" si="117"/>
        <v>0</v>
      </c>
      <c r="AH49" s="235">
        <f t="shared" si="117"/>
        <v>0</v>
      </c>
      <c r="AI49" s="235">
        <f t="shared" si="117"/>
        <v>0</v>
      </c>
      <c r="AJ49" s="235">
        <f t="shared" si="118"/>
        <v>0</v>
      </c>
      <c r="AK49" s="235">
        <f t="shared" si="118"/>
        <v>0</v>
      </c>
      <c r="AL49" s="235">
        <f t="shared" si="118"/>
        <v>0</v>
      </c>
      <c r="AM49" s="235">
        <f t="shared" si="118"/>
        <v>0</v>
      </c>
      <c r="AN49" s="235">
        <f t="shared" si="118"/>
        <v>0</v>
      </c>
      <c r="AO49" s="236">
        <f t="shared" si="118"/>
        <v>0</v>
      </c>
      <c r="AP49" s="235">
        <f t="shared" si="118"/>
        <v>200</v>
      </c>
      <c r="AQ49" s="235">
        <f t="shared" si="118"/>
        <v>0</v>
      </c>
      <c r="AR49" s="235">
        <f t="shared" si="118"/>
        <v>0</v>
      </c>
      <c r="AS49" s="235">
        <f t="shared" si="118"/>
        <v>0</v>
      </c>
      <c r="AT49" s="235">
        <f t="shared" si="119"/>
        <v>0</v>
      </c>
      <c r="AU49" s="235">
        <f t="shared" si="119"/>
        <v>0</v>
      </c>
      <c r="AV49" s="235">
        <f t="shared" si="119"/>
        <v>0</v>
      </c>
      <c r="AW49" s="235">
        <f t="shared" si="119"/>
        <v>0</v>
      </c>
      <c r="AX49" s="235">
        <f t="shared" si="119"/>
        <v>0</v>
      </c>
      <c r="AY49" s="235">
        <f t="shared" si="119"/>
        <v>0</v>
      </c>
      <c r="AZ49" s="235">
        <f t="shared" si="119"/>
        <v>0</v>
      </c>
      <c r="BA49" s="236">
        <f t="shared" si="119"/>
        <v>0</v>
      </c>
      <c r="BB49" s="235">
        <f t="shared" si="119"/>
        <v>200</v>
      </c>
      <c r="BC49" s="235">
        <f t="shared" si="119"/>
        <v>0</v>
      </c>
      <c r="BD49" s="235">
        <f t="shared" si="120"/>
        <v>0</v>
      </c>
      <c r="BE49" s="235">
        <f t="shared" si="120"/>
        <v>0</v>
      </c>
      <c r="BF49" s="235">
        <f t="shared" si="120"/>
        <v>0</v>
      </c>
      <c r="BG49" s="235">
        <f t="shared" si="120"/>
        <v>0</v>
      </c>
      <c r="BH49" s="235">
        <f t="shared" si="120"/>
        <v>0</v>
      </c>
      <c r="BI49" s="235">
        <f t="shared" si="120"/>
        <v>0</v>
      </c>
      <c r="BJ49" s="235">
        <f t="shared" si="120"/>
        <v>0</v>
      </c>
      <c r="BK49" s="235">
        <f t="shared" si="120"/>
        <v>0</v>
      </c>
      <c r="BL49" s="235">
        <f t="shared" si="120"/>
        <v>0</v>
      </c>
      <c r="BM49" s="235">
        <f t="shared" si="120"/>
        <v>0</v>
      </c>
      <c r="BN49" s="247"/>
      <c r="BO49" s="32">
        <f t="shared" si="127"/>
        <v>200</v>
      </c>
      <c r="BP49" s="33">
        <f t="shared" si="128"/>
        <v>200</v>
      </c>
      <c r="BQ49" s="33">
        <f t="shared" si="129"/>
        <v>200</v>
      </c>
      <c r="BR49" s="33">
        <f t="shared" si="130"/>
        <v>200</v>
      </c>
      <c r="BS49" s="34">
        <f t="shared" si="131"/>
        <v>200</v>
      </c>
      <c r="BT49" s="4"/>
      <c r="BU49" s="28">
        <f t="shared" si="132"/>
        <v>1000</v>
      </c>
    </row>
    <row r="50" spans="1:73" s="244" customFormat="1" ht="15" hidden="1" outlineLevel="1">
      <c r="B50" s="108" t="s">
        <v>268</v>
      </c>
      <c r="C50" s="341"/>
      <c r="D50" s="203">
        <v>500</v>
      </c>
      <c r="F50" s="235">
        <f t="shared" si="115"/>
        <v>500</v>
      </c>
      <c r="G50" s="235">
        <f t="shared" si="115"/>
        <v>0</v>
      </c>
      <c r="H50" s="235">
        <f t="shared" si="115"/>
        <v>0</v>
      </c>
      <c r="I50" s="235">
        <f t="shared" si="115"/>
        <v>0</v>
      </c>
      <c r="J50" s="235">
        <f t="shared" si="115"/>
        <v>0</v>
      </c>
      <c r="K50" s="235">
        <f t="shared" si="115"/>
        <v>0</v>
      </c>
      <c r="L50" s="235">
        <f t="shared" si="115"/>
        <v>0</v>
      </c>
      <c r="M50" s="235">
        <f t="shared" si="115"/>
        <v>0</v>
      </c>
      <c r="N50" s="235">
        <f t="shared" si="115"/>
        <v>0</v>
      </c>
      <c r="O50" s="235">
        <f t="shared" si="115"/>
        <v>0</v>
      </c>
      <c r="P50" s="235">
        <f t="shared" si="116"/>
        <v>0</v>
      </c>
      <c r="Q50" s="236">
        <f t="shared" si="116"/>
        <v>0</v>
      </c>
      <c r="R50" s="235">
        <f t="shared" si="116"/>
        <v>500</v>
      </c>
      <c r="S50" s="235">
        <f t="shared" si="116"/>
        <v>0</v>
      </c>
      <c r="T50" s="235">
        <f t="shared" si="116"/>
        <v>0</v>
      </c>
      <c r="U50" s="235">
        <f t="shared" si="116"/>
        <v>0</v>
      </c>
      <c r="V50" s="235">
        <f t="shared" si="116"/>
        <v>0</v>
      </c>
      <c r="W50" s="235">
        <f t="shared" si="116"/>
        <v>0</v>
      </c>
      <c r="X50" s="235">
        <f t="shared" si="116"/>
        <v>0</v>
      </c>
      <c r="Y50" s="235">
        <f t="shared" si="116"/>
        <v>0</v>
      </c>
      <c r="Z50" s="235">
        <f t="shared" si="117"/>
        <v>0</v>
      </c>
      <c r="AA50" s="235">
        <f t="shared" si="117"/>
        <v>0</v>
      </c>
      <c r="AB50" s="235">
        <f t="shared" si="117"/>
        <v>0</v>
      </c>
      <c r="AC50" s="236">
        <f t="shared" si="117"/>
        <v>0</v>
      </c>
      <c r="AD50" s="235">
        <f t="shared" si="117"/>
        <v>500</v>
      </c>
      <c r="AE50" s="235">
        <f t="shared" si="117"/>
        <v>0</v>
      </c>
      <c r="AF50" s="235">
        <f t="shared" si="117"/>
        <v>0</v>
      </c>
      <c r="AG50" s="235">
        <f t="shared" si="117"/>
        <v>0</v>
      </c>
      <c r="AH50" s="235">
        <f t="shared" si="117"/>
        <v>0</v>
      </c>
      <c r="AI50" s="235">
        <f t="shared" si="117"/>
        <v>0</v>
      </c>
      <c r="AJ50" s="235">
        <f t="shared" si="118"/>
        <v>0</v>
      </c>
      <c r="AK50" s="235">
        <f t="shared" si="118"/>
        <v>0</v>
      </c>
      <c r="AL50" s="235">
        <f t="shared" si="118"/>
        <v>0</v>
      </c>
      <c r="AM50" s="235">
        <f t="shared" si="118"/>
        <v>0</v>
      </c>
      <c r="AN50" s="235">
        <f t="shared" si="118"/>
        <v>0</v>
      </c>
      <c r="AO50" s="236">
        <f t="shared" si="118"/>
        <v>0</v>
      </c>
      <c r="AP50" s="235">
        <f t="shared" si="118"/>
        <v>500</v>
      </c>
      <c r="AQ50" s="235">
        <f t="shared" si="118"/>
        <v>0</v>
      </c>
      <c r="AR50" s="235">
        <f t="shared" si="118"/>
        <v>0</v>
      </c>
      <c r="AS50" s="235">
        <f t="shared" si="118"/>
        <v>0</v>
      </c>
      <c r="AT50" s="235">
        <f t="shared" si="119"/>
        <v>0</v>
      </c>
      <c r="AU50" s="235">
        <f t="shared" si="119"/>
        <v>0</v>
      </c>
      <c r="AV50" s="235">
        <f t="shared" si="119"/>
        <v>0</v>
      </c>
      <c r="AW50" s="235">
        <f t="shared" si="119"/>
        <v>0</v>
      </c>
      <c r="AX50" s="235">
        <f t="shared" si="119"/>
        <v>0</v>
      </c>
      <c r="AY50" s="235">
        <f t="shared" si="119"/>
        <v>0</v>
      </c>
      <c r="AZ50" s="235">
        <f t="shared" si="119"/>
        <v>0</v>
      </c>
      <c r="BA50" s="236">
        <f t="shared" si="119"/>
        <v>0</v>
      </c>
      <c r="BB50" s="235">
        <f t="shared" si="119"/>
        <v>500</v>
      </c>
      <c r="BC50" s="235">
        <f t="shared" si="119"/>
        <v>0</v>
      </c>
      <c r="BD50" s="235">
        <f t="shared" si="120"/>
        <v>0</v>
      </c>
      <c r="BE50" s="235">
        <f t="shared" si="120"/>
        <v>0</v>
      </c>
      <c r="BF50" s="235">
        <f t="shared" si="120"/>
        <v>0</v>
      </c>
      <c r="BG50" s="235">
        <f t="shared" si="120"/>
        <v>0</v>
      </c>
      <c r="BH50" s="235">
        <f t="shared" si="120"/>
        <v>0</v>
      </c>
      <c r="BI50" s="235">
        <f t="shared" si="120"/>
        <v>0</v>
      </c>
      <c r="BJ50" s="235">
        <f t="shared" si="120"/>
        <v>0</v>
      </c>
      <c r="BK50" s="235">
        <f t="shared" si="120"/>
        <v>0</v>
      </c>
      <c r="BL50" s="235">
        <f t="shared" si="120"/>
        <v>0</v>
      </c>
      <c r="BM50" s="235">
        <f t="shared" si="120"/>
        <v>0</v>
      </c>
      <c r="BN50" s="247"/>
      <c r="BO50" s="32">
        <f t="shared" si="127"/>
        <v>500</v>
      </c>
      <c r="BP50" s="33">
        <f t="shared" si="128"/>
        <v>500</v>
      </c>
      <c r="BQ50" s="33">
        <f t="shared" si="129"/>
        <v>500</v>
      </c>
      <c r="BR50" s="33">
        <f t="shared" si="130"/>
        <v>500</v>
      </c>
      <c r="BS50" s="34">
        <f t="shared" si="131"/>
        <v>500</v>
      </c>
      <c r="BT50" s="4"/>
      <c r="BU50" s="28">
        <f t="shared" si="132"/>
        <v>2500</v>
      </c>
    </row>
    <row r="51" spans="1:73" s="244" customFormat="1" ht="15" hidden="1" outlineLevel="1">
      <c r="B51" s="108" t="s">
        <v>269</v>
      </c>
      <c r="C51" s="341"/>
      <c r="D51" s="203">
        <v>20000</v>
      </c>
      <c r="F51" s="235">
        <f t="shared" si="115"/>
        <v>20000</v>
      </c>
      <c r="G51" s="235">
        <f t="shared" si="115"/>
        <v>0</v>
      </c>
      <c r="H51" s="235">
        <f t="shared" si="115"/>
        <v>0</v>
      </c>
      <c r="I51" s="235">
        <f t="shared" si="115"/>
        <v>0</v>
      </c>
      <c r="J51" s="235">
        <f t="shared" si="115"/>
        <v>0</v>
      </c>
      <c r="K51" s="235">
        <f t="shared" si="115"/>
        <v>0</v>
      </c>
      <c r="L51" s="235">
        <f t="shared" si="115"/>
        <v>0</v>
      </c>
      <c r="M51" s="235">
        <f t="shared" si="115"/>
        <v>0</v>
      </c>
      <c r="N51" s="235">
        <f t="shared" si="115"/>
        <v>0</v>
      </c>
      <c r="O51" s="235">
        <f t="shared" si="115"/>
        <v>0</v>
      </c>
      <c r="P51" s="235">
        <f t="shared" si="116"/>
        <v>0</v>
      </c>
      <c r="Q51" s="236">
        <f t="shared" si="116"/>
        <v>0</v>
      </c>
      <c r="R51" s="235">
        <f t="shared" si="116"/>
        <v>20000</v>
      </c>
      <c r="S51" s="235">
        <f t="shared" si="116"/>
        <v>0</v>
      </c>
      <c r="T51" s="235">
        <f t="shared" si="116"/>
        <v>0</v>
      </c>
      <c r="U51" s="235">
        <f t="shared" si="116"/>
        <v>0</v>
      </c>
      <c r="V51" s="235">
        <f t="shared" si="116"/>
        <v>0</v>
      </c>
      <c r="W51" s="235">
        <f t="shared" si="116"/>
        <v>0</v>
      </c>
      <c r="X51" s="235">
        <f t="shared" si="116"/>
        <v>0</v>
      </c>
      <c r="Y51" s="235">
        <f t="shared" si="116"/>
        <v>0</v>
      </c>
      <c r="Z51" s="235">
        <f t="shared" si="117"/>
        <v>0</v>
      </c>
      <c r="AA51" s="235">
        <f t="shared" si="117"/>
        <v>0</v>
      </c>
      <c r="AB51" s="235">
        <f t="shared" si="117"/>
        <v>0</v>
      </c>
      <c r="AC51" s="236">
        <f t="shared" si="117"/>
        <v>0</v>
      </c>
      <c r="AD51" s="235">
        <f t="shared" si="117"/>
        <v>20000</v>
      </c>
      <c r="AE51" s="235">
        <f t="shared" si="117"/>
        <v>0</v>
      </c>
      <c r="AF51" s="235">
        <f t="shared" si="117"/>
        <v>0</v>
      </c>
      <c r="AG51" s="235">
        <f t="shared" si="117"/>
        <v>0</v>
      </c>
      <c r="AH51" s="235">
        <f t="shared" si="117"/>
        <v>0</v>
      </c>
      <c r="AI51" s="235">
        <f t="shared" si="117"/>
        <v>0</v>
      </c>
      <c r="AJ51" s="235">
        <f t="shared" si="118"/>
        <v>0</v>
      </c>
      <c r="AK51" s="235">
        <f t="shared" si="118"/>
        <v>0</v>
      </c>
      <c r="AL51" s="235">
        <f t="shared" si="118"/>
        <v>0</v>
      </c>
      <c r="AM51" s="235">
        <f t="shared" si="118"/>
        <v>0</v>
      </c>
      <c r="AN51" s="235">
        <f t="shared" si="118"/>
        <v>0</v>
      </c>
      <c r="AO51" s="236">
        <f t="shared" si="118"/>
        <v>0</v>
      </c>
      <c r="AP51" s="235">
        <f t="shared" si="118"/>
        <v>20000</v>
      </c>
      <c r="AQ51" s="235">
        <f t="shared" si="118"/>
        <v>0</v>
      </c>
      <c r="AR51" s="235">
        <f t="shared" si="118"/>
        <v>0</v>
      </c>
      <c r="AS51" s="235">
        <f t="shared" si="118"/>
        <v>0</v>
      </c>
      <c r="AT51" s="235">
        <f t="shared" si="119"/>
        <v>0</v>
      </c>
      <c r="AU51" s="235">
        <f t="shared" si="119"/>
        <v>0</v>
      </c>
      <c r="AV51" s="235">
        <f t="shared" si="119"/>
        <v>0</v>
      </c>
      <c r="AW51" s="235">
        <f t="shared" si="119"/>
        <v>0</v>
      </c>
      <c r="AX51" s="235">
        <f t="shared" si="119"/>
        <v>0</v>
      </c>
      <c r="AY51" s="235">
        <f t="shared" si="119"/>
        <v>0</v>
      </c>
      <c r="AZ51" s="235">
        <f t="shared" si="119"/>
        <v>0</v>
      </c>
      <c r="BA51" s="236">
        <f t="shared" si="119"/>
        <v>0</v>
      </c>
      <c r="BB51" s="235">
        <f t="shared" si="119"/>
        <v>20000</v>
      </c>
      <c r="BC51" s="235">
        <f t="shared" si="119"/>
        <v>0</v>
      </c>
      <c r="BD51" s="235">
        <f t="shared" si="120"/>
        <v>0</v>
      </c>
      <c r="BE51" s="235">
        <f t="shared" si="120"/>
        <v>0</v>
      </c>
      <c r="BF51" s="235">
        <f t="shared" si="120"/>
        <v>0</v>
      </c>
      <c r="BG51" s="235">
        <f t="shared" si="120"/>
        <v>0</v>
      </c>
      <c r="BH51" s="235">
        <f t="shared" si="120"/>
        <v>0</v>
      </c>
      <c r="BI51" s="235">
        <f t="shared" si="120"/>
        <v>0</v>
      </c>
      <c r="BJ51" s="235">
        <f t="shared" si="120"/>
        <v>0</v>
      </c>
      <c r="BK51" s="235">
        <f t="shared" si="120"/>
        <v>0</v>
      </c>
      <c r="BL51" s="235">
        <f t="shared" si="120"/>
        <v>0</v>
      </c>
      <c r="BM51" s="235">
        <f t="shared" si="120"/>
        <v>0</v>
      </c>
      <c r="BN51" s="247"/>
      <c r="BO51" s="32">
        <f t="shared" ref="BO51:BO57" si="133">SUM(F51:Q51)</f>
        <v>20000</v>
      </c>
      <c r="BP51" s="33">
        <f t="shared" ref="BP51:BP57" si="134">SUM(R51:AC51)</f>
        <v>20000</v>
      </c>
      <c r="BQ51" s="33">
        <f t="shared" ref="BQ51:BQ57" si="135">SUM(AD51:AO51)</f>
        <v>20000</v>
      </c>
      <c r="BR51" s="33">
        <f t="shared" ref="BR51:BR57" si="136">SUM(AP51:BA51)</f>
        <v>20000</v>
      </c>
      <c r="BS51" s="34">
        <f t="shared" ref="BS51:BS57" si="137">SUM(BB51:BM51)</f>
        <v>20000</v>
      </c>
      <c r="BT51" s="4"/>
      <c r="BU51" s="28">
        <f t="shared" ref="BU51:BU57" si="138">SUM(BO51:BS51)</f>
        <v>100000</v>
      </c>
    </row>
    <row r="52" spans="1:73" s="244" customFormat="1" ht="15" hidden="1" outlineLevel="1">
      <c r="B52" s="108" t="s">
        <v>270</v>
      </c>
      <c r="C52" s="341"/>
      <c r="D52" s="203">
        <v>2400</v>
      </c>
      <c r="F52" s="235">
        <f t="shared" ref="F52:O57" si="139">IF(OR(F$2=$C$36, F$2=$C$37, F$2=$C$38, F$2=$C$39,F$2=$C$40),$D52,0)</f>
        <v>2400</v>
      </c>
      <c r="G52" s="235">
        <f t="shared" si="139"/>
        <v>0</v>
      </c>
      <c r="H52" s="235">
        <f t="shared" si="139"/>
        <v>0</v>
      </c>
      <c r="I52" s="235">
        <f t="shared" si="139"/>
        <v>0</v>
      </c>
      <c r="J52" s="235">
        <f t="shared" si="139"/>
        <v>0</v>
      </c>
      <c r="K52" s="235">
        <f t="shared" si="139"/>
        <v>0</v>
      </c>
      <c r="L52" s="235">
        <f t="shared" si="139"/>
        <v>0</v>
      </c>
      <c r="M52" s="235">
        <f t="shared" si="139"/>
        <v>0</v>
      </c>
      <c r="N52" s="235">
        <f t="shared" si="139"/>
        <v>0</v>
      </c>
      <c r="O52" s="235">
        <f t="shared" si="139"/>
        <v>0</v>
      </c>
      <c r="P52" s="235">
        <f t="shared" ref="P52:Y57" si="140">IF(OR(P$2=$C$36, P$2=$C$37, P$2=$C$38, P$2=$C$39,P$2=$C$40),$D52,0)</f>
        <v>0</v>
      </c>
      <c r="Q52" s="236">
        <f t="shared" si="140"/>
        <v>0</v>
      </c>
      <c r="R52" s="235">
        <f t="shared" si="140"/>
        <v>2400</v>
      </c>
      <c r="S52" s="235">
        <f t="shared" si="140"/>
        <v>0</v>
      </c>
      <c r="T52" s="235">
        <f t="shared" si="140"/>
        <v>0</v>
      </c>
      <c r="U52" s="235">
        <f t="shared" si="140"/>
        <v>0</v>
      </c>
      <c r="V52" s="235">
        <f t="shared" si="140"/>
        <v>0</v>
      </c>
      <c r="W52" s="235">
        <f t="shared" si="140"/>
        <v>0</v>
      </c>
      <c r="X52" s="235">
        <f t="shared" si="140"/>
        <v>0</v>
      </c>
      <c r="Y52" s="235">
        <f t="shared" si="140"/>
        <v>0</v>
      </c>
      <c r="Z52" s="235">
        <f t="shared" ref="Z52:AI57" si="141">IF(OR(Z$2=$C$36, Z$2=$C$37, Z$2=$C$38, Z$2=$C$39,Z$2=$C$40),$D52,0)</f>
        <v>0</v>
      </c>
      <c r="AA52" s="235">
        <f t="shared" si="141"/>
        <v>0</v>
      </c>
      <c r="AB52" s="235">
        <f t="shared" si="141"/>
        <v>0</v>
      </c>
      <c r="AC52" s="236">
        <f t="shared" si="141"/>
        <v>0</v>
      </c>
      <c r="AD52" s="235">
        <f t="shared" si="141"/>
        <v>2400</v>
      </c>
      <c r="AE52" s="235">
        <f t="shared" si="141"/>
        <v>0</v>
      </c>
      <c r="AF52" s="235">
        <f t="shared" si="141"/>
        <v>0</v>
      </c>
      <c r="AG52" s="235">
        <f t="shared" si="141"/>
        <v>0</v>
      </c>
      <c r="AH52" s="235">
        <f t="shared" si="141"/>
        <v>0</v>
      </c>
      <c r="AI52" s="235">
        <f t="shared" si="141"/>
        <v>0</v>
      </c>
      <c r="AJ52" s="235">
        <f t="shared" ref="AJ52:AS57" si="142">IF(OR(AJ$2=$C$36, AJ$2=$C$37, AJ$2=$C$38, AJ$2=$C$39,AJ$2=$C$40),$D52,0)</f>
        <v>0</v>
      </c>
      <c r="AK52" s="235">
        <f t="shared" si="142"/>
        <v>0</v>
      </c>
      <c r="AL52" s="235">
        <f t="shared" si="142"/>
        <v>0</v>
      </c>
      <c r="AM52" s="235">
        <f t="shared" si="142"/>
        <v>0</v>
      </c>
      <c r="AN52" s="235">
        <f t="shared" si="142"/>
        <v>0</v>
      </c>
      <c r="AO52" s="236">
        <f t="shared" si="142"/>
        <v>0</v>
      </c>
      <c r="AP52" s="235">
        <f t="shared" si="142"/>
        <v>2400</v>
      </c>
      <c r="AQ52" s="235">
        <f t="shared" si="142"/>
        <v>0</v>
      </c>
      <c r="AR52" s="235">
        <f t="shared" si="142"/>
        <v>0</v>
      </c>
      <c r="AS52" s="235">
        <f t="shared" si="142"/>
        <v>0</v>
      </c>
      <c r="AT52" s="235">
        <f t="shared" ref="AT52:BC57" si="143">IF(OR(AT$2=$C$36, AT$2=$C$37, AT$2=$C$38, AT$2=$C$39,AT$2=$C$40),$D52,0)</f>
        <v>0</v>
      </c>
      <c r="AU52" s="235">
        <f t="shared" si="143"/>
        <v>0</v>
      </c>
      <c r="AV52" s="235">
        <f t="shared" si="143"/>
        <v>0</v>
      </c>
      <c r="AW52" s="235">
        <f t="shared" si="143"/>
        <v>0</v>
      </c>
      <c r="AX52" s="235">
        <f t="shared" si="143"/>
        <v>0</v>
      </c>
      <c r="AY52" s="235">
        <f t="shared" si="143"/>
        <v>0</v>
      </c>
      <c r="AZ52" s="235">
        <f t="shared" si="143"/>
        <v>0</v>
      </c>
      <c r="BA52" s="236">
        <f t="shared" si="143"/>
        <v>0</v>
      </c>
      <c r="BB52" s="235">
        <f t="shared" si="143"/>
        <v>2400</v>
      </c>
      <c r="BC52" s="235">
        <f t="shared" si="143"/>
        <v>0</v>
      </c>
      <c r="BD52" s="235">
        <f t="shared" ref="BD52:BM57" si="144">IF(OR(BD$2=$C$36, BD$2=$C$37, BD$2=$C$38, BD$2=$C$39,BD$2=$C$40),$D52,0)</f>
        <v>0</v>
      </c>
      <c r="BE52" s="235">
        <f t="shared" si="144"/>
        <v>0</v>
      </c>
      <c r="BF52" s="235">
        <f t="shared" si="144"/>
        <v>0</v>
      </c>
      <c r="BG52" s="235">
        <f t="shared" si="144"/>
        <v>0</v>
      </c>
      <c r="BH52" s="235">
        <f t="shared" si="144"/>
        <v>0</v>
      </c>
      <c r="BI52" s="235">
        <f t="shared" si="144"/>
        <v>0</v>
      </c>
      <c r="BJ52" s="235">
        <f t="shared" si="144"/>
        <v>0</v>
      </c>
      <c r="BK52" s="235">
        <f t="shared" si="144"/>
        <v>0</v>
      </c>
      <c r="BL52" s="235">
        <f t="shared" si="144"/>
        <v>0</v>
      </c>
      <c r="BM52" s="235">
        <f t="shared" si="144"/>
        <v>0</v>
      </c>
      <c r="BN52" s="247"/>
      <c r="BO52" s="32">
        <f t="shared" si="133"/>
        <v>2400</v>
      </c>
      <c r="BP52" s="33">
        <f t="shared" si="134"/>
        <v>2400</v>
      </c>
      <c r="BQ52" s="33">
        <f t="shared" si="135"/>
        <v>2400</v>
      </c>
      <c r="BR52" s="33">
        <f t="shared" si="136"/>
        <v>2400</v>
      </c>
      <c r="BS52" s="34">
        <f t="shared" si="137"/>
        <v>2400</v>
      </c>
      <c r="BT52" s="4"/>
      <c r="BU52" s="28">
        <f t="shared" si="138"/>
        <v>12000</v>
      </c>
    </row>
    <row r="53" spans="1:73" s="244" customFormat="1" ht="15" hidden="1" outlineLevel="1">
      <c r="B53" s="108" t="s">
        <v>271</v>
      </c>
      <c r="C53" s="341"/>
      <c r="D53" s="203">
        <v>14000</v>
      </c>
      <c r="F53" s="235">
        <f t="shared" si="139"/>
        <v>14000</v>
      </c>
      <c r="G53" s="235">
        <f t="shared" si="139"/>
        <v>0</v>
      </c>
      <c r="H53" s="235">
        <f t="shared" si="139"/>
        <v>0</v>
      </c>
      <c r="I53" s="235">
        <f t="shared" si="139"/>
        <v>0</v>
      </c>
      <c r="J53" s="235">
        <f t="shared" si="139"/>
        <v>0</v>
      </c>
      <c r="K53" s="235">
        <f t="shared" si="139"/>
        <v>0</v>
      </c>
      <c r="L53" s="235">
        <f t="shared" si="139"/>
        <v>0</v>
      </c>
      <c r="M53" s="235">
        <f t="shared" si="139"/>
        <v>0</v>
      </c>
      <c r="N53" s="235">
        <f t="shared" si="139"/>
        <v>0</v>
      </c>
      <c r="O53" s="235">
        <f t="shared" si="139"/>
        <v>0</v>
      </c>
      <c r="P53" s="235">
        <f t="shared" si="140"/>
        <v>0</v>
      </c>
      <c r="Q53" s="236">
        <f t="shared" si="140"/>
        <v>0</v>
      </c>
      <c r="R53" s="235">
        <f t="shared" si="140"/>
        <v>14000</v>
      </c>
      <c r="S53" s="235">
        <f t="shared" si="140"/>
        <v>0</v>
      </c>
      <c r="T53" s="235">
        <f t="shared" si="140"/>
        <v>0</v>
      </c>
      <c r="U53" s="235">
        <f t="shared" si="140"/>
        <v>0</v>
      </c>
      <c r="V53" s="235">
        <f t="shared" si="140"/>
        <v>0</v>
      </c>
      <c r="W53" s="235">
        <f t="shared" si="140"/>
        <v>0</v>
      </c>
      <c r="X53" s="235">
        <f t="shared" si="140"/>
        <v>0</v>
      </c>
      <c r="Y53" s="235">
        <f t="shared" si="140"/>
        <v>0</v>
      </c>
      <c r="Z53" s="235">
        <f t="shared" si="141"/>
        <v>0</v>
      </c>
      <c r="AA53" s="235">
        <f t="shared" si="141"/>
        <v>0</v>
      </c>
      <c r="AB53" s="235">
        <f t="shared" si="141"/>
        <v>0</v>
      </c>
      <c r="AC53" s="236">
        <f t="shared" si="141"/>
        <v>0</v>
      </c>
      <c r="AD53" s="235">
        <f t="shared" si="141"/>
        <v>14000</v>
      </c>
      <c r="AE53" s="235">
        <f t="shared" si="141"/>
        <v>0</v>
      </c>
      <c r="AF53" s="235">
        <f t="shared" si="141"/>
        <v>0</v>
      </c>
      <c r="AG53" s="235">
        <f t="shared" si="141"/>
        <v>0</v>
      </c>
      <c r="AH53" s="235">
        <f t="shared" si="141"/>
        <v>0</v>
      </c>
      <c r="AI53" s="235">
        <f t="shared" si="141"/>
        <v>0</v>
      </c>
      <c r="AJ53" s="235">
        <f t="shared" si="142"/>
        <v>0</v>
      </c>
      <c r="AK53" s="235">
        <f t="shared" si="142"/>
        <v>0</v>
      </c>
      <c r="AL53" s="235">
        <f t="shared" si="142"/>
        <v>0</v>
      </c>
      <c r="AM53" s="235">
        <f t="shared" si="142"/>
        <v>0</v>
      </c>
      <c r="AN53" s="235">
        <f t="shared" si="142"/>
        <v>0</v>
      </c>
      <c r="AO53" s="236">
        <f t="shared" si="142"/>
        <v>0</v>
      </c>
      <c r="AP53" s="235">
        <f t="shared" si="142"/>
        <v>14000</v>
      </c>
      <c r="AQ53" s="235">
        <f t="shared" si="142"/>
        <v>0</v>
      </c>
      <c r="AR53" s="235">
        <f t="shared" si="142"/>
        <v>0</v>
      </c>
      <c r="AS53" s="235">
        <f t="shared" si="142"/>
        <v>0</v>
      </c>
      <c r="AT53" s="235">
        <f t="shared" si="143"/>
        <v>0</v>
      </c>
      <c r="AU53" s="235">
        <f t="shared" si="143"/>
        <v>0</v>
      </c>
      <c r="AV53" s="235">
        <f t="shared" si="143"/>
        <v>0</v>
      </c>
      <c r="AW53" s="235">
        <f t="shared" si="143"/>
        <v>0</v>
      </c>
      <c r="AX53" s="235">
        <f t="shared" si="143"/>
        <v>0</v>
      </c>
      <c r="AY53" s="235">
        <f t="shared" si="143"/>
        <v>0</v>
      </c>
      <c r="AZ53" s="235">
        <f t="shared" si="143"/>
        <v>0</v>
      </c>
      <c r="BA53" s="236">
        <f t="shared" si="143"/>
        <v>0</v>
      </c>
      <c r="BB53" s="235">
        <f t="shared" si="143"/>
        <v>14000</v>
      </c>
      <c r="BC53" s="235">
        <f t="shared" si="143"/>
        <v>0</v>
      </c>
      <c r="BD53" s="235">
        <f t="shared" si="144"/>
        <v>0</v>
      </c>
      <c r="BE53" s="235">
        <f t="shared" si="144"/>
        <v>0</v>
      </c>
      <c r="BF53" s="235">
        <f t="shared" si="144"/>
        <v>0</v>
      </c>
      <c r="BG53" s="235">
        <f t="shared" si="144"/>
        <v>0</v>
      </c>
      <c r="BH53" s="235">
        <f t="shared" si="144"/>
        <v>0</v>
      </c>
      <c r="BI53" s="235">
        <f t="shared" si="144"/>
        <v>0</v>
      </c>
      <c r="BJ53" s="235">
        <f t="shared" si="144"/>
        <v>0</v>
      </c>
      <c r="BK53" s="235">
        <f t="shared" si="144"/>
        <v>0</v>
      </c>
      <c r="BL53" s="235">
        <f t="shared" si="144"/>
        <v>0</v>
      </c>
      <c r="BM53" s="235">
        <f t="shared" si="144"/>
        <v>0</v>
      </c>
      <c r="BN53" s="247"/>
      <c r="BO53" s="32">
        <f t="shared" si="133"/>
        <v>14000</v>
      </c>
      <c r="BP53" s="33">
        <f t="shared" si="134"/>
        <v>14000</v>
      </c>
      <c r="BQ53" s="33">
        <f t="shared" si="135"/>
        <v>14000</v>
      </c>
      <c r="BR53" s="33">
        <f t="shared" si="136"/>
        <v>14000</v>
      </c>
      <c r="BS53" s="34">
        <f t="shared" si="137"/>
        <v>14000</v>
      </c>
      <c r="BT53" s="4"/>
      <c r="BU53" s="28">
        <f t="shared" si="138"/>
        <v>70000</v>
      </c>
    </row>
    <row r="54" spans="1:73" s="244" customFormat="1" ht="15" hidden="1" outlineLevel="1">
      <c r="B54" s="108" t="s">
        <v>272</v>
      </c>
      <c r="C54" s="341"/>
      <c r="D54" s="203">
        <v>20000</v>
      </c>
      <c r="F54" s="235">
        <f t="shared" si="139"/>
        <v>20000</v>
      </c>
      <c r="G54" s="235">
        <f t="shared" si="139"/>
        <v>0</v>
      </c>
      <c r="H54" s="235">
        <f t="shared" si="139"/>
        <v>0</v>
      </c>
      <c r="I54" s="235">
        <f t="shared" si="139"/>
        <v>0</v>
      </c>
      <c r="J54" s="235">
        <f t="shared" si="139"/>
        <v>0</v>
      </c>
      <c r="K54" s="235">
        <f t="shared" si="139"/>
        <v>0</v>
      </c>
      <c r="L54" s="235">
        <f t="shared" si="139"/>
        <v>0</v>
      </c>
      <c r="M54" s="235">
        <f t="shared" si="139"/>
        <v>0</v>
      </c>
      <c r="N54" s="235">
        <f t="shared" si="139"/>
        <v>0</v>
      </c>
      <c r="O54" s="235">
        <f t="shared" si="139"/>
        <v>0</v>
      </c>
      <c r="P54" s="235">
        <f t="shared" si="140"/>
        <v>0</v>
      </c>
      <c r="Q54" s="236">
        <f t="shared" si="140"/>
        <v>0</v>
      </c>
      <c r="R54" s="235">
        <f t="shared" si="140"/>
        <v>20000</v>
      </c>
      <c r="S54" s="235">
        <f t="shared" si="140"/>
        <v>0</v>
      </c>
      <c r="T54" s="235">
        <f t="shared" si="140"/>
        <v>0</v>
      </c>
      <c r="U54" s="235">
        <f t="shared" si="140"/>
        <v>0</v>
      </c>
      <c r="V54" s="235">
        <f t="shared" si="140"/>
        <v>0</v>
      </c>
      <c r="W54" s="235">
        <f t="shared" si="140"/>
        <v>0</v>
      </c>
      <c r="X54" s="235">
        <f t="shared" si="140"/>
        <v>0</v>
      </c>
      <c r="Y54" s="235">
        <f t="shared" si="140"/>
        <v>0</v>
      </c>
      <c r="Z54" s="235">
        <f t="shared" si="141"/>
        <v>0</v>
      </c>
      <c r="AA54" s="235">
        <f t="shared" si="141"/>
        <v>0</v>
      </c>
      <c r="AB54" s="235">
        <f t="shared" si="141"/>
        <v>0</v>
      </c>
      <c r="AC54" s="236">
        <f t="shared" si="141"/>
        <v>0</v>
      </c>
      <c r="AD54" s="235">
        <f t="shared" si="141"/>
        <v>20000</v>
      </c>
      <c r="AE54" s="235">
        <f t="shared" si="141"/>
        <v>0</v>
      </c>
      <c r="AF54" s="235">
        <f t="shared" si="141"/>
        <v>0</v>
      </c>
      <c r="AG54" s="235">
        <f t="shared" si="141"/>
        <v>0</v>
      </c>
      <c r="AH54" s="235">
        <f t="shared" si="141"/>
        <v>0</v>
      </c>
      <c r="AI54" s="235">
        <f t="shared" si="141"/>
        <v>0</v>
      </c>
      <c r="AJ54" s="235">
        <f t="shared" si="142"/>
        <v>0</v>
      </c>
      <c r="AK54" s="235">
        <f t="shared" si="142"/>
        <v>0</v>
      </c>
      <c r="AL54" s="235">
        <f t="shared" si="142"/>
        <v>0</v>
      </c>
      <c r="AM54" s="235">
        <f t="shared" si="142"/>
        <v>0</v>
      </c>
      <c r="AN54" s="235">
        <f t="shared" si="142"/>
        <v>0</v>
      </c>
      <c r="AO54" s="236">
        <f t="shared" si="142"/>
        <v>0</v>
      </c>
      <c r="AP54" s="235">
        <f t="shared" si="142"/>
        <v>20000</v>
      </c>
      <c r="AQ54" s="235">
        <f t="shared" si="142"/>
        <v>0</v>
      </c>
      <c r="AR54" s="235">
        <f t="shared" si="142"/>
        <v>0</v>
      </c>
      <c r="AS54" s="235">
        <f t="shared" si="142"/>
        <v>0</v>
      </c>
      <c r="AT54" s="235">
        <f t="shared" si="143"/>
        <v>0</v>
      </c>
      <c r="AU54" s="235">
        <f t="shared" si="143"/>
        <v>0</v>
      </c>
      <c r="AV54" s="235">
        <f t="shared" si="143"/>
        <v>0</v>
      </c>
      <c r="AW54" s="235">
        <f t="shared" si="143"/>
        <v>0</v>
      </c>
      <c r="AX54" s="235">
        <f t="shared" si="143"/>
        <v>0</v>
      </c>
      <c r="AY54" s="235">
        <f t="shared" si="143"/>
        <v>0</v>
      </c>
      <c r="AZ54" s="235">
        <f t="shared" si="143"/>
        <v>0</v>
      </c>
      <c r="BA54" s="236">
        <f t="shared" si="143"/>
        <v>0</v>
      </c>
      <c r="BB54" s="235">
        <f t="shared" si="143"/>
        <v>20000</v>
      </c>
      <c r="BC54" s="235">
        <f t="shared" si="143"/>
        <v>0</v>
      </c>
      <c r="BD54" s="235">
        <f t="shared" si="144"/>
        <v>0</v>
      </c>
      <c r="BE54" s="235">
        <f t="shared" si="144"/>
        <v>0</v>
      </c>
      <c r="BF54" s="235">
        <f t="shared" si="144"/>
        <v>0</v>
      </c>
      <c r="BG54" s="235">
        <f t="shared" si="144"/>
        <v>0</v>
      </c>
      <c r="BH54" s="235">
        <f t="shared" si="144"/>
        <v>0</v>
      </c>
      <c r="BI54" s="235">
        <f t="shared" si="144"/>
        <v>0</v>
      </c>
      <c r="BJ54" s="235">
        <f t="shared" si="144"/>
        <v>0</v>
      </c>
      <c r="BK54" s="235">
        <f t="shared" si="144"/>
        <v>0</v>
      </c>
      <c r="BL54" s="235">
        <f t="shared" si="144"/>
        <v>0</v>
      </c>
      <c r="BM54" s="235">
        <f t="shared" si="144"/>
        <v>0</v>
      </c>
      <c r="BN54" s="247"/>
      <c r="BO54" s="32">
        <f t="shared" si="133"/>
        <v>20000</v>
      </c>
      <c r="BP54" s="33">
        <f t="shared" si="134"/>
        <v>20000</v>
      </c>
      <c r="BQ54" s="33">
        <f t="shared" si="135"/>
        <v>20000</v>
      </c>
      <c r="BR54" s="33">
        <f t="shared" si="136"/>
        <v>20000</v>
      </c>
      <c r="BS54" s="34">
        <f t="shared" si="137"/>
        <v>20000</v>
      </c>
      <c r="BT54" s="4"/>
      <c r="BU54" s="28">
        <f t="shared" si="138"/>
        <v>100000</v>
      </c>
    </row>
    <row r="55" spans="1:73" s="244" customFormat="1" ht="15" hidden="1" outlineLevel="1">
      <c r="B55" s="108" t="s">
        <v>273</v>
      </c>
      <c r="C55" s="341"/>
      <c r="D55" s="203">
        <v>15000</v>
      </c>
      <c r="F55" s="235">
        <f t="shared" si="139"/>
        <v>15000</v>
      </c>
      <c r="G55" s="235">
        <f t="shared" si="139"/>
        <v>0</v>
      </c>
      <c r="H55" s="235">
        <f t="shared" si="139"/>
        <v>0</v>
      </c>
      <c r="I55" s="235">
        <f t="shared" si="139"/>
        <v>0</v>
      </c>
      <c r="J55" s="235">
        <f t="shared" si="139"/>
        <v>0</v>
      </c>
      <c r="K55" s="235">
        <f t="shared" si="139"/>
        <v>0</v>
      </c>
      <c r="L55" s="235">
        <f t="shared" si="139"/>
        <v>0</v>
      </c>
      <c r="M55" s="235">
        <f t="shared" si="139"/>
        <v>0</v>
      </c>
      <c r="N55" s="235">
        <f t="shared" si="139"/>
        <v>0</v>
      </c>
      <c r="O55" s="235">
        <f t="shared" si="139"/>
        <v>0</v>
      </c>
      <c r="P55" s="235">
        <f t="shared" si="140"/>
        <v>0</v>
      </c>
      <c r="Q55" s="236">
        <f t="shared" si="140"/>
        <v>0</v>
      </c>
      <c r="R55" s="235">
        <f t="shared" si="140"/>
        <v>15000</v>
      </c>
      <c r="S55" s="235">
        <f t="shared" si="140"/>
        <v>0</v>
      </c>
      <c r="T55" s="235">
        <f t="shared" si="140"/>
        <v>0</v>
      </c>
      <c r="U55" s="235">
        <f t="shared" si="140"/>
        <v>0</v>
      </c>
      <c r="V55" s="235">
        <f t="shared" si="140"/>
        <v>0</v>
      </c>
      <c r="W55" s="235">
        <f t="shared" si="140"/>
        <v>0</v>
      </c>
      <c r="X55" s="235">
        <f t="shared" si="140"/>
        <v>0</v>
      </c>
      <c r="Y55" s="235">
        <f t="shared" si="140"/>
        <v>0</v>
      </c>
      <c r="Z55" s="235">
        <f t="shared" si="141"/>
        <v>0</v>
      </c>
      <c r="AA55" s="235">
        <f t="shared" si="141"/>
        <v>0</v>
      </c>
      <c r="AB55" s="235">
        <f t="shared" si="141"/>
        <v>0</v>
      </c>
      <c r="AC55" s="236">
        <f t="shared" si="141"/>
        <v>0</v>
      </c>
      <c r="AD55" s="235">
        <f t="shared" si="141"/>
        <v>15000</v>
      </c>
      <c r="AE55" s="235">
        <f t="shared" si="141"/>
        <v>0</v>
      </c>
      <c r="AF55" s="235">
        <f t="shared" si="141"/>
        <v>0</v>
      </c>
      <c r="AG55" s="235">
        <f t="shared" si="141"/>
        <v>0</v>
      </c>
      <c r="AH55" s="235">
        <f t="shared" si="141"/>
        <v>0</v>
      </c>
      <c r="AI55" s="235">
        <f t="shared" si="141"/>
        <v>0</v>
      </c>
      <c r="AJ55" s="235">
        <f t="shared" si="142"/>
        <v>0</v>
      </c>
      <c r="AK55" s="235">
        <f t="shared" si="142"/>
        <v>0</v>
      </c>
      <c r="AL55" s="235">
        <f t="shared" si="142"/>
        <v>0</v>
      </c>
      <c r="AM55" s="235">
        <f t="shared" si="142"/>
        <v>0</v>
      </c>
      <c r="AN55" s="235">
        <f t="shared" si="142"/>
        <v>0</v>
      </c>
      <c r="AO55" s="236">
        <f t="shared" si="142"/>
        <v>0</v>
      </c>
      <c r="AP55" s="235">
        <f t="shared" si="142"/>
        <v>15000</v>
      </c>
      <c r="AQ55" s="235">
        <f t="shared" si="142"/>
        <v>0</v>
      </c>
      <c r="AR55" s="235">
        <f t="shared" si="142"/>
        <v>0</v>
      </c>
      <c r="AS55" s="235">
        <f t="shared" si="142"/>
        <v>0</v>
      </c>
      <c r="AT55" s="235">
        <f t="shared" si="143"/>
        <v>0</v>
      </c>
      <c r="AU55" s="235">
        <f t="shared" si="143"/>
        <v>0</v>
      </c>
      <c r="AV55" s="235">
        <f t="shared" si="143"/>
        <v>0</v>
      </c>
      <c r="AW55" s="235">
        <f t="shared" si="143"/>
        <v>0</v>
      </c>
      <c r="AX55" s="235">
        <f t="shared" si="143"/>
        <v>0</v>
      </c>
      <c r="AY55" s="235">
        <f t="shared" si="143"/>
        <v>0</v>
      </c>
      <c r="AZ55" s="235">
        <f t="shared" si="143"/>
        <v>0</v>
      </c>
      <c r="BA55" s="236">
        <f t="shared" si="143"/>
        <v>0</v>
      </c>
      <c r="BB55" s="235">
        <f t="shared" si="143"/>
        <v>15000</v>
      </c>
      <c r="BC55" s="235">
        <f t="shared" si="143"/>
        <v>0</v>
      </c>
      <c r="BD55" s="235">
        <f t="shared" si="144"/>
        <v>0</v>
      </c>
      <c r="BE55" s="235">
        <f t="shared" si="144"/>
        <v>0</v>
      </c>
      <c r="BF55" s="235">
        <f t="shared" si="144"/>
        <v>0</v>
      </c>
      <c r="BG55" s="235">
        <f t="shared" si="144"/>
        <v>0</v>
      </c>
      <c r="BH55" s="235">
        <f t="shared" si="144"/>
        <v>0</v>
      </c>
      <c r="BI55" s="235">
        <f t="shared" si="144"/>
        <v>0</v>
      </c>
      <c r="BJ55" s="235">
        <f t="shared" si="144"/>
        <v>0</v>
      </c>
      <c r="BK55" s="235">
        <f t="shared" si="144"/>
        <v>0</v>
      </c>
      <c r="BL55" s="235">
        <f t="shared" si="144"/>
        <v>0</v>
      </c>
      <c r="BM55" s="235">
        <f t="shared" si="144"/>
        <v>0</v>
      </c>
      <c r="BN55" s="247"/>
      <c r="BO55" s="32">
        <f t="shared" si="133"/>
        <v>15000</v>
      </c>
      <c r="BP55" s="33">
        <f t="shared" si="134"/>
        <v>15000</v>
      </c>
      <c r="BQ55" s="33">
        <f t="shared" si="135"/>
        <v>15000</v>
      </c>
      <c r="BR55" s="33">
        <f t="shared" si="136"/>
        <v>15000</v>
      </c>
      <c r="BS55" s="34">
        <f t="shared" si="137"/>
        <v>15000</v>
      </c>
      <c r="BT55" s="4"/>
      <c r="BU55" s="28">
        <f t="shared" si="138"/>
        <v>75000</v>
      </c>
    </row>
    <row r="56" spans="1:73" s="244" customFormat="1" ht="15" hidden="1" outlineLevel="1">
      <c r="B56" s="108" t="s">
        <v>274</v>
      </c>
      <c r="C56" s="341"/>
      <c r="D56" s="203">
        <v>10000</v>
      </c>
      <c r="F56" s="235">
        <f t="shared" si="139"/>
        <v>10000</v>
      </c>
      <c r="G56" s="235">
        <f t="shared" si="139"/>
        <v>0</v>
      </c>
      <c r="H56" s="235">
        <f t="shared" si="139"/>
        <v>0</v>
      </c>
      <c r="I56" s="235">
        <f t="shared" si="139"/>
        <v>0</v>
      </c>
      <c r="J56" s="235">
        <f t="shared" si="139"/>
        <v>0</v>
      </c>
      <c r="K56" s="235">
        <f t="shared" si="139"/>
        <v>0</v>
      </c>
      <c r="L56" s="235">
        <f t="shared" si="139"/>
        <v>0</v>
      </c>
      <c r="M56" s="235">
        <f t="shared" si="139"/>
        <v>0</v>
      </c>
      <c r="N56" s="235">
        <f t="shared" si="139"/>
        <v>0</v>
      </c>
      <c r="O56" s="235">
        <f t="shared" si="139"/>
        <v>0</v>
      </c>
      <c r="P56" s="235">
        <f t="shared" si="140"/>
        <v>0</v>
      </c>
      <c r="Q56" s="236">
        <f t="shared" si="140"/>
        <v>0</v>
      </c>
      <c r="R56" s="235">
        <f t="shared" si="140"/>
        <v>10000</v>
      </c>
      <c r="S56" s="235">
        <f t="shared" si="140"/>
        <v>0</v>
      </c>
      <c r="T56" s="235">
        <f t="shared" si="140"/>
        <v>0</v>
      </c>
      <c r="U56" s="235">
        <f t="shared" si="140"/>
        <v>0</v>
      </c>
      <c r="V56" s="235">
        <f t="shared" si="140"/>
        <v>0</v>
      </c>
      <c r="W56" s="235">
        <f t="shared" si="140"/>
        <v>0</v>
      </c>
      <c r="X56" s="235">
        <f t="shared" si="140"/>
        <v>0</v>
      </c>
      <c r="Y56" s="235">
        <f t="shared" si="140"/>
        <v>0</v>
      </c>
      <c r="Z56" s="235">
        <f t="shared" si="141"/>
        <v>0</v>
      </c>
      <c r="AA56" s="235">
        <f t="shared" si="141"/>
        <v>0</v>
      </c>
      <c r="AB56" s="235">
        <f t="shared" si="141"/>
        <v>0</v>
      </c>
      <c r="AC56" s="236">
        <f t="shared" si="141"/>
        <v>0</v>
      </c>
      <c r="AD56" s="235">
        <f t="shared" si="141"/>
        <v>10000</v>
      </c>
      <c r="AE56" s="235">
        <f t="shared" si="141"/>
        <v>0</v>
      </c>
      <c r="AF56" s="235">
        <f t="shared" si="141"/>
        <v>0</v>
      </c>
      <c r="AG56" s="235">
        <f t="shared" si="141"/>
        <v>0</v>
      </c>
      <c r="AH56" s="235">
        <f t="shared" si="141"/>
        <v>0</v>
      </c>
      <c r="AI56" s="235">
        <f t="shared" si="141"/>
        <v>0</v>
      </c>
      <c r="AJ56" s="235">
        <f t="shared" si="142"/>
        <v>0</v>
      </c>
      <c r="AK56" s="235">
        <f t="shared" si="142"/>
        <v>0</v>
      </c>
      <c r="AL56" s="235">
        <f t="shared" si="142"/>
        <v>0</v>
      </c>
      <c r="AM56" s="235">
        <f t="shared" si="142"/>
        <v>0</v>
      </c>
      <c r="AN56" s="235">
        <f t="shared" si="142"/>
        <v>0</v>
      </c>
      <c r="AO56" s="236">
        <f t="shared" si="142"/>
        <v>0</v>
      </c>
      <c r="AP56" s="235">
        <f t="shared" si="142"/>
        <v>10000</v>
      </c>
      <c r="AQ56" s="235">
        <f t="shared" si="142"/>
        <v>0</v>
      </c>
      <c r="AR56" s="235">
        <f t="shared" si="142"/>
        <v>0</v>
      </c>
      <c r="AS56" s="235">
        <f t="shared" si="142"/>
        <v>0</v>
      </c>
      <c r="AT56" s="235">
        <f t="shared" si="143"/>
        <v>0</v>
      </c>
      <c r="AU56" s="235">
        <f t="shared" si="143"/>
        <v>0</v>
      </c>
      <c r="AV56" s="235">
        <f t="shared" si="143"/>
        <v>0</v>
      </c>
      <c r="AW56" s="235">
        <f t="shared" si="143"/>
        <v>0</v>
      </c>
      <c r="AX56" s="235">
        <f t="shared" si="143"/>
        <v>0</v>
      </c>
      <c r="AY56" s="235">
        <f t="shared" si="143"/>
        <v>0</v>
      </c>
      <c r="AZ56" s="235">
        <f t="shared" si="143"/>
        <v>0</v>
      </c>
      <c r="BA56" s="236">
        <f t="shared" si="143"/>
        <v>0</v>
      </c>
      <c r="BB56" s="235">
        <f t="shared" si="143"/>
        <v>10000</v>
      </c>
      <c r="BC56" s="235">
        <f t="shared" si="143"/>
        <v>0</v>
      </c>
      <c r="BD56" s="235">
        <f t="shared" si="144"/>
        <v>0</v>
      </c>
      <c r="BE56" s="235">
        <f t="shared" si="144"/>
        <v>0</v>
      </c>
      <c r="BF56" s="235">
        <f t="shared" si="144"/>
        <v>0</v>
      </c>
      <c r="BG56" s="235">
        <f t="shared" si="144"/>
        <v>0</v>
      </c>
      <c r="BH56" s="235">
        <f t="shared" si="144"/>
        <v>0</v>
      </c>
      <c r="BI56" s="235">
        <f t="shared" si="144"/>
        <v>0</v>
      </c>
      <c r="BJ56" s="235">
        <f t="shared" si="144"/>
        <v>0</v>
      </c>
      <c r="BK56" s="235">
        <f t="shared" si="144"/>
        <v>0</v>
      </c>
      <c r="BL56" s="235">
        <f t="shared" si="144"/>
        <v>0</v>
      </c>
      <c r="BM56" s="235">
        <f t="shared" si="144"/>
        <v>0</v>
      </c>
      <c r="BN56" s="247"/>
      <c r="BO56" s="32">
        <f t="shared" si="133"/>
        <v>10000</v>
      </c>
      <c r="BP56" s="33">
        <f t="shared" si="134"/>
        <v>10000</v>
      </c>
      <c r="BQ56" s="33">
        <f t="shared" si="135"/>
        <v>10000</v>
      </c>
      <c r="BR56" s="33">
        <f t="shared" si="136"/>
        <v>10000</v>
      </c>
      <c r="BS56" s="34">
        <f t="shared" si="137"/>
        <v>10000</v>
      </c>
      <c r="BT56" s="4"/>
      <c r="BU56" s="28">
        <f t="shared" si="138"/>
        <v>50000</v>
      </c>
    </row>
    <row r="57" spans="1:73" s="244" customFormat="1" ht="15" hidden="1" outlineLevel="1">
      <c r="B57" s="109" t="s">
        <v>275</v>
      </c>
      <c r="C57" s="341"/>
      <c r="D57" s="203">
        <v>10000</v>
      </c>
      <c r="F57" s="339">
        <f t="shared" si="139"/>
        <v>10000</v>
      </c>
      <c r="G57" s="339">
        <f t="shared" si="139"/>
        <v>0</v>
      </c>
      <c r="H57" s="339">
        <f t="shared" si="139"/>
        <v>0</v>
      </c>
      <c r="I57" s="339">
        <f t="shared" si="139"/>
        <v>0</v>
      </c>
      <c r="J57" s="339">
        <f t="shared" si="139"/>
        <v>0</v>
      </c>
      <c r="K57" s="339">
        <f t="shared" si="139"/>
        <v>0</v>
      </c>
      <c r="L57" s="339">
        <f t="shared" si="139"/>
        <v>0</v>
      </c>
      <c r="M57" s="339">
        <f t="shared" si="139"/>
        <v>0</v>
      </c>
      <c r="N57" s="339">
        <f t="shared" si="139"/>
        <v>0</v>
      </c>
      <c r="O57" s="339">
        <f t="shared" si="139"/>
        <v>0</v>
      </c>
      <c r="P57" s="339">
        <f t="shared" si="140"/>
        <v>0</v>
      </c>
      <c r="Q57" s="346">
        <f t="shared" si="140"/>
        <v>0</v>
      </c>
      <c r="R57" s="339">
        <f t="shared" si="140"/>
        <v>10000</v>
      </c>
      <c r="S57" s="339">
        <f t="shared" si="140"/>
        <v>0</v>
      </c>
      <c r="T57" s="339">
        <f t="shared" si="140"/>
        <v>0</v>
      </c>
      <c r="U57" s="339">
        <f t="shared" si="140"/>
        <v>0</v>
      </c>
      <c r="V57" s="339">
        <f t="shared" si="140"/>
        <v>0</v>
      </c>
      <c r="W57" s="339">
        <f t="shared" si="140"/>
        <v>0</v>
      </c>
      <c r="X57" s="339">
        <f t="shared" si="140"/>
        <v>0</v>
      </c>
      <c r="Y57" s="339">
        <f t="shared" si="140"/>
        <v>0</v>
      </c>
      <c r="Z57" s="339">
        <f t="shared" si="141"/>
        <v>0</v>
      </c>
      <c r="AA57" s="339">
        <f t="shared" si="141"/>
        <v>0</v>
      </c>
      <c r="AB57" s="339">
        <f t="shared" si="141"/>
        <v>0</v>
      </c>
      <c r="AC57" s="346">
        <f t="shared" si="141"/>
        <v>0</v>
      </c>
      <c r="AD57" s="339">
        <f t="shared" si="141"/>
        <v>10000</v>
      </c>
      <c r="AE57" s="339">
        <f t="shared" si="141"/>
        <v>0</v>
      </c>
      <c r="AF57" s="339">
        <f t="shared" si="141"/>
        <v>0</v>
      </c>
      <c r="AG57" s="339">
        <f t="shared" si="141"/>
        <v>0</v>
      </c>
      <c r="AH57" s="339">
        <f t="shared" si="141"/>
        <v>0</v>
      </c>
      <c r="AI57" s="339">
        <f t="shared" si="141"/>
        <v>0</v>
      </c>
      <c r="AJ57" s="339">
        <f t="shared" si="142"/>
        <v>0</v>
      </c>
      <c r="AK57" s="339">
        <f t="shared" si="142"/>
        <v>0</v>
      </c>
      <c r="AL57" s="339">
        <f t="shared" si="142"/>
        <v>0</v>
      </c>
      <c r="AM57" s="339">
        <f t="shared" si="142"/>
        <v>0</v>
      </c>
      <c r="AN57" s="339">
        <f t="shared" si="142"/>
        <v>0</v>
      </c>
      <c r="AO57" s="346">
        <f t="shared" si="142"/>
        <v>0</v>
      </c>
      <c r="AP57" s="339">
        <f t="shared" si="142"/>
        <v>10000</v>
      </c>
      <c r="AQ57" s="339">
        <f t="shared" si="142"/>
        <v>0</v>
      </c>
      <c r="AR57" s="339">
        <f t="shared" si="142"/>
        <v>0</v>
      </c>
      <c r="AS57" s="339">
        <f t="shared" si="142"/>
        <v>0</v>
      </c>
      <c r="AT57" s="339">
        <f t="shared" si="143"/>
        <v>0</v>
      </c>
      <c r="AU57" s="339">
        <f t="shared" si="143"/>
        <v>0</v>
      </c>
      <c r="AV57" s="339">
        <f t="shared" si="143"/>
        <v>0</v>
      </c>
      <c r="AW57" s="339">
        <f t="shared" si="143"/>
        <v>0</v>
      </c>
      <c r="AX57" s="339">
        <f t="shared" si="143"/>
        <v>0</v>
      </c>
      <c r="AY57" s="339">
        <f t="shared" si="143"/>
        <v>0</v>
      </c>
      <c r="AZ57" s="339">
        <f t="shared" si="143"/>
        <v>0</v>
      </c>
      <c r="BA57" s="346">
        <f t="shared" si="143"/>
        <v>0</v>
      </c>
      <c r="BB57" s="339">
        <f t="shared" si="143"/>
        <v>10000</v>
      </c>
      <c r="BC57" s="339">
        <f t="shared" si="143"/>
        <v>0</v>
      </c>
      <c r="BD57" s="339">
        <f t="shared" si="144"/>
        <v>0</v>
      </c>
      <c r="BE57" s="339">
        <f t="shared" si="144"/>
        <v>0</v>
      </c>
      <c r="BF57" s="339">
        <f t="shared" si="144"/>
        <v>0</v>
      </c>
      <c r="BG57" s="339">
        <f t="shared" si="144"/>
        <v>0</v>
      </c>
      <c r="BH57" s="339">
        <f t="shared" si="144"/>
        <v>0</v>
      </c>
      <c r="BI57" s="339">
        <f t="shared" si="144"/>
        <v>0</v>
      </c>
      <c r="BJ57" s="339">
        <f t="shared" si="144"/>
        <v>0</v>
      </c>
      <c r="BK57" s="339">
        <f t="shared" si="144"/>
        <v>0</v>
      </c>
      <c r="BL57" s="339">
        <f t="shared" si="144"/>
        <v>0</v>
      </c>
      <c r="BM57" s="339">
        <f t="shared" si="144"/>
        <v>0</v>
      </c>
      <c r="BN57" s="247"/>
      <c r="BO57" s="32">
        <f t="shared" si="133"/>
        <v>10000</v>
      </c>
      <c r="BP57" s="33">
        <f t="shared" si="134"/>
        <v>10000</v>
      </c>
      <c r="BQ57" s="33">
        <f t="shared" si="135"/>
        <v>10000</v>
      </c>
      <c r="BR57" s="33">
        <f t="shared" si="136"/>
        <v>10000</v>
      </c>
      <c r="BS57" s="34">
        <f t="shared" si="137"/>
        <v>10000</v>
      </c>
      <c r="BT57" s="4"/>
      <c r="BU57" s="28">
        <f t="shared" si="138"/>
        <v>50000</v>
      </c>
    </row>
    <row r="58" spans="1:73" s="244" customFormat="1" ht="15.75" collapsed="1" thickBot="1">
      <c r="B58" s="337" t="s">
        <v>260</v>
      </c>
      <c r="C58" s="341"/>
      <c r="D58" s="203"/>
      <c r="F58" s="242">
        <f>SUM(F42:F57)</f>
        <v>546100</v>
      </c>
      <c r="G58" s="242">
        <f t="shared" ref="G58:BM58" si="145">SUM(G42:G57)</f>
        <v>0</v>
      </c>
      <c r="H58" s="242">
        <f t="shared" si="145"/>
        <v>0</v>
      </c>
      <c r="I58" s="242">
        <f t="shared" si="145"/>
        <v>0</v>
      </c>
      <c r="J58" s="242">
        <f t="shared" si="145"/>
        <v>0</v>
      </c>
      <c r="K58" s="242">
        <f t="shared" si="145"/>
        <v>0</v>
      </c>
      <c r="L58" s="242">
        <f t="shared" si="145"/>
        <v>0</v>
      </c>
      <c r="M58" s="242">
        <f t="shared" si="145"/>
        <v>0</v>
      </c>
      <c r="N58" s="242">
        <f t="shared" si="145"/>
        <v>0</v>
      </c>
      <c r="O58" s="242">
        <f t="shared" si="145"/>
        <v>0</v>
      </c>
      <c r="P58" s="242">
        <f t="shared" si="145"/>
        <v>0</v>
      </c>
      <c r="Q58" s="258">
        <f t="shared" si="145"/>
        <v>0</v>
      </c>
      <c r="R58" s="242">
        <f t="shared" si="145"/>
        <v>546100</v>
      </c>
      <c r="S58" s="242">
        <f t="shared" si="145"/>
        <v>0</v>
      </c>
      <c r="T58" s="242">
        <f t="shared" si="145"/>
        <v>0</v>
      </c>
      <c r="U58" s="242">
        <f t="shared" si="145"/>
        <v>0</v>
      </c>
      <c r="V58" s="242">
        <f t="shared" si="145"/>
        <v>0</v>
      </c>
      <c r="W58" s="242">
        <f t="shared" si="145"/>
        <v>0</v>
      </c>
      <c r="X58" s="242">
        <f t="shared" si="145"/>
        <v>0</v>
      </c>
      <c r="Y58" s="242">
        <f t="shared" si="145"/>
        <v>0</v>
      </c>
      <c r="Z58" s="242">
        <f t="shared" si="145"/>
        <v>0</v>
      </c>
      <c r="AA58" s="242">
        <f t="shared" si="145"/>
        <v>0</v>
      </c>
      <c r="AB58" s="242">
        <f t="shared" si="145"/>
        <v>0</v>
      </c>
      <c r="AC58" s="258">
        <f t="shared" si="145"/>
        <v>0</v>
      </c>
      <c r="AD58" s="242">
        <f t="shared" si="145"/>
        <v>546100</v>
      </c>
      <c r="AE58" s="242">
        <f t="shared" si="145"/>
        <v>0</v>
      </c>
      <c r="AF58" s="242">
        <f t="shared" si="145"/>
        <v>0</v>
      </c>
      <c r="AG58" s="242">
        <f t="shared" si="145"/>
        <v>0</v>
      </c>
      <c r="AH58" s="242">
        <f t="shared" si="145"/>
        <v>0</v>
      </c>
      <c r="AI58" s="242">
        <f t="shared" si="145"/>
        <v>0</v>
      </c>
      <c r="AJ58" s="242">
        <f t="shared" si="145"/>
        <v>0</v>
      </c>
      <c r="AK58" s="242">
        <f t="shared" si="145"/>
        <v>0</v>
      </c>
      <c r="AL58" s="242">
        <f t="shared" si="145"/>
        <v>0</v>
      </c>
      <c r="AM58" s="242">
        <f t="shared" si="145"/>
        <v>0</v>
      </c>
      <c r="AN58" s="242">
        <f t="shared" si="145"/>
        <v>0</v>
      </c>
      <c r="AO58" s="258">
        <f t="shared" si="145"/>
        <v>0</v>
      </c>
      <c r="AP58" s="242">
        <f t="shared" si="145"/>
        <v>546100</v>
      </c>
      <c r="AQ58" s="242">
        <f t="shared" si="145"/>
        <v>0</v>
      </c>
      <c r="AR58" s="242">
        <f t="shared" si="145"/>
        <v>0</v>
      </c>
      <c r="AS58" s="242">
        <f t="shared" si="145"/>
        <v>0</v>
      </c>
      <c r="AT58" s="242">
        <f t="shared" si="145"/>
        <v>0</v>
      </c>
      <c r="AU58" s="242">
        <f t="shared" si="145"/>
        <v>0</v>
      </c>
      <c r="AV58" s="242">
        <f t="shared" si="145"/>
        <v>0</v>
      </c>
      <c r="AW58" s="242">
        <f t="shared" si="145"/>
        <v>0</v>
      </c>
      <c r="AX58" s="242">
        <f t="shared" si="145"/>
        <v>0</v>
      </c>
      <c r="AY58" s="242">
        <f t="shared" si="145"/>
        <v>0</v>
      </c>
      <c r="AZ58" s="242">
        <f t="shared" si="145"/>
        <v>0</v>
      </c>
      <c r="BA58" s="258">
        <f t="shared" si="145"/>
        <v>0</v>
      </c>
      <c r="BB58" s="242">
        <f t="shared" si="145"/>
        <v>546100</v>
      </c>
      <c r="BC58" s="242">
        <f t="shared" si="145"/>
        <v>0</v>
      </c>
      <c r="BD58" s="242">
        <f t="shared" si="145"/>
        <v>0</v>
      </c>
      <c r="BE58" s="242">
        <f t="shared" si="145"/>
        <v>0</v>
      </c>
      <c r="BF58" s="242">
        <f t="shared" si="145"/>
        <v>0</v>
      </c>
      <c r="BG58" s="242">
        <f t="shared" si="145"/>
        <v>0</v>
      </c>
      <c r="BH58" s="242">
        <f t="shared" si="145"/>
        <v>0</v>
      </c>
      <c r="BI58" s="242">
        <f t="shared" si="145"/>
        <v>0</v>
      </c>
      <c r="BJ58" s="242">
        <f t="shared" si="145"/>
        <v>0</v>
      </c>
      <c r="BK58" s="242">
        <f t="shared" si="145"/>
        <v>0</v>
      </c>
      <c r="BL58" s="242">
        <f t="shared" si="145"/>
        <v>0</v>
      </c>
      <c r="BM58" s="242">
        <f t="shared" si="145"/>
        <v>0</v>
      </c>
      <c r="BN58" s="247"/>
      <c r="BO58" s="122">
        <f>SUM(F58:Q58)</f>
        <v>546100</v>
      </c>
      <c r="BP58" s="123">
        <f>SUM(R58:AC58)</f>
        <v>546100</v>
      </c>
      <c r="BQ58" s="123">
        <f>SUM(AD58:AO58)</f>
        <v>546100</v>
      </c>
      <c r="BR58" s="123">
        <f>SUM(AP58:BA58)</f>
        <v>546100</v>
      </c>
      <c r="BS58" s="124">
        <f>SUM(BB58:BM58)</f>
        <v>546100</v>
      </c>
      <c r="BT58" s="359"/>
      <c r="BU58" s="125">
        <f t="shared" si="121"/>
        <v>2730500</v>
      </c>
    </row>
    <row r="59" spans="1:73" ht="15.75" thickBot="1">
      <c r="B59" s="233"/>
      <c r="F59" s="250"/>
      <c r="G59" s="250"/>
      <c r="I59" s="250"/>
      <c r="J59" s="326"/>
      <c r="K59" s="250"/>
      <c r="L59" s="250"/>
      <c r="M59" s="250"/>
      <c r="N59" s="250"/>
      <c r="O59" s="250"/>
      <c r="P59" s="250"/>
      <c r="Q59" s="250"/>
      <c r="R59" s="250"/>
      <c r="S59" s="250"/>
      <c r="T59" s="250"/>
      <c r="U59" s="250"/>
      <c r="V59" s="250"/>
      <c r="W59" s="250"/>
      <c r="X59" s="250"/>
      <c r="Y59" s="250"/>
      <c r="Z59" s="250"/>
      <c r="AA59" s="250"/>
      <c r="AB59" s="250"/>
      <c r="AC59" s="250"/>
      <c r="AD59" s="250"/>
      <c r="AE59" s="250"/>
      <c r="AF59" s="250"/>
      <c r="AG59" s="250"/>
      <c r="AH59" s="250"/>
      <c r="AI59" s="250"/>
      <c r="AJ59" s="250"/>
      <c r="AK59" s="250"/>
      <c r="AL59" s="250"/>
      <c r="AM59" s="250"/>
      <c r="AN59" s="250"/>
      <c r="AO59" s="250"/>
      <c r="AP59" s="247"/>
      <c r="AQ59" s="247"/>
      <c r="AR59" s="247"/>
      <c r="AS59" s="247"/>
      <c r="AT59" s="247"/>
      <c r="AU59" s="247"/>
      <c r="AV59" s="247"/>
      <c r="AW59" s="247"/>
      <c r="AX59" s="247"/>
      <c r="AY59" s="247"/>
      <c r="AZ59" s="247"/>
      <c r="BA59" s="247"/>
      <c r="BB59" s="247"/>
      <c r="BC59" s="247"/>
      <c r="BD59" s="247"/>
      <c r="BE59" s="247"/>
      <c r="BF59" s="247"/>
      <c r="BG59" s="247"/>
      <c r="BH59" s="247"/>
      <c r="BI59" s="247"/>
      <c r="BJ59" s="247"/>
      <c r="BK59" s="247"/>
      <c r="BL59" s="247"/>
      <c r="BM59" s="248"/>
    </row>
    <row r="60" spans="1:73" s="244" customFormat="1" ht="15.75" thickBot="1">
      <c r="A60" s="282"/>
      <c r="B60" s="115" t="s">
        <v>278</v>
      </c>
      <c r="C60" s="341"/>
      <c r="D60" s="203"/>
      <c r="E60" s="282"/>
      <c r="F60" s="117">
        <f>SUM(F45,F58)</f>
        <v>558100</v>
      </c>
      <c r="G60" s="117">
        <f t="shared" ref="G60:Q60" si="146">SUM(G45,G58)</f>
        <v>0</v>
      </c>
      <c r="H60" s="117">
        <f t="shared" si="146"/>
        <v>0</v>
      </c>
      <c r="I60" s="117">
        <f t="shared" si="146"/>
        <v>0</v>
      </c>
      <c r="J60" s="117">
        <f t="shared" si="146"/>
        <v>0</v>
      </c>
      <c r="K60" s="117">
        <f t="shared" si="146"/>
        <v>0</v>
      </c>
      <c r="L60" s="117">
        <f t="shared" si="146"/>
        <v>0</v>
      </c>
      <c r="M60" s="117">
        <f t="shared" si="146"/>
        <v>0</v>
      </c>
      <c r="N60" s="117">
        <f t="shared" si="146"/>
        <v>0</v>
      </c>
      <c r="O60" s="117">
        <f t="shared" si="146"/>
        <v>0</v>
      </c>
      <c r="P60" s="117">
        <f t="shared" si="146"/>
        <v>0</v>
      </c>
      <c r="Q60" s="192">
        <f t="shared" si="146"/>
        <v>0</v>
      </c>
      <c r="R60" s="117">
        <f>SUM(R45,R58)</f>
        <v>558100</v>
      </c>
      <c r="S60" s="117">
        <f t="shared" ref="S60:AC60" si="147">SUM(S45,S58)</f>
        <v>0</v>
      </c>
      <c r="T60" s="117">
        <f t="shared" si="147"/>
        <v>0</v>
      </c>
      <c r="U60" s="117">
        <f t="shared" si="147"/>
        <v>0</v>
      </c>
      <c r="V60" s="117">
        <f t="shared" si="147"/>
        <v>0</v>
      </c>
      <c r="W60" s="117">
        <f t="shared" si="147"/>
        <v>0</v>
      </c>
      <c r="X60" s="117">
        <f t="shared" si="147"/>
        <v>0</v>
      </c>
      <c r="Y60" s="117">
        <f t="shared" si="147"/>
        <v>0</v>
      </c>
      <c r="Z60" s="117">
        <f t="shared" si="147"/>
        <v>0</v>
      </c>
      <c r="AA60" s="117">
        <f t="shared" si="147"/>
        <v>0</v>
      </c>
      <c r="AB60" s="117">
        <f t="shared" si="147"/>
        <v>0</v>
      </c>
      <c r="AC60" s="192">
        <f t="shared" si="147"/>
        <v>0</v>
      </c>
      <c r="AD60" s="117">
        <f>SUM(AD45,AD58)</f>
        <v>558100</v>
      </c>
      <c r="AE60" s="117">
        <f t="shared" ref="AE60:AO60" si="148">SUM(AE45,AE58)</f>
        <v>0</v>
      </c>
      <c r="AF60" s="117">
        <f t="shared" si="148"/>
        <v>0</v>
      </c>
      <c r="AG60" s="117">
        <f t="shared" si="148"/>
        <v>0</v>
      </c>
      <c r="AH60" s="117">
        <f t="shared" si="148"/>
        <v>0</v>
      </c>
      <c r="AI60" s="117">
        <f t="shared" si="148"/>
        <v>0</v>
      </c>
      <c r="AJ60" s="117">
        <f t="shared" si="148"/>
        <v>0</v>
      </c>
      <c r="AK60" s="117">
        <f t="shared" si="148"/>
        <v>0</v>
      </c>
      <c r="AL60" s="117">
        <f t="shared" si="148"/>
        <v>0</v>
      </c>
      <c r="AM60" s="117">
        <f t="shared" si="148"/>
        <v>0</v>
      </c>
      <c r="AN60" s="117">
        <f t="shared" si="148"/>
        <v>0</v>
      </c>
      <c r="AO60" s="192">
        <f t="shared" si="148"/>
        <v>0</v>
      </c>
      <c r="AP60" s="117">
        <f>SUM(AP45,AP58)</f>
        <v>558100</v>
      </c>
      <c r="AQ60" s="117">
        <f t="shared" ref="AQ60:BA60" si="149">SUM(AQ45,AQ58)</f>
        <v>0</v>
      </c>
      <c r="AR60" s="117">
        <f t="shared" si="149"/>
        <v>0</v>
      </c>
      <c r="AS60" s="117">
        <f t="shared" si="149"/>
        <v>0</v>
      </c>
      <c r="AT60" s="117">
        <f t="shared" si="149"/>
        <v>0</v>
      </c>
      <c r="AU60" s="117">
        <f t="shared" si="149"/>
        <v>0</v>
      </c>
      <c r="AV60" s="117">
        <f t="shared" si="149"/>
        <v>0</v>
      </c>
      <c r="AW60" s="117">
        <f t="shared" si="149"/>
        <v>0</v>
      </c>
      <c r="AX60" s="117">
        <f t="shared" si="149"/>
        <v>0</v>
      </c>
      <c r="AY60" s="117">
        <f t="shared" si="149"/>
        <v>0</v>
      </c>
      <c r="AZ60" s="117">
        <f t="shared" si="149"/>
        <v>0</v>
      </c>
      <c r="BA60" s="192">
        <f t="shared" si="149"/>
        <v>0</v>
      </c>
      <c r="BB60" s="117">
        <f>SUM(BB45,BB58)</f>
        <v>558100</v>
      </c>
      <c r="BC60" s="117">
        <f t="shared" ref="BC60:BM60" si="150">SUM(BC45,BC58)</f>
        <v>0</v>
      </c>
      <c r="BD60" s="117">
        <f t="shared" si="150"/>
        <v>0</v>
      </c>
      <c r="BE60" s="117">
        <f t="shared" si="150"/>
        <v>0</v>
      </c>
      <c r="BF60" s="117">
        <f t="shared" si="150"/>
        <v>0</v>
      </c>
      <c r="BG60" s="117">
        <f t="shared" si="150"/>
        <v>0</v>
      </c>
      <c r="BH60" s="117">
        <f t="shared" si="150"/>
        <v>0</v>
      </c>
      <c r="BI60" s="117">
        <f t="shared" si="150"/>
        <v>0</v>
      </c>
      <c r="BJ60" s="117">
        <f t="shared" si="150"/>
        <v>0</v>
      </c>
      <c r="BK60" s="117">
        <f t="shared" si="150"/>
        <v>0</v>
      </c>
      <c r="BL60" s="117">
        <f t="shared" si="150"/>
        <v>0</v>
      </c>
      <c r="BM60" s="117">
        <f t="shared" si="150"/>
        <v>0</v>
      </c>
      <c r="BN60" s="247"/>
      <c r="BO60" s="118">
        <f t="shared" ref="BO60" si="151">SUM(F60:Q60)</f>
        <v>558100</v>
      </c>
      <c r="BP60" s="119">
        <f t="shared" ref="BP60" si="152">SUM(R60:AC60)</f>
        <v>558100</v>
      </c>
      <c r="BQ60" s="119">
        <f t="shared" ref="BQ60" si="153">SUM(AD60:AO60)</f>
        <v>558100</v>
      </c>
      <c r="BR60" s="119">
        <f t="shared" ref="BR60" si="154">SUM(AP60:BA60)</f>
        <v>558100</v>
      </c>
      <c r="BS60" s="120">
        <f t="shared" ref="BS60" si="155">SUM(BB60:BM60)</f>
        <v>558100</v>
      </c>
      <c r="BT60" s="359"/>
      <c r="BU60" s="121">
        <f t="shared" ref="BU60" si="156">SUM(BO60:BS60)</f>
        <v>2790500</v>
      </c>
    </row>
    <row r="61" spans="1:73" ht="15">
      <c r="B61" s="233"/>
      <c r="F61" s="250"/>
      <c r="G61" s="250"/>
      <c r="I61" s="250"/>
      <c r="J61" s="326"/>
      <c r="K61" s="250"/>
      <c r="L61" s="250"/>
      <c r="M61" s="250"/>
      <c r="N61" s="250"/>
      <c r="O61" s="250"/>
      <c r="P61" s="250"/>
      <c r="Q61" s="250"/>
      <c r="R61" s="250"/>
      <c r="S61" s="250"/>
      <c r="T61" s="250"/>
      <c r="U61" s="250"/>
      <c r="V61" s="250"/>
      <c r="W61" s="250"/>
      <c r="X61" s="250"/>
      <c r="Y61" s="250"/>
      <c r="Z61" s="250"/>
      <c r="AA61" s="250"/>
      <c r="AB61" s="250"/>
      <c r="AC61" s="250"/>
      <c r="AD61" s="250"/>
      <c r="AE61" s="250"/>
      <c r="AF61" s="250"/>
      <c r="AG61" s="250"/>
      <c r="AH61" s="250"/>
      <c r="AI61" s="250"/>
      <c r="AJ61" s="250"/>
      <c r="AK61" s="250"/>
      <c r="AL61" s="250"/>
      <c r="AM61" s="250"/>
      <c r="AN61" s="250"/>
      <c r="AO61" s="250"/>
      <c r="AP61" s="247"/>
      <c r="AQ61" s="247"/>
      <c r="AR61" s="247"/>
      <c r="AS61" s="247"/>
      <c r="AT61" s="247"/>
      <c r="AU61" s="247"/>
      <c r="AV61" s="247"/>
      <c r="AW61" s="247"/>
      <c r="AX61" s="247"/>
      <c r="AY61" s="247"/>
      <c r="AZ61" s="247"/>
      <c r="BA61" s="247"/>
      <c r="BB61" s="247"/>
      <c r="BC61" s="247"/>
      <c r="BD61" s="247"/>
      <c r="BE61" s="247"/>
      <c r="BF61" s="247"/>
      <c r="BG61" s="247"/>
      <c r="BH61" s="247"/>
      <c r="BI61" s="247"/>
      <c r="BJ61" s="247"/>
      <c r="BK61" s="247"/>
      <c r="BL61" s="247"/>
      <c r="BM61" s="248"/>
    </row>
    <row r="62" spans="1:73" s="219" customFormat="1" ht="15">
      <c r="A62" s="201"/>
      <c r="B62" s="233"/>
      <c r="C62" s="203"/>
      <c r="D62" s="203"/>
      <c r="E62" s="201"/>
      <c r="F62" s="250"/>
      <c r="G62" s="250"/>
      <c r="H62" s="230"/>
      <c r="I62" s="250"/>
      <c r="J62" s="327"/>
      <c r="K62" s="250"/>
      <c r="L62" s="250"/>
      <c r="M62" s="250"/>
      <c r="N62" s="250"/>
      <c r="O62" s="250"/>
      <c r="P62" s="250"/>
      <c r="Q62" s="250"/>
      <c r="R62" s="250"/>
      <c r="S62" s="250"/>
      <c r="T62" s="250"/>
      <c r="U62" s="250"/>
      <c r="V62" s="250"/>
      <c r="W62" s="250"/>
      <c r="X62" s="250"/>
      <c r="Y62" s="250"/>
      <c r="Z62" s="250"/>
      <c r="AA62" s="250"/>
      <c r="AB62" s="250"/>
      <c r="AC62" s="250"/>
      <c r="AD62" s="250"/>
      <c r="AE62" s="250"/>
      <c r="AF62" s="250"/>
      <c r="AG62" s="250"/>
      <c r="AH62" s="250"/>
      <c r="AI62" s="250"/>
      <c r="AJ62" s="250"/>
      <c r="AK62" s="250"/>
      <c r="AL62" s="250"/>
      <c r="AM62" s="250"/>
      <c r="AN62" s="250"/>
      <c r="AO62" s="250"/>
      <c r="AP62" s="247"/>
      <c r="AQ62" s="247"/>
      <c r="AR62" s="247"/>
      <c r="AS62" s="247"/>
      <c r="AT62" s="247"/>
      <c r="AU62" s="247"/>
      <c r="AV62" s="247"/>
      <c r="AW62" s="247"/>
      <c r="AX62" s="247"/>
      <c r="AY62" s="247"/>
      <c r="AZ62" s="247"/>
      <c r="BA62" s="247"/>
      <c r="BB62" s="247"/>
      <c r="BC62" s="247"/>
      <c r="BD62" s="247"/>
      <c r="BE62" s="247"/>
      <c r="BF62" s="247"/>
      <c r="BG62" s="247"/>
      <c r="BH62" s="247"/>
      <c r="BI62" s="247"/>
      <c r="BJ62" s="247"/>
      <c r="BK62" s="247"/>
      <c r="BL62" s="247"/>
      <c r="BM62" s="247"/>
      <c r="BO62" s="1"/>
      <c r="BP62" s="1"/>
      <c r="BQ62" s="1"/>
      <c r="BR62" s="1"/>
      <c r="BS62" s="1"/>
      <c r="BT62" s="15"/>
      <c r="BU62" s="8"/>
    </row>
    <row r="63" spans="1:73" s="219" customFormat="1" ht="15">
      <c r="A63" s="201"/>
      <c r="B63" s="233"/>
      <c r="C63" s="203"/>
      <c r="D63" s="203"/>
      <c r="E63" s="201"/>
      <c r="F63" s="250"/>
      <c r="G63" s="250"/>
      <c r="H63" s="230"/>
      <c r="I63" s="250"/>
      <c r="J63" s="327"/>
      <c r="K63" s="250"/>
      <c r="L63" s="250"/>
      <c r="M63" s="250"/>
      <c r="N63" s="250"/>
      <c r="O63" s="250"/>
      <c r="P63" s="250"/>
      <c r="Q63" s="250"/>
      <c r="R63" s="250"/>
      <c r="S63" s="250"/>
      <c r="T63" s="250"/>
      <c r="U63" s="250"/>
      <c r="V63" s="250"/>
      <c r="W63" s="250"/>
      <c r="X63" s="250"/>
      <c r="Y63" s="250"/>
      <c r="Z63" s="250"/>
      <c r="AA63" s="250"/>
      <c r="AB63" s="250"/>
      <c r="AC63" s="250"/>
      <c r="AD63" s="250"/>
      <c r="AE63" s="250"/>
      <c r="AF63" s="250"/>
      <c r="AG63" s="250"/>
      <c r="AH63" s="250"/>
      <c r="AI63" s="250"/>
      <c r="AJ63" s="250"/>
      <c r="AK63" s="250"/>
      <c r="AL63" s="250"/>
      <c r="AM63" s="250"/>
      <c r="AN63" s="250"/>
      <c r="AO63" s="250"/>
      <c r="AP63" s="247"/>
      <c r="AQ63" s="247"/>
      <c r="AR63" s="247"/>
      <c r="AS63" s="247"/>
      <c r="AT63" s="247"/>
      <c r="AU63" s="247"/>
      <c r="AV63" s="247"/>
      <c r="AW63" s="247"/>
      <c r="AX63" s="247"/>
      <c r="AY63" s="247"/>
      <c r="AZ63" s="247"/>
      <c r="BA63" s="247"/>
      <c r="BB63" s="247"/>
      <c r="BC63" s="247"/>
      <c r="BD63" s="247"/>
      <c r="BE63" s="247"/>
      <c r="BF63" s="247"/>
      <c r="BG63" s="247"/>
      <c r="BH63" s="247"/>
      <c r="BI63" s="247"/>
      <c r="BJ63" s="247"/>
      <c r="BK63" s="247"/>
      <c r="BL63" s="247"/>
      <c r="BM63" s="247"/>
      <c r="BO63" s="1"/>
      <c r="BP63" s="1"/>
      <c r="BQ63" s="1"/>
      <c r="BR63" s="1"/>
      <c r="BS63" s="1"/>
      <c r="BT63" s="15"/>
      <c r="BU63" s="8"/>
    </row>
    <row r="64" spans="1:73" s="219" customFormat="1" ht="15">
      <c r="A64" s="201"/>
      <c r="B64" s="233"/>
      <c r="C64" s="203"/>
      <c r="D64" s="203"/>
      <c r="E64" s="201"/>
      <c r="F64" s="250"/>
      <c r="G64" s="250"/>
      <c r="H64" s="230"/>
      <c r="I64" s="250"/>
      <c r="J64" s="233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0"/>
      <c r="AL64" s="250"/>
      <c r="AM64" s="250"/>
      <c r="AN64" s="250"/>
      <c r="AO64" s="250"/>
      <c r="AP64" s="247"/>
      <c r="AQ64" s="247"/>
      <c r="AR64" s="247"/>
      <c r="AS64" s="247"/>
      <c r="AT64" s="247"/>
      <c r="AU64" s="247"/>
      <c r="AV64" s="247"/>
      <c r="AW64" s="247"/>
      <c r="AX64" s="247"/>
      <c r="AY64" s="247"/>
      <c r="AZ64" s="247"/>
      <c r="BA64" s="247"/>
      <c r="BB64" s="247"/>
      <c r="BC64" s="247"/>
      <c r="BD64" s="247"/>
      <c r="BE64" s="247"/>
      <c r="BF64" s="247"/>
      <c r="BG64" s="247"/>
      <c r="BH64" s="247"/>
      <c r="BI64" s="247"/>
      <c r="BJ64" s="247"/>
      <c r="BK64" s="247"/>
      <c r="BL64" s="247"/>
      <c r="BM64" s="247"/>
      <c r="BO64" s="1"/>
      <c r="BP64" s="1"/>
      <c r="BQ64" s="1"/>
      <c r="BR64" s="1"/>
      <c r="BS64" s="1"/>
      <c r="BT64" s="15"/>
      <c r="BU64" s="8"/>
    </row>
    <row r="65" spans="1:73" s="219" customFormat="1" ht="15">
      <c r="A65" s="201"/>
      <c r="B65" s="233"/>
      <c r="C65" s="203"/>
      <c r="D65" s="203"/>
      <c r="E65" s="201"/>
      <c r="F65" s="250"/>
      <c r="G65" s="250"/>
      <c r="H65" s="221"/>
      <c r="I65" s="250"/>
      <c r="J65" s="326"/>
      <c r="K65" s="250"/>
      <c r="L65" s="250"/>
      <c r="M65" s="250"/>
      <c r="N65" s="250"/>
      <c r="O65" s="250"/>
      <c r="P65" s="250"/>
      <c r="Q65" s="250"/>
      <c r="R65" s="250"/>
      <c r="S65" s="250"/>
      <c r="T65" s="250"/>
      <c r="U65" s="250"/>
      <c r="V65" s="250"/>
      <c r="W65" s="250"/>
      <c r="X65" s="250"/>
      <c r="Y65" s="250"/>
      <c r="Z65" s="250"/>
      <c r="AA65" s="250"/>
      <c r="AB65" s="250"/>
      <c r="AC65" s="250"/>
      <c r="AD65" s="250"/>
      <c r="AE65" s="250"/>
      <c r="AF65" s="250"/>
      <c r="AG65" s="250"/>
      <c r="AH65" s="250"/>
      <c r="AI65" s="250"/>
      <c r="AJ65" s="250"/>
      <c r="AK65" s="250"/>
      <c r="AL65" s="250"/>
      <c r="AM65" s="250"/>
      <c r="AN65" s="250"/>
      <c r="AO65" s="250"/>
      <c r="AP65" s="247"/>
      <c r="AQ65" s="247"/>
      <c r="AR65" s="247"/>
      <c r="AS65" s="247"/>
      <c r="AT65" s="247"/>
      <c r="AU65" s="247"/>
      <c r="AV65" s="247"/>
      <c r="AW65" s="247"/>
      <c r="AX65" s="247"/>
      <c r="AY65" s="247"/>
      <c r="AZ65" s="247"/>
      <c r="BA65" s="247"/>
      <c r="BB65" s="247"/>
      <c r="BC65" s="247"/>
      <c r="BD65" s="247"/>
      <c r="BE65" s="247"/>
      <c r="BF65" s="247"/>
      <c r="BG65" s="247"/>
      <c r="BH65" s="247"/>
      <c r="BI65" s="247"/>
      <c r="BJ65" s="247"/>
      <c r="BK65" s="247"/>
      <c r="BL65" s="247"/>
      <c r="BM65" s="247"/>
      <c r="BO65" s="1"/>
      <c r="BP65" s="1"/>
      <c r="BQ65" s="1"/>
      <c r="BR65" s="1"/>
      <c r="BS65" s="1"/>
      <c r="BT65" s="15"/>
      <c r="BU65" s="8"/>
    </row>
    <row r="66" spans="1:73" s="219" customFormat="1" ht="15">
      <c r="A66" s="201"/>
      <c r="B66" s="233"/>
      <c r="C66" s="203"/>
      <c r="D66" s="203"/>
      <c r="E66" s="201"/>
      <c r="F66" s="250"/>
      <c r="G66" s="250"/>
      <c r="H66" s="324"/>
      <c r="I66" s="250"/>
      <c r="J66" s="326"/>
      <c r="K66" s="250"/>
      <c r="L66" s="250"/>
      <c r="M66" s="250"/>
      <c r="N66" s="250"/>
      <c r="O66" s="250"/>
      <c r="P66" s="250"/>
      <c r="Q66" s="250"/>
      <c r="R66" s="250"/>
      <c r="S66" s="250"/>
      <c r="T66" s="250"/>
      <c r="U66" s="250"/>
      <c r="V66" s="250"/>
      <c r="W66" s="250"/>
      <c r="X66" s="250"/>
      <c r="Y66" s="250"/>
      <c r="Z66" s="250"/>
      <c r="AA66" s="250"/>
      <c r="AB66" s="250"/>
      <c r="AC66" s="250"/>
      <c r="AD66" s="250"/>
      <c r="AE66" s="250"/>
      <c r="AF66" s="250"/>
      <c r="AG66" s="250"/>
      <c r="AH66" s="250"/>
      <c r="AI66" s="250"/>
      <c r="AJ66" s="250"/>
      <c r="AK66" s="250"/>
      <c r="AL66" s="250"/>
      <c r="AM66" s="250"/>
      <c r="AN66" s="250"/>
      <c r="AO66" s="250"/>
      <c r="AP66" s="247"/>
      <c r="AQ66" s="247"/>
      <c r="AR66" s="247"/>
      <c r="AS66" s="247"/>
      <c r="AT66" s="247"/>
      <c r="AU66" s="247"/>
      <c r="AV66" s="247"/>
      <c r="AW66" s="247"/>
      <c r="AX66" s="247"/>
      <c r="AY66" s="247"/>
      <c r="AZ66" s="247"/>
      <c r="BA66" s="247"/>
      <c r="BB66" s="247"/>
      <c r="BC66" s="247"/>
      <c r="BD66" s="247"/>
      <c r="BE66" s="247"/>
      <c r="BF66" s="247"/>
      <c r="BG66" s="247"/>
      <c r="BH66" s="247"/>
      <c r="BI66" s="247"/>
      <c r="BJ66" s="247"/>
      <c r="BK66" s="247"/>
      <c r="BL66" s="247"/>
      <c r="BM66" s="247"/>
      <c r="BO66" s="1"/>
      <c r="BP66" s="1"/>
      <c r="BQ66" s="1"/>
      <c r="BR66" s="1"/>
      <c r="BS66" s="1"/>
      <c r="BT66" s="15"/>
      <c r="BU66" s="8"/>
    </row>
    <row r="67" spans="1:73" s="219" customFormat="1" ht="15">
      <c r="A67" s="201"/>
      <c r="B67" s="233"/>
      <c r="C67" s="203"/>
      <c r="D67" s="203"/>
      <c r="E67" s="201"/>
      <c r="F67" s="250"/>
      <c r="G67" s="250"/>
      <c r="H67" s="250"/>
      <c r="I67" s="250"/>
      <c r="J67" s="326"/>
      <c r="K67" s="250"/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  <c r="W67" s="250"/>
      <c r="X67" s="250"/>
      <c r="Y67" s="250"/>
      <c r="Z67" s="250"/>
      <c r="AA67" s="250"/>
      <c r="AB67" s="250"/>
      <c r="AC67" s="250"/>
      <c r="AD67" s="250"/>
      <c r="AE67" s="250"/>
      <c r="AF67" s="250"/>
      <c r="AG67" s="250"/>
      <c r="AH67" s="250"/>
      <c r="AI67" s="250"/>
      <c r="AJ67" s="250"/>
      <c r="AK67" s="250"/>
      <c r="AL67" s="250"/>
      <c r="AM67" s="250"/>
      <c r="AN67" s="250"/>
      <c r="AO67" s="250"/>
      <c r="AP67" s="247"/>
      <c r="AQ67" s="247"/>
      <c r="AR67" s="247"/>
      <c r="AS67" s="247"/>
      <c r="AT67" s="247"/>
      <c r="AU67" s="247"/>
      <c r="AV67" s="247"/>
      <c r="AW67" s="247"/>
      <c r="AX67" s="247"/>
      <c r="AY67" s="247"/>
      <c r="AZ67" s="247"/>
      <c r="BA67" s="247"/>
      <c r="BB67" s="247"/>
      <c r="BC67" s="247"/>
      <c r="BD67" s="247"/>
      <c r="BE67" s="247"/>
      <c r="BF67" s="247"/>
      <c r="BG67" s="247"/>
      <c r="BH67" s="247"/>
      <c r="BI67" s="247"/>
      <c r="BJ67" s="247"/>
      <c r="BK67" s="247"/>
      <c r="BL67" s="247"/>
      <c r="BM67" s="247"/>
      <c r="BO67" s="1"/>
      <c r="BP67" s="1"/>
      <c r="BQ67" s="1"/>
      <c r="BR67" s="1"/>
      <c r="BS67" s="1"/>
      <c r="BT67" s="15"/>
      <c r="BU67" s="8"/>
    </row>
    <row r="68" spans="1:73" s="219" customFormat="1" ht="15">
      <c r="A68" s="201"/>
      <c r="B68" s="233"/>
      <c r="C68" s="203"/>
      <c r="D68" s="203"/>
      <c r="E68" s="201"/>
      <c r="F68" s="250"/>
      <c r="G68" s="250"/>
      <c r="H68" s="250"/>
      <c r="I68" s="250"/>
      <c r="J68" s="326"/>
      <c r="K68" s="250"/>
      <c r="L68" s="250"/>
      <c r="M68" s="250"/>
      <c r="N68" s="250"/>
      <c r="O68" s="250"/>
      <c r="P68" s="250"/>
      <c r="Q68" s="250"/>
      <c r="R68" s="250"/>
      <c r="S68" s="250"/>
      <c r="T68" s="250"/>
      <c r="U68" s="250"/>
      <c r="V68" s="250"/>
      <c r="W68" s="250"/>
      <c r="X68" s="250"/>
      <c r="Y68" s="250"/>
      <c r="Z68" s="250"/>
      <c r="AA68" s="250"/>
      <c r="AB68" s="250"/>
      <c r="AC68" s="250"/>
      <c r="AD68" s="250"/>
      <c r="AE68" s="250"/>
      <c r="AF68" s="250"/>
      <c r="AG68" s="250"/>
      <c r="AH68" s="250"/>
      <c r="AI68" s="250"/>
      <c r="AJ68" s="250"/>
      <c r="AK68" s="250"/>
      <c r="AL68" s="250"/>
      <c r="AM68" s="250"/>
      <c r="AN68" s="250"/>
      <c r="AO68" s="250"/>
      <c r="AP68" s="247"/>
      <c r="AQ68" s="247"/>
      <c r="AR68" s="247"/>
      <c r="AS68" s="247"/>
      <c r="AT68" s="247"/>
      <c r="AU68" s="247"/>
      <c r="AV68" s="247"/>
      <c r="AW68" s="247"/>
      <c r="AX68" s="247"/>
      <c r="AY68" s="247"/>
      <c r="AZ68" s="247"/>
      <c r="BA68" s="247"/>
      <c r="BB68" s="247"/>
      <c r="BC68" s="247"/>
      <c r="BD68" s="247"/>
      <c r="BE68" s="247"/>
      <c r="BF68" s="247"/>
      <c r="BG68" s="247"/>
      <c r="BH68" s="247"/>
      <c r="BI68" s="247"/>
      <c r="BJ68" s="247"/>
      <c r="BK68" s="247"/>
      <c r="BL68" s="247"/>
      <c r="BM68" s="247"/>
      <c r="BO68" s="1"/>
      <c r="BP68" s="1"/>
      <c r="BQ68" s="1"/>
      <c r="BR68" s="1"/>
      <c r="BS68" s="1"/>
      <c r="BT68" s="15"/>
      <c r="BU68" s="8"/>
    </row>
    <row r="69" spans="1:73" s="219" customFormat="1" ht="15">
      <c r="A69" s="201"/>
      <c r="B69" s="233"/>
      <c r="C69" s="203"/>
      <c r="D69" s="203"/>
      <c r="E69" s="201"/>
      <c r="F69" s="250"/>
      <c r="G69" s="250"/>
      <c r="H69" s="250"/>
      <c r="I69" s="250"/>
      <c r="J69" s="326"/>
      <c r="K69" s="250"/>
      <c r="L69" s="250"/>
      <c r="M69" s="250"/>
      <c r="N69" s="250"/>
      <c r="O69" s="250"/>
      <c r="P69" s="250"/>
      <c r="Q69" s="250"/>
      <c r="R69" s="250"/>
      <c r="S69" s="250"/>
      <c r="T69" s="250"/>
      <c r="U69" s="250"/>
      <c r="V69" s="250"/>
      <c r="W69" s="250"/>
      <c r="X69" s="250"/>
      <c r="Y69" s="250"/>
      <c r="Z69" s="250"/>
      <c r="AA69" s="250"/>
      <c r="AB69" s="250"/>
      <c r="AC69" s="250"/>
      <c r="AD69" s="250"/>
      <c r="AE69" s="250"/>
      <c r="AF69" s="250"/>
      <c r="AG69" s="250"/>
      <c r="AH69" s="250"/>
      <c r="AI69" s="250"/>
      <c r="AJ69" s="250"/>
      <c r="AK69" s="250"/>
      <c r="AL69" s="250"/>
      <c r="AM69" s="250"/>
      <c r="AN69" s="250"/>
      <c r="AO69" s="250"/>
      <c r="AP69" s="247"/>
      <c r="AQ69" s="247"/>
      <c r="AR69" s="247"/>
      <c r="AS69" s="247"/>
      <c r="AT69" s="247"/>
      <c r="AU69" s="247"/>
      <c r="AV69" s="247"/>
      <c r="AW69" s="247"/>
      <c r="AX69" s="247"/>
      <c r="AY69" s="247"/>
      <c r="AZ69" s="247"/>
      <c r="BA69" s="247"/>
      <c r="BB69" s="247"/>
      <c r="BC69" s="247"/>
      <c r="BD69" s="247"/>
      <c r="BE69" s="247"/>
      <c r="BF69" s="247"/>
      <c r="BG69" s="247"/>
      <c r="BH69" s="247"/>
      <c r="BI69" s="247"/>
      <c r="BJ69" s="247"/>
      <c r="BK69" s="247"/>
      <c r="BL69" s="247"/>
      <c r="BM69" s="247"/>
      <c r="BO69" s="1"/>
      <c r="BP69" s="1"/>
      <c r="BQ69" s="1"/>
      <c r="BR69" s="1"/>
      <c r="BS69" s="1"/>
      <c r="BT69" s="15"/>
      <c r="BU69" s="8"/>
    </row>
    <row r="70" spans="1:73" s="219" customFormat="1" ht="15">
      <c r="A70" s="201"/>
      <c r="B70" s="233"/>
      <c r="C70" s="203"/>
      <c r="D70" s="203"/>
      <c r="E70" s="201"/>
      <c r="F70" s="250"/>
      <c r="G70" s="250"/>
      <c r="H70" s="250"/>
      <c r="I70" s="250"/>
      <c r="J70" s="326"/>
      <c r="K70" s="250"/>
      <c r="L70" s="250"/>
      <c r="M70" s="250"/>
      <c r="N70" s="250"/>
      <c r="O70" s="250"/>
      <c r="P70" s="250"/>
      <c r="Q70" s="250"/>
      <c r="R70" s="250"/>
      <c r="S70" s="250"/>
      <c r="T70" s="250"/>
      <c r="U70" s="250"/>
      <c r="V70" s="250"/>
      <c r="W70" s="250"/>
      <c r="X70" s="250"/>
      <c r="Y70" s="250"/>
      <c r="Z70" s="250"/>
      <c r="AA70" s="250"/>
      <c r="AB70" s="250"/>
      <c r="AC70" s="250"/>
      <c r="AD70" s="250"/>
      <c r="AE70" s="250"/>
      <c r="AF70" s="250"/>
      <c r="AG70" s="250"/>
      <c r="AH70" s="250"/>
      <c r="AI70" s="250"/>
      <c r="AJ70" s="250"/>
      <c r="AK70" s="250"/>
      <c r="AL70" s="250"/>
      <c r="AM70" s="250"/>
      <c r="AN70" s="250"/>
      <c r="AO70" s="250"/>
      <c r="AP70" s="247"/>
      <c r="AQ70" s="247"/>
      <c r="AR70" s="247"/>
      <c r="AS70" s="247"/>
      <c r="AT70" s="247"/>
      <c r="AU70" s="247"/>
      <c r="AV70" s="247"/>
      <c r="AW70" s="247"/>
      <c r="AX70" s="247"/>
      <c r="AY70" s="247"/>
      <c r="AZ70" s="247"/>
      <c r="BA70" s="247"/>
      <c r="BB70" s="247"/>
      <c r="BC70" s="247"/>
      <c r="BD70" s="247"/>
      <c r="BE70" s="247"/>
      <c r="BF70" s="247"/>
      <c r="BG70" s="247"/>
      <c r="BH70" s="247"/>
      <c r="BI70" s="247"/>
      <c r="BJ70" s="247"/>
      <c r="BK70" s="247"/>
      <c r="BL70" s="247"/>
      <c r="BM70" s="247"/>
      <c r="BO70" s="1"/>
      <c r="BP70" s="1"/>
      <c r="BQ70" s="1"/>
      <c r="BR70" s="1"/>
      <c r="BS70" s="1"/>
      <c r="BT70" s="15"/>
      <c r="BU70" s="8"/>
    </row>
    <row r="71" spans="1:73" s="219" customFormat="1" ht="15">
      <c r="A71" s="201"/>
      <c r="B71" s="233"/>
      <c r="C71" s="203"/>
      <c r="D71" s="203"/>
      <c r="E71" s="201"/>
      <c r="F71" s="250"/>
      <c r="G71" s="250"/>
      <c r="H71" s="250"/>
      <c r="I71" s="250"/>
      <c r="J71" s="250"/>
      <c r="K71" s="250"/>
      <c r="L71" s="250"/>
      <c r="M71" s="250"/>
      <c r="N71" s="250"/>
      <c r="O71" s="250"/>
      <c r="P71" s="250"/>
      <c r="Q71" s="250"/>
      <c r="R71" s="250"/>
      <c r="S71" s="250"/>
      <c r="T71" s="250"/>
      <c r="U71" s="250"/>
      <c r="V71" s="250"/>
      <c r="W71" s="250"/>
      <c r="X71" s="250"/>
      <c r="Y71" s="250"/>
      <c r="Z71" s="250"/>
      <c r="AA71" s="250"/>
      <c r="AB71" s="250"/>
      <c r="AC71" s="250"/>
      <c r="AD71" s="250"/>
      <c r="AE71" s="250"/>
      <c r="AF71" s="250"/>
      <c r="AG71" s="250"/>
      <c r="AH71" s="250"/>
      <c r="AI71" s="250"/>
      <c r="AJ71" s="250"/>
      <c r="AK71" s="250"/>
      <c r="AL71" s="250"/>
      <c r="AM71" s="250"/>
      <c r="AN71" s="250"/>
      <c r="AO71" s="250"/>
      <c r="AP71" s="247"/>
      <c r="AQ71" s="247"/>
      <c r="AR71" s="247"/>
      <c r="AS71" s="247"/>
      <c r="AT71" s="247"/>
      <c r="AU71" s="247"/>
      <c r="AV71" s="247"/>
      <c r="AW71" s="247"/>
      <c r="AX71" s="247"/>
      <c r="AY71" s="247"/>
      <c r="AZ71" s="247"/>
      <c r="BA71" s="247"/>
      <c r="BB71" s="247"/>
      <c r="BC71" s="247"/>
      <c r="BD71" s="247"/>
      <c r="BE71" s="247"/>
      <c r="BF71" s="247"/>
      <c r="BG71" s="247"/>
      <c r="BH71" s="247"/>
      <c r="BI71" s="247"/>
      <c r="BJ71" s="247"/>
      <c r="BK71" s="247"/>
      <c r="BL71" s="247"/>
      <c r="BM71" s="247"/>
      <c r="BO71" s="1"/>
      <c r="BP71" s="1"/>
      <c r="BQ71" s="1"/>
      <c r="BR71" s="1"/>
      <c r="BS71" s="1"/>
      <c r="BT71" s="15"/>
      <c r="BU71" s="8"/>
    </row>
    <row r="72" spans="1:73" s="219" customFormat="1" ht="15">
      <c r="A72" s="201"/>
      <c r="B72" s="233"/>
      <c r="C72" s="203"/>
      <c r="D72" s="203"/>
      <c r="E72" s="201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0"/>
      <c r="AL72" s="250"/>
      <c r="AM72" s="250"/>
      <c r="AN72" s="250"/>
      <c r="AO72" s="250"/>
      <c r="AP72" s="247"/>
      <c r="AQ72" s="247"/>
      <c r="AR72" s="247"/>
      <c r="AS72" s="247"/>
      <c r="AT72" s="247"/>
      <c r="AU72" s="247"/>
      <c r="AV72" s="247"/>
      <c r="AW72" s="247"/>
      <c r="AX72" s="247"/>
      <c r="AY72" s="247"/>
      <c r="AZ72" s="247"/>
      <c r="BA72" s="247"/>
      <c r="BB72" s="247"/>
      <c r="BC72" s="247"/>
      <c r="BD72" s="247"/>
      <c r="BE72" s="247"/>
      <c r="BF72" s="247"/>
      <c r="BG72" s="247"/>
      <c r="BH72" s="247"/>
      <c r="BI72" s="247"/>
      <c r="BJ72" s="247"/>
      <c r="BK72" s="247"/>
      <c r="BL72" s="247"/>
      <c r="BM72" s="247"/>
      <c r="BO72" s="1"/>
      <c r="BP72" s="1"/>
      <c r="BQ72" s="1"/>
      <c r="BR72" s="1"/>
      <c r="BS72" s="1"/>
      <c r="BT72" s="15"/>
      <c r="BU72" s="8"/>
    </row>
    <row r="73" spans="1:73" s="219" customFormat="1" ht="15">
      <c r="A73" s="201"/>
      <c r="B73" s="233"/>
      <c r="C73" s="203"/>
      <c r="D73" s="203"/>
      <c r="E73" s="201"/>
      <c r="F73" s="250"/>
      <c r="G73" s="250"/>
      <c r="H73" s="250"/>
      <c r="I73" s="250"/>
      <c r="J73" s="250"/>
      <c r="K73" s="250"/>
      <c r="L73" s="250"/>
      <c r="M73" s="250"/>
      <c r="N73" s="250"/>
      <c r="O73" s="250"/>
      <c r="P73" s="250"/>
      <c r="Q73" s="250"/>
      <c r="R73" s="250"/>
      <c r="S73" s="250"/>
      <c r="T73" s="250"/>
      <c r="U73" s="250"/>
      <c r="V73" s="250"/>
      <c r="W73" s="250"/>
      <c r="X73" s="250"/>
      <c r="Y73" s="250"/>
      <c r="Z73" s="250"/>
      <c r="AA73" s="250"/>
      <c r="AB73" s="250"/>
      <c r="AC73" s="250"/>
      <c r="AD73" s="250"/>
      <c r="AE73" s="250"/>
      <c r="AF73" s="250"/>
      <c r="AG73" s="250"/>
      <c r="AH73" s="250"/>
      <c r="AI73" s="250"/>
      <c r="AJ73" s="250"/>
      <c r="AK73" s="250"/>
      <c r="AL73" s="250"/>
      <c r="AM73" s="250"/>
      <c r="AN73" s="250"/>
      <c r="AO73" s="250"/>
      <c r="AP73" s="247"/>
      <c r="AQ73" s="247"/>
      <c r="AR73" s="247"/>
      <c r="AS73" s="247"/>
      <c r="AT73" s="247"/>
      <c r="AU73" s="247"/>
      <c r="AV73" s="247"/>
      <c r="AW73" s="247"/>
      <c r="AX73" s="247"/>
      <c r="AY73" s="247"/>
      <c r="AZ73" s="247"/>
      <c r="BA73" s="247"/>
      <c r="BB73" s="247"/>
      <c r="BC73" s="247"/>
      <c r="BD73" s="247"/>
      <c r="BE73" s="247"/>
      <c r="BF73" s="247"/>
      <c r="BG73" s="247"/>
      <c r="BH73" s="247"/>
      <c r="BI73" s="247"/>
      <c r="BJ73" s="247"/>
      <c r="BK73" s="247"/>
      <c r="BL73" s="247"/>
      <c r="BM73" s="247"/>
      <c r="BO73" s="1"/>
      <c r="BP73" s="1"/>
      <c r="BQ73" s="1"/>
      <c r="BR73" s="1"/>
      <c r="BS73" s="1"/>
      <c r="BT73" s="15"/>
      <c r="BU73" s="8"/>
    </row>
    <row r="74" spans="1:73" s="219" customFormat="1" ht="15">
      <c r="A74" s="201"/>
      <c r="B74" s="233"/>
      <c r="C74" s="203"/>
      <c r="D74" s="203"/>
      <c r="E74" s="201"/>
      <c r="F74" s="250"/>
      <c r="G74" s="250"/>
      <c r="H74" s="250"/>
      <c r="I74" s="250"/>
      <c r="J74" s="250"/>
      <c r="K74" s="250"/>
      <c r="L74" s="250"/>
      <c r="M74" s="250"/>
      <c r="N74" s="250"/>
      <c r="O74" s="250"/>
      <c r="P74" s="250"/>
      <c r="Q74" s="250"/>
      <c r="R74" s="250"/>
      <c r="S74" s="250"/>
      <c r="T74" s="250"/>
      <c r="U74" s="250"/>
      <c r="V74" s="250"/>
      <c r="W74" s="250"/>
      <c r="X74" s="250"/>
      <c r="Y74" s="250"/>
      <c r="Z74" s="250"/>
      <c r="AA74" s="250"/>
      <c r="AB74" s="250"/>
      <c r="AC74" s="250"/>
      <c r="AD74" s="250"/>
      <c r="AE74" s="250"/>
      <c r="AF74" s="250"/>
      <c r="AG74" s="250"/>
      <c r="AH74" s="250"/>
      <c r="AI74" s="250"/>
      <c r="AJ74" s="250"/>
      <c r="AK74" s="250"/>
      <c r="AL74" s="250"/>
      <c r="AM74" s="250"/>
      <c r="AN74" s="250"/>
      <c r="AO74" s="250"/>
      <c r="AP74" s="247"/>
      <c r="AQ74" s="247"/>
      <c r="AR74" s="247"/>
      <c r="AS74" s="247"/>
      <c r="AT74" s="247"/>
      <c r="AU74" s="247"/>
      <c r="AV74" s="247"/>
      <c r="AW74" s="247"/>
      <c r="AX74" s="247"/>
      <c r="AY74" s="247"/>
      <c r="AZ74" s="247"/>
      <c r="BA74" s="247"/>
      <c r="BB74" s="247"/>
      <c r="BC74" s="247"/>
      <c r="BD74" s="247"/>
      <c r="BE74" s="247"/>
      <c r="BF74" s="247"/>
      <c r="BG74" s="247"/>
      <c r="BH74" s="247"/>
      <c r="BI74" s="247"/>
      <c r="BJ74" s="247"/>
      <c r="BK74" s="247"/>
      <c r="BL74" s="247"/>
      <c r="BM74" s="247"/>
      <c r="BO74" s="1"/>
      <c r="BP74" s="1"/>
      <c r="BQ74" s="1"/>
      <c r="BR74" s="1"/>
      <c r="BS74" s="1"/>
      <c r="BT74" s="15"/>
      <c r="BU74" s="8"/>
    </row>
    <row r="75" spans="1:73" s="219" customFormat="1" ht="15">
      <c r="A75" s="201"/>
      <c r="B75" s="233"/>
      <c r="C75" s="203"/>
      <c r="D75" s="203"/>
      <c r="E75" s="201"/>
      <c r="F75" s="250"/>
      <c r="G75" s="250"/>
      <c r="H75" s="250"/>
      <c r="I75" s="250"/>
      <c r="J75" s="250"/>
      <c r="K75" s="250"/>
      <c r="L75" s="250"/>
      <c r="M75" s="250"/>
      <c r="N75" s="250"/>
      <c r="O75" s="250"/>
      <c r="P75" s="250"/>
      <c r="Q75" s="250"/>
      <c r="R75" s="250"/>
      <c r="S75" s="250"/>
      <c r="T75" s="250"/>
      <c r="U75" s="250"/>
      <c r="V75" s="250"/>
      <c r="W75" s="250"/>
      <c r="X75" s="250"/>
      <c r="Y75" s="250"/>
      <c r="Z75" s="250"/>
      <c r="AA75" s="250"/>
      <c r="AB75" s="250"/>
      <c r="AC75" s="250"/>
      <c r="AD75" s="250"/>
      <c r="AE75" s="250"/>
      <c r="AF75" s="250"/>
      <c r="AG75" s="250"/>
      <c r="AH75" s="250"/>
      <c r="AI75" s="250"/>
      <c r="AJ75" s="250"/>
      <c r="AK75" s="250"/>
      <c r="AL75" s="250"/>
      <c r="AM75" s="250"/>
      <c r="AN75" s="250"/>
      <c r="AO75" s="250"/>
      <c r="AP75" s="247"/>
      <c r="AQ75" s="247"/>
      <c r="AR75" s="247"/>
      <c r="AS75" s="247"/>
      <c r="AT75" s="247"/>
      <c r="AU75" s="247"/>
      <c r="AV75" s="247"/>
      <c r="AW75" s="247"/>
      <c r="AX75" s="247"/>
      <c r="AY75" s="247"/>
      <c r="AZ75" s="247"/>
      <c r="BA75" s="247"/>
      <c r="BB75" s="247"/>
      <c r="BC75" s="247"/>
      <c r="BD75" s="247"/>
      <c r="BE75" s="247"/>
      <c r="BF75" s="247"/>
      <c r="BG75" s="247"/>
      <c r="BH75" s="247"/>
      <c r="BI75" s="247"/>
      <c r="BJ75" s="247"/>
      <c r="BK75" s="247"/>
      <c r="BL75" s="247"/>
      <c r="BM75" s="247"/>
      <c r="BO75" s="1"/>
      <c r="BP75" s="1"/>
      <c r="BQ75" s="1"/>
      <c r="BR75" s="1"/>
      <c r="BS75" s="1"/>
      <c r="BT75" s="15"/>
      <c r="BU75" s="8"/>
    </row>
    <row r="76" spans="1:73" s="219" customFormat="1" ht="15">
      <c r="A76" s="201"/>
      <c r="B76" s="233"/>
      <c r="C76" s="203"/>
      <c r="D76" s="203"/>
      <c r="E76" s="201"/>
      <c r="F76" s="250"/>
      <c r="G76" s="250"/>
      <c r="H76" s="250"/>
      <c r="I76" s="250"/>
      <c r="J76" s="250"/>
      <c r="K76" s="250"/>
      <c r="L76" s="250"/>
      <c r="M76" s="250"/>
      <c r="N76" s="250"/>
      <c r="O76" s="250"/>
      <c r="P76" s="250"/>
      <c r="Q76" s="250"/>
      <c r="R76" s="250"/>
      <c r="S76" s="250"/>
      <c r="T76" s="250"/>
      <c r="U76" s="250"/>
      <c r="V76" s="250"/>
      <c r="W76" s="250"/>
      <c r="X76" s="250"/>
      <c r="Y76" s="250"/>
      <c r="Z76" s="250"/>
      <c r="AA76" s="250"/>
      <c r="AB76" s="250"/>
      <c r="AC76" s="250"/>
      <c r="AD76" s="250"/>
      <c r="AE76" s="250"/>
      <c r="AF76" s="250"/>
      <c r="AG76" s="250"/>
      <c r="AH76" s="250"/>
      <c r="AI76" s="250"/>
      <c r="AJ76" s="250"/>
      <c r="AK76" s="250"/>
      <c r="AL76" s="250"/>
      <c r="AM76" s="250"/>
      <c r="AN76" s="250"/>
      <c r="AO76" s="250"/>
      <c r="AP76" s="247"/>
      <c r="AQ76" s="247"/>
      <c r="AR76" s="247"/>
      <c r="AS76" s="247"/>
      <c r="AT76" s="247"/>
      <c r="AU76" s="247"/>
      <c r="AV76" s="247"/>
      <c r="AW76" s="247"/>
      <c r="AX76" s="247"/>
      <c r="AY76" s="247"/>
      <c r="AZ76" s="247"/>
      <c r="BA76" s="247"/>
      <c r="BB76" s="247"/>
      <c r="BC76" s="247"/>
      <c r="BD76" s="247"/>
      <c r="BE76" s="247"/>
      <c r="BF76" s="247"/>
      <c r="BG76" s="247"/>
      <c r="BH76" s="247"/>
      <c r="BI76" s="247"/>
      <c r="BJ76" s="247"/>
      <c r="BK76" s="247"/>
      <c r="BL76" s="247"/>
      <c r="BM76" s="247"/>
      <c r="BO76" s="1"/>
      <c r="BP76" s="1"/>
      <c r="BQ76" s="1"/>
      <c r="BR76" s="1"/>
      <c r="BS76" s="1"/>
      <c r="BT76" s="15"/>
      <c r="BU76" s="8"/>
    </row>
    <row r="77" spans="1:73" s="219" customFormat="1" ht="15">
      <c r="A77" s="201"/>
      <c r="B77" s="233"/>
      <c r="C77" s="203"/>
      <c r="D77" s="203"/>
      <c r="E77" s="201"/>
      <c r="F77" s="250"/>
      <c r="G77" s="250"/>
      <c r="H77" s="250"/>
      <c r="I77" s="250"/>
      <c r="J77" s="250"/>
      <c r="K77" s="250"/>
      <c r="L77" s="250"/>
      <c r="M77" s="250"/>
      <c r="N77" s="250"/>
      <c r="O77" s="250"/>
      <c r="P77" s="250"/>
      <c r="Q77" s="250"/>
      <c r="R77" s="250"/>
      <c r="S77" s="250"/>
      <c r="T77" s="250"/>
      <c r="U77" s="250"/>
      <c r="V77" s="250"/>
      <c r="W77" s="250"/>
      <c r="X77" s="250"/>
      <c r="Y77" s="250"/>
      <c r="Z77" s="250"/>
      <c r="AA77" s="250"/>
      <c r="AB77" s="250"/>
      <c r="AC77" s="250"/>
      <c r="AD77" s="250"/>
      <c r="AE77" s="250"/>
      <c r="AF77" s="250"/>
      <c r="AG77" s="250"/>
      <c r="AH77" s="250"/>
      <c r="AI77" s="250"/>
      <c r="AJ77" s="250"/>
      <c r="AK77" s="250"/>
      <c r="AL77" s="250"/>
      <c r="AM77" s="250"/>
      <c r="AN77" s="250"/>
      <c r="AO77" s="250"/>
      <c r="AP77" s="247"/>
      <c r="AQ77" s="247"/>
      <c r="AR77" s="247"/>
      <c r="AS77" s="247"/>
      <c r="AT77" s="247"/>
      <c r="AU77" s="247"/>
      <c r="AV77" s="247"/>
      <c r="AW77" s="247"/>
      <c r="AX77" s="247"/>
      <c r="AY77" s="247"/>
      <c r="AZ77" s="247"/>
      <c r="BA77" s="247"/>
      <c r="BB77" s="247"/>
      <c r="BC77" s="247"/>
      <c r="BD77" s="247"/>
      <c r="BE77" s="247"/>
      <c r="BF77" s="247"/>
      <c r="BG77" s="247"/>
      <c r="BH77" s="247"/>
      <c r="BI77" s="247"/>
      <c r="BJ77" s="247"/>
      <c r="BK77" s="247"/>
      <c r="BL77" s="247"/>
      <c r="BM77" s="247"/>
      <c r="BO77" s="1"/>
      <c r="BP77" s="1"/>
      <c r="BQ77" s="1"/>
      <c r="BR77" s="1"/>
      <c r="BS77" s="1"/>
      <c r="BT77" s="15"/>
      <c r="BU77" s="8"/>
    </row>
    <row r="78" spans="1:73" s="219" customFormat="1" ht="15">
      <c r="A78" s="201"/>
      <c r="B78" s="233"/>
      <c r="C78" s="203"/>
      <c r="D78" s="203"/>
      <c r="E78" s="201"/>
      <c r="F78" s="250"/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250"/>
      <c r="R78" s="250"/>
      <c r="S78" s="250"/>
      <c r="T78" s="250"/>
      <c r="U78" s="250"/>
      <c r="V78" s="250"/>
      <c r="W78" s="250"/>
      <c r="X78" s="250"/>
      <c r="Y78" s="250"/>
      <c r="Z78" s="250"/>
      <c r="AA78" s="250"/>
      <c r="AB78" s="250"/>
      <c r="AC78" s="250"/>
      <c r="AD78" s="250"/>
      <c r="AE78" s="250"/>
      <c r="AF78" s="250"/>
      <c r="AG78" s="250"/>
      <c r="AH78" s="250"/>
      <c r="AI78" s="250"/>
      <c r="AJ78" s="250"/>
      <c r="AK78" s="250"/>
      <c r="AL78" s="250"/>
      <c r="AM78" s="250"/>
      <c r="AN78" s="250"/>
      <c r="AO78" s="250"/>
      <c r="AP78" s="247"/>
      <c r="AQ78" s="247"/>
      <c r="AR78" s="247"/>
      <c r="AS78" s="247"/>
      <c r="AT78" s="247"/>
      <c r="AU78" s="247"/>
      <c r="AV78" s="247"/>
      <c r="AW78" s="247"/>
      <c r="AX78" s="247"/>
      <c r="AY78" s="247"/>
      <c r="AZ78" s="247"/>
      <c r="BA78" s="247"/>
      <c r="BB78" s="247"/>
      <c r="BC78" s="247"/>
      <c r="BD78" s="247"/>
      <c r="BE78" s="247"/>
      <c r="BF78" s="247"/>
      <c r="BG78" s="247"/>
      <c r="BH78" s="247"/>
      <c r="BI78" s="247"/>
      <c r="BJ78" s="247"/>
      <c r="BK78" s="247"/>
      <c r="BL78" s="247"/>
      <c r="BM78" s="247"/>
      <c r="BO78" s="1"/>
      <c r="BP78" s="1"/>
      <c r="BQ78" s="1"/>
      <c r="BR78" s="1"/>
      <c r="BS78" s="1"/>
      <c r="BT78" s="15"/>
      <c r="BU78" s="8"/>
    </row>
    <row r="79" spans="1:73" s="219" customFormat="1" ht="15">
      <c r="A79" s="201"/>
      <c r="B79" s="233"/>
      <c r="C79" s="203"/>
      <c r="D79" s="203"/>
      <c r="E79" s="201"/>
      <c r="F79" s="250"/>
      <c r="G79" s="250"/>
      <c r="H79" s="250"/>
      <c r="I79" s="250"/>
      <c r="J79" s="250"/>
      <c r="K79" s="250"/>
      <c r="L79" s="250"/>
      <c r="M79" s="250"/>
      <c r="N79" s="250"/>
      <c r="O79" s="250"/>
      <c r="P79" s="250"/>
      <c r="Q79" s="250"/>
      <c r="R79" s="250"/>
      <c r="S79" s="250"/>
      <c r="T79" s="250"/>
      <c r="U79" s="250"/>
      <c r="V79" s="250"/>
      <c r="W79" s="250"/>
      <c r="X79" s="250"/>
      <c r="Y79" s="250"/>
      <c r="Z79" s="250"/>
      <c r="AA79" s="250"/>
      <c r="AB79" s="250"/>
      <c r="AC79" s="250"/>
      <c r="AD79" s="250"/>
      <c r="AE79" s="250"/>
      <c r="AF79" s="250"/>
      <c r="AG79" s="250"/>
      <c r="AH79" s="250"/>
      <c r="AI79" s="250"/>
      <c r="AJ79" s="250"/>
      <c r="AK79" s="250"/>
      <c r="AL79" s="250"/>
      <c r="AM79" s="250"/>
      <c r="AN79" s="250"/>
      <c r="AO79" s="250"/>
      <c r="AP79" s="247"/>
      <c r="AQ79" s="247"/>
      <c r="AR79" s="247"/>
      <c r="AS79" s="247"/>
      <c r="AT79" s="247"/>
      <c r="AU79" s="247"/>
      <c r="AV79" s="247"/>
      <c r="AW79" s="247"/>
      <c r="AX79" s="247"/>
      <c r="AY79" s="247"/>
      <c r="AZ79" s="247"/>
      <c r="BA79" s="247"/>
      <c r="BB79" s="247"/>
      <c r="BC79" s="247"/>
      <c r="BD79" s="247"/>
      <c r="BE79" s="247"/>
      <c r="BF79" s="247"/>
      <c r="BG79" s="247"/>
      <c r="BH79" s="247"/>
      <c r="BI79" s="247"/>
      <c r="BJ79" s="247"/>
      <c r="BK79" s="247"/>
      <c r="BL79" s="247"/>
      <c r="BM79" s="247"/>
      <c r="BO79" s="1"/>
      <c r="BP79" s="1"/>
      <c r="BQ79" s="1"/>
      <c r="BR79" s="1"/>
      <c r="BS79" s="1"/>
      <c r="BT79" s="15"/>
      <c r="BU79" s="8"/>
    </row>
    <row r="80" spans="1:73" s="219" customFormat="1" ht="15">
      <c r="A80" s="201"/>
      <c r="B80" s="233"/>
      <c r="C80" s="203"/>
      <c r="D80" s="203"/>
      <c r="E80" s="201"/>
      <c r="F80" s="250"/>
      <c r="G80" s="250"/>
      <c r="H80" s="250"/>
      <c r="I80" s="250"/>
      <c r="J80" s="250"/>
      <c r="K80" s="250"/>
      <c r="L80" s="250"/>
      <c r="M80" s="250"/>
      <c r="N80" s="250"/>
      <c r="O80" s="250"/>
      <c r="P80" s="250"/>
      <c r="Q80" s="250"/>
      <c r="R80" s="250"/>
      <c r="S80" s="250"/>
      <c r="T80" s="250"/>
      <c r="U80" s="250"/>
      <c r="V80" s="250"/>
      <c r="W80" s="250"/>
      <c r="X80" s="250"/>
      <c r="Y80" s="250"/>
      <c r="Z80" s="250"/>
      <c r="AA80" s="250"/>
      <c r="AB80" s="250"/>
      <c r="AC80" s="250"/>
      <c r="AD80" s="250"/>
      <c r="AE80" s="250"/>
      <c r="AF80" s="250"/>
      <c r="AG80" s="250"/>
      <c r="AH80" s="250"/>
      <c r="AI80" s="250"/>
      <c r="AJ80" s="250"/>
      <c r="AK80" s="250"/>
      <c r="AL80" s="250"/>
      <c r="AM80" s="250"/>
      <c r="AN80" s="250"/>
      <c r="AO80" s="250"/>
      <c r="AP80" s="247"/>
      <c r="AQ80" s="247"/>
      <c r="AR80" s="247"/>
      <c r="AS80" s="247"/>
      <c r="AT80" s="247"/>
      <c r="AU80" s="247"/>
      <c r="AV80" s="247"/>
      <c r="AW80" s="247"/>
      <c r="AX80" s="247"/>
      <c r="AY80" s="247"/>
      <c r="AZ80" s="247"/>
      <c r="BA80" s="247"/>
      <c r="BB80" s="247"/>
      <c r="BC80" s="247"/>
      <c r="BD80" s="247"/>
      <c r="BE80" s="247"/>
      <c r="BF80" s="247"/>
      <c r="BG80" s="247"/>
      <c r="BH80" s="247"/>
      <c r="BI80" s="247"/>
      <c r="BJ80" s="247"/>
      <c r="BK80" s="247"/>
      <c r="BL80" s="247"/>
      <c r="BM80" s="247"/>
      <c r="BO80" s="1"/>
      <c r="BP80" s="1"/>
      <c r="BQ80" s="1"/>
      <c r="BR80" s="1"/>
      <c r="BS80" s="1"/>
      <c r="BT80" s="15"/>
      <c r="BU80" s="8"/>
    </row>
    <row r="81" spans="1:73" s="219" customFormat="1" ht="15">
      <c r="A81" s="201"/>
      <c r="B81" s="233"/>
      <c r="C81" s="203"/>
      <c r="D81" s="203"/>
      <c r="E81" s="201"/>
      <c r="F81" s="250"/>
      <c r="G81" s="250"/>
      <c r="H81" s="250"/>
      <c r="I81" s="250"/>
      <c r="J81" s="250"/>
      <c r="K81" s="250"/>
      <c r="L81" s="250"/>
      <c r="M81" s="250"/>
      <c r="N81" s="250"/>
      <c r="O81" s="250"/>
      <c r="P81" s="250"/>
      <c r="Q81" s="250"/>
      <c r="R81" s="250"/>
      <c r="S81" s="250"/>
      <c r="T81" s="250"/>
      <c r="U81" s="250"/>
      <c r="V81" s="250"/>
      <c r="W81" s="250"/>
      <c r="X81" s="250"/>
      <c r="Y81" s="250"/>
      <c r="Z81" s="250"/>
      <c r="AA81" s="250"/>
      <c r="AB81" s="250"/>
      <c r="AC81" s="250"/>
      <c r="AD81" s="250"/>
      <c r="AE81" s="250"/>
      <c r="AF81" s="250"/>
      <c r="AG81" s="250"/>
      <c r="AH81" s="250"/>
      <c r="AI81" s="250"/>
      <c r="AJ81" s="250"/>
      <c r="AK81" s="250"/>
      <c r="AL81" s="250"/>
      <c r="AM81" s="250"/>
      <c r="AN81" s="250"/>
      <c r="AO81" s="250"/>
      <c r="AP81" s="247"/>
      <c r="AQ81" s="247"/>
      <c r="AR81" s="247"/>
      <c r="AS81" s="247"/>
      <c r="AT81" s="247"/>
      <c r="AU81" s="247"/>
      <c r="AV81" s="247"/>
      <c r="AW81" s="247"/>
      <c r="AX81" s="247"/>
      <c r="AY81" s="247"/>
      <c r="AZ81" s="247"/>
      <c r="BA81" s="247"/>
      <c r="BB81" s="247"/>
      <c r="BC81" s="247"/>
      <c r="BD81" s="247"/>
      <c r="BE81" s="247"/>
      <c r="BF81" s="247"/>
      <c r="BG81" s="247"/>
      <c r="BH81" s="247"/>
      <c r="BI81" s="247"/>
      <c r="BJ81" s="247"/>
      <c r="BK81" s="247"/>
      <c r="BL81" s="247"/>
      <c r="BM81" s="247"/>
      <c r="BO81" s="1"/>
      <c r="BP81" s="1"/>
      <c r="BQ81" s="1"/>
      <c r="BR81" s="1"/>
      <c r="BS81" s="1"/>
      <c r="BT81" s="15"/>
      <c r="BU81" s="8"/>
    </row>
    <row r="82" spans="1:73" s="219" customFormat="1" ht="15">
      <c r="A82" s="201"/>
      <c r="B82" s="233"/>
      <c r="C82" s="203"/>
      <c r="D82" s="203"/>
      <c r="E82" s="201"/>
      <c r="F82" s="250"/>
      <c r="G82" s="250"/>
      <c r="H82" s="250"/>
      <c r="I82" s="250"/>
      <c r="J82" s="250"/>
      <c r="K82" s="250"/>
      <c r="L82" s="250"/>
      <c r="M82" s="250"/>
      <c r="N82" s="250"/>
      <c r="O82" s="250"/>
      <c r="P82" s="250"/>
      <c r="Q82" s="250"/>
      <c r="R82" s="250"/>
      <c r="S82" s="250"/>
      <c r="T82" s="250"/>
      <c r="U82" s="250"/>
      <c r="V82" s="250"/>
      <c r="W82" s="250"/>
      <c r="X82" s="250"/>
      <c r="Y82" s="250"/>
      <c r="Z82" s="250"/>
      <c r="AA82" s="250"/>
      <c r="AB82" s="250"/>
      <c r="AC82" s="250"/>
      <c r="AD82" s="250"/>
      <c r="AE82" s="250"/>
      <c r="AF82" s="250"/>
      <c r="AG82" s="250"/>
      <c r="AH82" s="250"/>
      <c r="AI82" s="250"/>
      <c r="AJ82" s="250"/>
      <c r="AK82" s="250"/>
      <c r="AL82" s="250"/>
      <c r="AM82" s="250"/>
      <c r="AN82" s="250"/>
      <c r="AO82" s="250"/>
      <c r="AP82" s="247"/>
      <c r="AQ82" s="247"/>
      <c r="AR82" s="247"/>
      <c r="AS82" s="247"/>
      <c r="AT82" s="247"/>
      <c r="AU82" s="247"/>
      <c r="AV82" s="247"/>
      <c r="AW82" s="247"/>
      <c r="AX82" s="247"/>
      <c r="AY82" s="247"/>
      <c r="AZ82" s="247"/>
      <c r="BA82" s="247"/>
      <c r="BB82" s="247"/>
      <c r="BC82" s="247"/>
      <c r="BD82" s="247"/>
      <c r="BE82" s="247"/>
      <c r="BF82" s="247"/>
      <c r="BG82" s="247"/>
      <c r="BH82" s="247"/>
      <c r="BI82" s="247"/>
      <c r="BJ82" s="247"/>
      <c r="BK82" s="247"/>
      <c r="BL82" s="247"/>
      <c r="BM82" s="247"/>
      <c r="BO82" s="1"/>
      <c r="BP82" s="1"/>
      <c r="BQ82" s="1"/>
      <c r="BR82" s="1"/>
      <c r="BS82" s="1"/>
      <c r="BT82" s="15"/>
      <c r="BU82" s="8"/>
    </row>
    <row r="83" spans="1:73" s="219" customFormat="1" ht="15">
      <c r="A83" s="201"/>
      <c r="B83" s="233"/>
      <c r="C83" s="203"/>
      <c r="D83" s="203"/>
      <c r="E83" s="201"/>
      <c r="F83" s="250"/>
      <c r="G83" s="250"/>
      <c r="H83" s="250"/>
      <c r="I83" s="250"/>
      <c r="J83" s="250"/>
      <c r="K83" s="250"/>
      <c r="L83" s="250"/>
      <c r="M83" s="250"/>
      <c r="N83" s="250"/>
      <c r="O83" s="250"/>
      <c r="P83" s="250"/>
      <c r="Q83" s="250"/>
      <c r="R83" s="250"/>
      <c r="S83" s="250"/>
      <c r="T83" s="250"/>
      <c r="U83" s="250"/>
      <c r="V83" s="250"/>
      <c r="W83" s="250"/>
      <c r="X83" s="250"/>
      <c r="Y83" s="250"/>
      <c r="Z83" s="250"/>
      <c r="AA83" s="250"/>
      <c r="AB83" s="250"/>
      <c r="AC83" s="250"/>
      <c r="AD83" s="250"/>
      <c r="AE83" s="250"/>
      <c r="AF83" s="250"/>
      <c r="AG83" s="250"/>
      <c r="AH83" s="250"/>
      <c r="AI83" s="250"/>
      <c r="AJ83" s="250"/>
      <c r="AK83" s="250"/>
      <c r="AL83" s="250"/>
      <c r="AM83" s="250"/>
      <c r="AN83" s="250"/>
      <c r="AO83" s="250"/>
      <c r="AP83" s="247"/>
      <c r="AQ83" s="247"/>
      <c r="AR83" s="247"/>
      <c r="AS83" s="247"/>
      <c r="AT83" s="247"/>
      <c r="AU83" s="247"/>
      <c r="AV83" s="247"/>
      <c r="AW83" s="247"/>
      <c r="AX83" s="247"/>
      <c r="AY83" s="247"/>
      <c r="AZ83" s="247"/>
      <c r="BA83" s="247"/>
      <c r="BB83" s="247"/>
      <c r="BC83" s="247"/>
      <c r="BD83" s="247"/>
      <c r="BE83" s="247"/>
      <c r="BF83" s="247"/>
      <c r="BG83" s="247"/>
      <c r="BH83" s="247"/>
      <c r="BI83" s="247"/>
      <c r="BJ83" s="247"/>
      <c r="BK83" s="247"/>
      <c r="BL83" s="247"/>
      <c r="BM83" s="247"/>
      <c r="BO83" s="1"/>
      <c r="BP83" s="1"/>
      <c r="BQ83" s="1"/>
      <c r="BR83" s="1"/>
      <c r="BS83" s="1"/>
      <c r="BT83" s="15"/>
      <c r="BU83" s="8"/>
    </row>
    <row r="84" spans="1:73" s="219" customFormat="1" ht="15">
      <c r="A84" s="201"/>
      <c r="B84" s="233"/>
      <c r="C84" s="203"/>
      <c r="D84" s="203"/>
      <c r="E84" s="201"/>
      <c r="F84" s="250"/>
      <c r="G84" s="250"/>
      <c r="H84" s="250"/>
      <c r="I84" s="250"/>
      <c r="J84" s="250"/>
      <c r="K84" s="250"/>
      <c r="L84" s="250"/>
      <c r="M84" s="250"/>
      <c r="N84" s="250"/>
      <c r="O84" s="250"/>
      <c r="P84" s="250"/>
      <c r="Q84" s="250"/>
      <c r="R84" s="250"/>
      <c r="S84" s="250"/>
      <c r="T84" s="250"/>
      <c r="U84" s="250"/>
      <c r="V84" s="250"/>
      <c r="W84" s="250"/>
      <c r="X84" s="250"/>
      <c r="Y84" s="250"/>
      <c r="Z84" s="250"/>
      <c r="AA84" s="250"/>
      <c r="AB84" s="250"/>
      <c r="AC84" s="250"/>
      <c r="AD84" s="250"/>
      <c r="AE84" s="250"/>
      <c r="AF84" s="250"/>
      <c r="AG84" s="250"/>
      <c r="AH84" s="250"/>
      <c r="AI84" s="250"/>
      <c r="AJ84" s="250"/>
      <c r="AK84" s="250"/>
      <c r="AL84" s="250"/>
      <c r="AM84" s="250"/>
      <c r="AN84" s="250"/>
      <c r="AO84" s="250"/>
      <c r="AP84" s="247"/>
      <c r="AQ84" s="247"/>
      <c r="AR84" s="247"/>
      <c r="AS84" s="247"/>
      <c r="AT84" s="247"/>
      <c r="AU84" s="247"/>
      <c r="AV84" s="247"/>
      <c r="AW84" s="247"/>
      <c r="AX84" s="247"/>
      <c r="AY84" s="247"/>
      <c r="AZ84" s="247"/>
      <c r="BA84" s="247"/>
      <c r="BB84" s="247"/>
      <c r="BC84" s="247"/>
      <c r="BD84" s="247"/>
      <c r="BE84" s="247"/>
      <c r="BF84" s="247"/>
      <c r="BG84" s="247"/>
      <c r="BH84" s="247"/>
      <c r="BI84" s="247"/>
      <c r="BJ84" s="247"/>
      <c r="BK84" s="247"/>
      <c r="BL84" s="247"/>
      <c r="BM84" s="247"/>
      <c r="BO84" s="1"/>
      <c r="BP84" s="1"/>
      <c r="BQ84" s="1"/>
      <c r="BR84" s="1"/>
      <c r="BS84" s="1"/>
      <c r="BT84" s="15"/>
      <c r="BU84" s="8"/>
    </row>
    <row r="85" spans="1:73" s="219" customFormat="1" ht="15">
      <c r="A85" s="201"/>
      <c r="B85" s="233"/>
      <c r="C85" s="203"/>
      <c r="D85" s="203"/>
      <c r="E85" s="201"/>
      <c r="F85" s="250"/>
      <c r="G85" s="250"/>
      <c r="H85" s="250"/>
      <c r="I85" s="250"/>
      <c r="J85" s="250"/>
      <c r="K85" s="250"/>
      <c r="L85" s="250"/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0"/>
      <c r="AG85" s="250"/>
      <c r="AH85" s="250"/>
      <c r="AI85" s="250"/>
      <c r="AJ85" s="250"/>
      <c r="AK85" s="250"/>
      <c r="AL85" s="250"/>
      <c r="AM85" s="250"/>
      <c r="AN85" s="250"/>
      <c r="AO85" s="250"/>
      <c r="AP85" s="247"/>
      <c r="AQ85" s="247"/>
      <c r="AR85" s="247"/>
      <c r="AS85" s="247"/>
      <c r="AT85" s="247"/>
      <c r="AU85" s="247"/>
      <c r="AV85" s="247"/>
      <c r="AW85" s="247"/>
      <c r="AX85" s="247"/>
      <c r="AY85" s="247"/>
      <c r="AZ85" s="247"/>
      <c r="BA85" s="247"/>
      <c r="BB85" s="247"/>
      <c r="BC85" s="247"/>
      <c r="BD85" s="247"/>
      <c r="BE85" s="247"/>
      <c r="BF85" s="247"/>
      <c r="BG85" s="247"/>
      <c r="BH85" s="247"/>
      <c r="BI85" s="247"/>
      <c r="BJ85" s="247"/>
      <c r="BK85" s="247"/>
      <c r="BL85" s="247"/>
      <c r="BM85" s="247"/>
      <c r="BO85" s="1"/>
      <c r="BP85" s="1"/>
      <c r="BQ85" s="1"/>
      <c r="BR85" s="1"/>
      <c r="BS85" s="1"/>
      <c r="BT85" s="15"/>
      <c r="BU85" s="8"/>
    </row>
    <row r="86" spans="1:73" s="219" customFormat="1" ht="15">
      <c r="A86" s="201"/>
      <c r="B86" s="233"/>
      <c r="C86" s="203"/>
      <c r="D86" s="203"/>
      <c r="E86" s="201"/>
      <c r="F86" s="250"/>
      <c r="G86" s="250"/>
      <c r="H86" s="250"/>
      <c r="I86" s="250"/>
      <c r="J86" s="250"/>
      <c r="K86" s="250"/>
      <c r="L86" s="250"/>
      <c r="M86" s="250"/>
      <c r="N86" s="250"/>
      <c r="O86" s="250"/>
      <c r="P86" s="250"/>
      <c r="Q86" s="250"/>
      <c r="R86" s="250"/>
      <c r="S86" s="250"/>
      <c r="T86" s="250"/>
      <c r="U86" s="250"/>
      <c r="V86" s="250"/>
      <c r="W86" s="250"/>
      <c r="X86" s="250"/>
      <c r="Y86" s="250"/>
      <c r="Z86" s="250"/>
      <c r="AA86" s="250"/>
      <c r="AB86" s="250"/>
      <c r="AC86" s="250"/>
      <c r="AD86" s="250"/>
      <c r="AE86" s="250"/>
      <c r="AF86" s="250"/>
      <c r="AG86" s="250"/>
      <c r="AH86" s="250"/>
      <c r="AI86" s="250"/>
      <c r="AJ86" s="250"/>
      <c r="AK86" s="250"/>
      <c r="AL86" s="250"/>
      <c r="AM86" s="250"/>
      <c r="AN86" s="250"/>
      <c r="AO86" s="250"/>
      <c r="AP86" s="247"/>
      <c r="AQ86" s="247"/>
      <c r="AR86" s="247"/>
      <c r="AS86" s="247"/>
      <c r="AT86" s="247"/>
      <c r="AU86" s="247"/>
      <c r="AV86" s="247"/>
      <c r="AW86" s="247"/>
      <c r="AX86" s="247"/>
      <c r="AY86" s="247"/>
      <c r="AZ86" s="247"/>
      <c r="BA86" s="247"/>
      <c r="BB86" s="247"/>
      <c r="BC86" s="247"/>
      <c r="BD86" s="247"/>
      <c r="BE86" s="247"/>
      <c r="BF86" s="247"/>
      <c r="BG86" s="247"/>
      <c r="BH86" s="247"/>
      <c r="BI86" s="247"/>
      <c r="BJ86" s="247"/>
      <c r="BK86" s="247"/>
      <c r="BL86" s="247"/>
      <c r="BM86" s="247"/>
      <c r="BO86" s="1"/>
      <c r="BP86" s="1"/>
      <c r="BQ86" s="1"/>
      <c r="BR86" s="1"/>
      <c r="BS86" s="1"/>
      <c r="BT86" s="15"/>
      <c r="BU86" s="8"/>
    </row>
    <row r="87" spans="1:73" s="219" customFormat="1" ht="15">
      <c r="A87" s="201"/>
      <c r="B87" s="233"/>
      <c r="C87" s="203"/>
      <c r="D87" s="203"/>
      <c r="E87" s="201"/>
      <c r="F87" s="250"/>
      <c r="G87" s="250"/>
      <c r="H87" s="250"/>
      <c r="I87" s="250"/>
      <c r="J87" s="250"/>
      <c r="K87" s="250"/>
      <c r="L87" s="250"/>
      <c r="M87" s="250"/>
      <c r="N87" s="250"/>
      <c r="O87" s="250"/>
      <c r="P87" s="250"/>
      <c r="Q87" s="250"/>
      <c r="R87" s="250"/>
      <c r="S87" s="250"/>
      <c r="T87" s="250"/>
      <c r="U87" s="250"/>
      <c r="V87" s="250"/>
      <c r="W87" s="250"/>
      <c r="X87" s="250"/>
      <c r="Y87" s="250"/>
      <c r="Z87" s="250"/>
      <c r="AA87" s="250"/>
      <c r="AB87" s="250"/>
      <c r="AC87" s="250"/>
      <c r="AD87" s="250"/>
      <c r="AE87" s="250"/>
      <c r="AF87" s="250"/>
      <c r="AG87" s="250"/>
      <c r="AH87" s="250"/>
      <c r="AI87" s="250"/>
      <c r="AJ87" s="250"/>
      <c r="AK87" s="250"/>
      <c r="AL87" s="250"/>
      <c r="AM87" s="250"/>
      <c r="AN87" s="250"/>
      <c r="AO87" s="250"/>
      <c r="AP87" s="247"/>
      <c r="AQ87" s="247"/>
      <c r="AR87" s="247"/>
      <c r="AS87" s="247"/>
      <c r="AT87" s="247"/>
      <c r="AU87" s="247"/>
      <c r="AV87" s="247"/>
      <c r="AW87" s="247"/>
      <c r="AX87" s="247"/>
      <c r="AY87" s="247"/>
      <c r="AZ87" s="247"/>
      <c r="BA87" s="247"/>
      <c r="BB87" s="247"/>
      <c r="BC87" s="247"/>
      <c r="BD87" s="247"/>
      <c r="BE87" s="247"/>
      <c r="BF87" s="247"/>
      <c r="BG87" s="247"/>
      <c r="BH87" s="247"/>
      <c r="BI87" s="247"/>
      <c r="BJ87" s="247"/>
      <c r="BK87" s="247"/>
      <c r="BL87" s="247"/>
      <c r="BM87" s="247"/>
      <c r="BO87" s="1"/>
      <c r="BP87" s="1"/>
      <c r="BQ87" s="1"/>
      <c r="BR87" s="1"/>
      <c r="BS87" s="1"/>
      <c r="BT87" s="15"/>
      <c r="BU87" s="8"/>
    </row>
    <row r="88" spans="1:73" s="219" customFormat="1" ht="15">
      <c r="A88" s="201"/>
      <c r="B88" s="233"/>
      <c r="C88" s="203"/>
      <c r="D88" s="203"/>
      <c r="E88" s="201"/>
      <c r="F88" s="250"/>
      <c r="G88" s="250"/>
      <c r="H88" s="250"/>
      <c r="I88" s="250"/>
      <c r="J88" s="250"/>
      <c r="K88" s="250"/>
      <c r="L88" s="250"/>
      <c r="M88" s="250"/>
      <c r="N88" s="250"/>
      <c r="O88" s="250"/>
      <c r="P88" s="250"/>
      <c r="Q88" s="250"/>
      <c r="R88" s="250"/>
      <c r="S88" s="250"/>
      <c r="T88" s="250"/>
      <c r="U88" s="250"/>
      <c r="V88" s="250"/>
      <c r="W88" s="250"/>
      <c r="X88" s="250"/>
      <c r="Y88" s="250"/>
      <c r="Z88" s="250"/>
      <c r="AA88" s="250"/>
      <c r="AB88" s="250"/>
      <c r="AC88" s="250"/>
      <c r="AD88" s="250"/>
      <c r="AE88" s="250"/>
      <c r="AF88" s="250"/>
      <c r="AG88" s="250"/>
      <c r="AH88" s="250"/>
      <c r="AI88" s="250"/>
      <c r="AJ88" s="250"/>
      <c r="AK88" s="250"/>
      <c r="AL88" s="250"/>
      <c r="AM88" s="250"/>
      <c r="AN88" s="250"/>
      <c r="AO88" s="250"/>
      <c r="AP88" s="247"/>
      <c r="AQ88" s="247"/>
      <c r="AR88" s="247"/>
      <c r="AS88" s="247"/>
      <c r="AT88" s="247"/>
      <c r="AU88" s="247"/>
      <c r="AV88" s="247"/>
      <c r="AW88" s="247"/>
      <c r="AX88" s="247"/>
      <c r="AY88" s="247"/>
      <c r="AZ88" s="247"/>
      <c r="BA88" s="247"/>
      <c r="BB88" s="247"/>
      <c r="BC88" s="247"/>
      <c r="BD88" s="247"/>
      <c r="BE88" s="247"/>
      <c r="BF88" s="247"/>
      <c r="BG88" s="247"/>
      <c r="BH88" s="247"/>
      <c r="BI88" s="247"/>
      <c r="BJ88" s="247"/>
      <c r="BK88" s="247"/>
      <c r="BL88" s="247"/>
      <c r="BM88" s="247"/>
      <c r="BO88" s="1"/>
      <c r="BP88" s="1"/>
      <c r="BQ88" s="1"/>
      <c r="BR88" s="1"/>
      <c r="BS88" s="1"/>
      <c r="BT88" s="15"/>
      <c r="BU88" s="8"/>
    </row>
    <row r="89" spans="1:73" s="219" customFormat="1" ht="15">
      <c r="A89" s="201"/>
      <c r="B89" s="233"/>
      <c r="C89" s="203"/>
      <c r="D89" s="203"/>
      <c r="E89" s="201"/>
      <c r="F89" s="250"/>
      <c r="G89" s="250"/>
      <c r="H89" s="250"/>
      <c r="I89" s="250"/>
      <c r="J89" s="250"/>
      <c r="K89" s="250"/>
      <c r="L89" s="250"/>
      <c r="M89" s="250"/>
      <c r="N89" s="250"/>
      <c r="O89" s="250"/>
      <c r="P89" s="250"/>
      <c r="Q89" s="250"/>
      <c r="R89" s="250"/>
      <c r="S89" s="250"/>
      <c r="T89" s="250"/>
      <c r="U89" s="250"/>
      <c r="V89" s="250"/>
      <c r="W89" s="250"/>
      <c r="X89" s="250"/>
      <c r="Y89" s="250"/>
      <c r="Z89" s="250"/>
      <c r="AA89" s="250"/>
      <c r="AB89" s="250"/>
      <c r="AC89" s="250"/>
      <c r="AD89" s="250"/>
      <c r="AE89" s="250"/>
      <c r="AF89" s="250"/>
      <c r="AG89" s="250"/>
      <c r="AH89" s="250"/>
      <c r="AI89" s="250"/>
      <c r="AJ89" s="250"/>
      <c r="AK89" s="250"/>
      <c r="AL89" s="250"/>
      <c r="AM89" s="250"/>
      <c r="AN89" s="250"/>
      <c r="AO89" s="250"/>
      <c r="AP89" s="247"/>
      <c r="AQ89" s="247"/>
      <c r="AR89" s="247"/>
      <c r="AS89" s="247"/>
      <c r="AT89" s="247"/>
      <c r="AU89" s="247"/>
      <c r="AV89" s="247"/>
      <c r="AW89" s="247"/>
      <c r="AX89" s="247"/>
      <c r="AY89" s="247"/>
      <c r="AZ89" s="247"/>
      <c r="BA89" s="247"/>
      <c r="BB89" s="247"/>
      <c r="BC89" s="247"/>
      <c r="BD89" s="247"/>
      <c r="BE89" s="247"/>
      <c r="BF89" s="247"/>
      <c r="BG89" s="247"/>
      <c r="BH89" s="247"/>
      <c r="BI89" s="247"/>
      <c r="BJ89" s="247"/>
      <c r="BK89" s="247"/>
      <c r="BL89" s="247"/>
      <c r="BM89" s="247"/>
      <c r="BO89" s="1"/>
      <c r="BP89" s="1"/>
      <c r="BQ89" s="1"/>
      <c r="BR89" s="1"/>
      <c r="BS89" s="1"/>
      <c r="BT89" s="15"/>
      <c r="BU89" s="8"/>
    </row>
    <row r="90" spans="1:73" s="219" customFormat="1" ht="15">
      <c r="A90" s="201"/>
      <c r="B90" s="233"/>
      <c r="C90" s="203"/>
      <c r="D90" s="203"/>
      <c r="E90" s="201"/>
      <c r="F90" s="250"/>
      <c r="G90" s="250"/>
      <c r="H90" s="250"/>
      <c r="I90" s="250"/>
      <c r="J90" s="250"/>
      <c r="K90" s="250"/>
      <c r="L90" s="250"/>
      <c r="M90" s="250"/>
      <c r="N90" s="250"/>
      <c r="O90" s="250"/>
      <c r="P90" s="250"/>
      <c r="Q90" s="250"/>
      <c r="R90" s="250"/>
      <c r="S90" s="250"/>
      <c r="T90" s="250"/>
      <c r="U90" s="250"/>
      <c r="V90" s="250"/>
      <c r="W90" s="250"/>
      <c r="X90" s="250"/>
      <c r="Y90" s="250"/>
      <c r="Z90" s="250"/>
      <c r="AA90" s="250"/>
      <c r="AB90" s="250"/>
      <c r="AC90" s="250"/>
      <c r="AD90" s="250"/>
      <c r="AE90" s="250"/>
      <c r="AF90" s="250"/>
      <c r="AG90" s="250"/>
      <c r="AH90" s="250"/>
      <c r="AI90" s="250"/>
      <c r="AJ90" s="250"/>
      <c r="AK90" s="250"/>
      <c r="AL90" s="250"/>
      <c r="AM90" s="250"/>
      <c r="AN90" s="250"/>
      <c r="AO90" s="250"/>
      <c r="AP90" s="247"/>
      <c r="AQ90" s="247"/>
      <c r="AR90" s="247"/>
      <c r="AS90" s="247"/>
      <c r="AT90" s="247"/>
      <c r="AU90" s="247"/>
      <c r="AV90" s="247"/>
      <c r="AW90" s="247"/>
      <c r="AX90" s="247"/>
      <c r="AY90" s="247"/>
      <c r="AZ90" s="247"/>
      <c r="BA90" s="247"/>
      <c r="BB90" s="247"/>
      <c r="BC90" s="247"/>
      <c r="BD90" s="247"/>
      <c r="BE90" s="247"/>
      <c r="BF90" s="247"/>
      <c r="BG90" s="247"/>
      <c r="BH90" s="247"/>
      <c r="BI90" s="247"/>
      <c r="BJ90" s="247"/>
      <c r="BK90" s="247"/>
      <c r="BL90" s="247"/>
      <c r="BM90" s="247"/>
      <c r="BO90" s="1"/>
      <c r="BP90" s="1"/>
      <c r="BQ90" s="1"/>
      <c r="BR90" s="1"/>
      <c r="BS90" s="1"/>
      <c r="BT90" s="15"/>
      <c r="BU90" s="8"/>
    </row>
    <row r="91" spans="1:73" s="219" customFormat="1" ht="15">
      <c r="A91" s="201"/>
      <c r="B91" s="233"/>
      <c r="C91" s="203"/>
      <c r="D91" s="203"/>
      <c r="E91" s="201"/>
      <c r="F91" s="250"/>
      <c r="G91" s="250"/>
      <c r="H91" s="250"/>
      <c r="I91" s="250"/>
      <c r="J91" s="250"/>
      <c r="K91" s="250"/>
      <c r="L91" s="250"/>
      <c r="M91" s="250"/>
      <c r="N91" s="250"/>
      <c r="O91" s="250"/>
      <c r="P91" s="250"/>
      <c r="Q91" s="250"/>
      <c r="R91" s="250"/>
      <c r="S91" s="250"/>
      <c r="T91" s="250"/>
      <c r="U91" s="250"/>
      <c r="V91" s="250"/>
      <c r="W91" s="250"/>
      <c r="X91" s="250"/>
      <c r="Y91" s="250"/>
      <c r="Z91" s="250"/>
      <c r="AA91" s="250"/>
      <c r="AB91" s="250"/>
      <c r="AC91" s="250"/>
      <c r="AD91" s="250"/>
      <c r="AE91" s="250"/>
      <c r="AF91" s="250"/>
      <c r="AG91" s="250"/>
      <c r="AH91" s="250"/>
      <c r="AI91" s="250"/>
      <c r="AJ91" s="250"/>
      <c r="AK91" s="250"/>
      <c r="AL91" s="250"/>
      <c r="AM91" s="250"/>
      <c r="AN91" s="250"/>
      <c r="AO91" s="250"/>
      <c r="AP91" s="247"/>
      <c r="AQ91" s="247"/>
      <c r="AR91" s="247"/>
      <c r="AS91" s="247"/>
      <c r="AT91" s="247"/>
      <c r="AU91" s="247"/>
      <c r="AV91" s="247"/>
      <c r="AW91" s="247"/>
      <c r="AX91" s="247"/>
      <c r="AY91" s="247"/>
      <c r="AZ91" s="247"/>
      <c r="BA91" s="247"/>
      <c r="BB91" s="247"/>
      <c r="BC91" s="247"/>
      <c r="BD91" s="247"/>
      <c r="BE91" s="247"/>
      <c r="BF91" s="247"/>
      <c r="BG91" s="247"/>
      <c r="BH91" s="247"/>
      <c r="BI91" s="247"/>
      <c r="BJ91" s="247"/>
      <c r="BK91" s="247"/>
      <c r="BL91" s="247"/>
      <c r="BM91" s="247"/>
      <c r="BO91" s="1"/>
      <c r="BP91" s="1"/>
      <c r="BQ91" s="1"/>
      <c r="BR91" s="1"/>
      <c r="BS91" s="1"/>
      <c r="BT91" s="15"/>
      <c r="BU91" s="8"/>
    </row>
    <row r="92" spans="1:73" s="219" customFormat="1" ht="15">
      <c r="A92" s="201"/>
      <c r="B92" s="233"/>
      <c r="C92" s="203"/>
      <c r="D92" s="203"/>
      <c r="E92" s="201"/>
      <c r="F92" s="250"/>
      <c r="G92" s="250"/>
      <c r="H92" s="250"/>
      <c r="I92" s="250"/>
      <c r="J92" s="250"/>
      <c r="K92" s="250"/>
      <c r="L92" s="250"/>
      <c r="M92" s="250"/>
      <c r="N92" s="250"/>
      <c r="O92" s="250"/>
      <c r="P92" s="250"/>
      <c r="Q92" s="250"/>
      <c r="R92" s="250"/>
      <c r="S92" s="250"/>
      <c r="T92" s="250"/>
      <c r="U92" s="250"/>
      <c r="V92" s="250"/>
      <c r="W92" s="250"/>
      <c r="X92" s="250"/>
      <c r="Y92" s="250"/>
      <c r="Z92" s="250"/>
      <c r="AA92" s="250"/>
      <c r="AB92" s="250"/>
      <c r="AC92" s="250"/>
      <c r="AD92" s="250"/>
      <c r="AE92" s="250"/>
      <c r="AF92" s="250"/>
      <c r="AG92" s="250"/>
      <c r="AH92" s="250"/>
      <c r="AI92" s="250"/>
      <c r="AJ92" s="250"/>
      <c r="AK92" s="250"/>
      <c r="AL92" s="250"/>
      <c r="AM92" s="250"/>
      <c r="AN92" s="250"/>
      <c r="AO92" s="250"/>
      <c r="AP92" s="247"/>
      <c r="AQ92" s="247"/>
      <c r="AR92" s="247"/>
      <c r="AS92" s="247"/>
      <c r="AT92" s="247"/>
      <c r="AU92" s="247"/>
      <c r="AV92" s="247"/>
      <c r="AW92" s="247"/>
      <c r="AX92" s="247"/>
      <c r="AY92" s="247"/>
      <c r="AZ92" s="247"/>
      <c r="BA92" s="247"/>
      <c r="BB92" s="247"/>
      <c r="BC92" s="247"/>
      <c r="BD92" s="247"/>
      <c r="BE92" s="247"/>
      <c r="BF92" s="247"/>
      <c r="BG92" s="247"/>
      <c r="BH92" s="247"/>
      <c r="BI92" s="247"/>
      <c r="BJ92" s="247"/>
      <c r="BK92" s="247"/>
      <c r="BL92" s="247"/>
      <c r="BM92" s="247"/>
      <c r="BO92" s="1"/>
      <c r="BP92" s="1"/>
      <c r="BQ92" s="1"/>
      <c r="BR92" s="1"/>
      <c r="BS92" s="1"/>
      <c r="BT92" s="15"/>
      <c r="BU92" s="8"/>
    </row>
    <row r="93" spans="1:73" s="219" customFormat="1" ht="15">
      <c r="A93" s="201"/>
      <c r="B93" s="233"/>
      <c r="C93" s="203"/>
      <c r="D93" s="203"/>
      <c r="E93" s="201"/>
      <c r="F93" s="250"/>
      <c r="G93" s="250"/>
      <c r="H93" s="250"/>
      <c r="I93" s="250"/>
      <c r="J93" s="250"/>
      <c r="K93" s="250"/>
      <c r="L93" s="250"/>
      <c r="M93" s="250"/>
      <c r="N93" s="250"/>
      <c r="O93" s="250"/>
      <c r="P93" s="250"/>
      <c r="Q93" s="250"/>
      <c r="R93" s="250"/>
      <c r="S93" s="250"/>
      <c r="T93" s="250"/>
      <c r="U93" s="250"/>
      <c r="V93" s="250"/>
      <c r="W93" s="250"/>
      <c r="X93" s="250"/>
      <c r="Y93" s="250"/>
      <c r="Z93" s="250"/>
      <c r="AA93" s="250"/>
      <c r="AB93" s="250"/>
      <c r="AC93" s="250"/>
      <c r="AD93" s="250"/>
      <c r="AE93" s="250"/>
      <c r="AF93" s="250"/>
      <c r="AG93" s="250"/>
      <c r="AH93" s="250"/>
      <c r="AI93" s="250"/>
      <c r="AJ93" s="250"/>
      <c r="AK93" s="250"/>
      <c r="AL93" s="250"/>
      <c r="AM93" s="250"/>
      <c r="AN93" s="250"/>
      <c r="AO93" s="250"/>
      <c r="AP93" s="247"/>
      <c r="AQ93" s="247"/>
      <c r="AR93" s="247"/>
      <c r="AS93" s="247"/>
      <c r="AT93" s="247"/>
      <c r="AU93" s="247"/>
      <c r="AV93" s="247"/>
      <c r="AW93" s="247"/>
      <c r="AX93" s="247"/>
      <c r="AY93" s="247"/>
      <c r="AZ93" s="247"/>
      <c r="BA93" s="247"/>
      <c r="BB93" s="247"/>
      <c r="BC93" s="247"/>
      <c r="BD93" s="247"/>
      <c r="BE93" s="247"/>
      <c r="BF93" s="247"/>
      <c r="BG93" s="247"/>
      <c r="BH93" s="247"/>
      <c r="BI93" s="247"/>
      <c r="BJ93" s="247"/>
      <c r="BK93" s="247"/>
      <c r="BL93" s="247"/>
      <c r="BM93" s="247"/>
      <c r="BO93" s="1"/>
      <c r="BP93" s="1"/>
      <c r="BQ93" s="1"/>
      <c r="BR93" s="1"/>
      <c r="BS93" s="1"/>
      <c r="BT93" s="15"/>
      <c r="BU93" s="8"/>
    </row>
    <row r="94" spans="1:73" s="219" customFormat="1" ht="15">
      <c r="A94" s="201"/>
      <c r="B94" s="233"/>
      <c r="C94" s="203"/>
      <c r="D94" s="203"/>
      <c r="E94" s="201"/>
      <c r="F94" s="250"/>
      <c r="G94" s="250"/>
      <c r="H94" s="250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0"/>
      <c r="U94" s="250"/>
      <c r="V94" s="250"/>
      <c r="W94" s="250"/>
      <c r="X94" s="250"/>
      <c r="Y94" s="250"/>
      <c r="Z94" s="250"/>
      <c r="AA94" s="250"/>
      <c r="AB94" s="250"/>
      <c r="AC94" s="250"/>
      <c r="AD94" s="250"/>
      <c r="AE94" s="250"/>
      <c r="AF94" s="250"/>
      <c r="AG94" s="250"/>
      <c r="AH94" s="250"/>
      <c r="AI94" s="250"/>
      <c r="AJ94" s="250"/>
      <c r="AK94" s="250"/>
      <c r="AL94" s="250"/>
      <c r="AM94" s="250"/>
      <c r="AN94" s="250"/>
      <c r="AO94" s="250"/>
      <c r="AP94" s="247"/>
      <c r="AQ94" s="247"/>
      <c r="AR94" s="247"/>
      <c r="AS94" s="247"/>
      <c r="AT94" s="247"/>
      <c r="AU94" s="247"/>
      <c r="AV94" s="247"/>
      <c r="AW94" s="247"/>
      <c r="AX94" s="247"/>
      <c r="AY94" s="247"/>
      <c r="AZ94" s="247"/>
      <c r="BA94" s="247"/>
      <c r="BB94" s="247"/>
      <c r="BC94" s="247"/>
      <c r="BD94" s="247"/>
      <c r="BE94" s="247"/>
      <c r="BF94" s="247"/>
      <c r="BG94" s="247"/>
      <c r="BH94" s="247"/>
      <c r="BI94" s="247"/>
      <c r="BJ94" s="247"/>
      <c r="BK94" s="247"/>
      <c r="BL94" s="247"/>
      <c r="BM94" s="247"/>
      <c r="BO94" s="1"/>
      <c r="BP94" s="1"/>
      <c r="BQ94" s="1"/>
      <c r="BR94" s="1"/>
      <c r="BS94" s="1"/>
      <c r="BT94" s="15"/>
      <c r="BU94" s="8"/>
    </row>
    <row r="95" spans="1:73" s="219" customFormat="1" ht="15">
      <c r="A95" s="201"/>
      <c r="B95" s="233"/>
      <c r="C95" s="203"/>
      <c r="D95" s="203"/>
      <c r="E95" s="201"/>
      <c r="F95" s="250"/>
      <c r="G95" s="250"/>
      <c r="H95" s="250"/>
      <c r="I95" s="250"/>
      <c r="J95" s="250"/>
      <c r="K95" s="250"/>
      <c r="L95" s="250"/>
      <c r="M95" s="250"/>
      <c r="N95" s="250"/>
      <c r="O95" s="250"/>
      <c r="P95" s="250"/>
      <c r="Q95" s="250"/>
      <c r="R95" s="250"/>
      <c r="S95" s="250"/>
      <c r="T95" s="250"/>
      <c r="U95" s="250"/>
      <c r="V95" s="250"/>
      <c r="W95" s="250"/>
      <c r="X95" s="250"/>
      <c r="Y95" s="250"/>
      <c r="Z95" s="250"/>
      <c r="AA95" s="250"/>
      <c r="AB95" s="250"/>
      <c r="AC95" s="250"/>
      <c r="AD95" s="250"/>
      <c r="AE95" s="250"/>
      <c r="AF95" s="250"/>
      <c r="AG95" s="250"/>
      <c r="AH95" s="250"/>
      <c r="AI95" s="250"/>
      <c r="AJ95" s="250"/>
      <c r="AK95" s="250"/>
      <c r="AL95" s="250"/>
      <c r="AM95" s="250"/>
      <c r="AN95" s="250"/>
      <c r="AO95" s="250"/>
      <c r="AP95" s="247"/>
      <c r="AQ95" s="247"/>
      <c r="AR95" s="247"/>
      <c r="AS95" s="247"/>
      <c r="AT95" s="247"/>
      <c r="AU95" s="247"/>
      <c r="AV95" s="247"/>
      <c r="AW95" s="247"/>
      <c r="AX95" s="247"/>
      <c r="AY95" s="247"/>
      <c r="AZ95" s="247"/>
      <c r="BA95" s="247"/>
      <c r="BB95" s="247"/>
      <c r="BC95" s="247"/>
      <c r="BD95" s="247"/>
      <c r="BE95" s="247"/>
      <c r="BF95" s="247"/>
      <c r="BG95" s="247"/>
      <c r="BH95" s="247"/>
      <c r="BI95" s="247"/>
      <c r="BJ95" s="247"/>
      <c r="BK95" s="247"/>
      <c r="BL95" s="247"/>
      <c r="BM95" s="247"/>
      <c r="BO95" s="1"/>
      <c r="BP95" s="1"/>
      <c r="BQ95" s="1"/>
      <c r="BR95" s="1"/>
      <c r="BS95" s="1"/>
      <c r="BT95" s="15"/>
      <c r="BU95" s="8"/>
    </row>
    <row r="96" spans="1:73" s="219" customFormat="1" ht="15">
      <c r="A96" s="201"/>
      <c r="B96" s="233"/>
      <c r="C96" s="203"/>
      <c r="D96" s="203"/>
      <c r="E96" s="201"/>
      <c r="F96" s="250"/>
      <c r="G96" s="250"/>
      <c r="H96" s="250"/>
      <c r="I96" s="250"/>
      <c r="J96" s="250"/>
      <c r="K96" s="250"/>
      <c r="L96" s="250"/>
      <c r="M96" s="250"/>
      <c r="N96" s="250"/>
      <c r="O96" s="250"/>
      <c r="P96" s="250"/>
      <c r="Q96" s="250"/>
      <c r="R96" s="250"/>
      <c r="S96" s="250"/>
      <c r="T96" s="250"/>
      <c r="U96" s="250"/>
      <c r="V96" s="250"/>
      <c r="W96" s="250"/>
      <c r="X96" s="250"/>
      <c r="Y96" s="250"/>
      <c r="Z96" s="250"/>
      <c r="AA96" s="250"/>
      <c r="AB96" s="250"/>
      <c r="AC96" s="250"/>
      <c r="AD96" s="250"/>
      <c r="AE96" s="250"/>
      <c r="AF96" s="250"/>
      <c r="AG96" s="250"/>
      <c r="AH96" s="250"/>
      <c r="AI96" s="250"/>
      <c r="AJ96" s="250"/>
      <c r="AK96" s="250"/>
      <c r="AL96" s="250"/>
      <c r="AM96" s="250"/>
      <c r="AN96" s="250"/>
      <c r="AO96" s="250"/>
      <c r="AP96" s="247"/>
      <c r="AQ96" s="247"/>
      <c r="AR96" s="247"/>
      <c r="AS96" s="247"/>
      <c r="AT96" s="247"/>
      <c r="AU96" s="247"/>
      <c r="AV96" s="247"/>
      <c r="AW96" s="247"/>
      <c r="AX96" s="247"/>
      <c r="AY96" s="247"/>
      <c r="AZ96" s="247"/>
      <c r="BA96" s="247"/>
      <c r="BB96" s="247"/>
      <c r="BC96" s="247"/>
      <c r="BD96" s="247"/>
      <c r="BE96" s="247"/>
      <c r="BF96" s="247"/>
      <c r="BG96" s="247"/>
      <c r="BH96" s="247"/>
      <c r="BI96" s="247"/>
      <c r="BJ96" s="247"/>
      <c r="BK96" s="247"/>
      <c r="BL96" s="247"/>
      <c r="BM96" s="247"/>
      <c r="BO96" s="1"/>
      <c r="BP96" s="1"/>
      <c r="BQ96" s="1"/>
      <c r="BR96" s="1"/>
      <c r="BS96" s="1"/>
      <c r="BT96" s="15"/>
      <c r="BU96" s="8"/>
    </row>
    <row r="97" spans="1:73" s="219" customFormat="1" ht="15">
      <c r="A97" s="201"/>
      <c r="B97" s="233"/>
      <c r="C97" s="203"/>
      <c r="D97" s="203"/>
      <c r="E97" s="201"/>
      <c r="F97" s="250"/>
      <c r="G97" s="250"/>
      <c r="H97" s="250"/>
      <c r="I97" s="250"/>
      <c r="J97" s="250"/>
      <c r="K97" s="250"/>
      <c r="L97" s="250"/>
      <c r="M97" s="250"/>
      <c r="N97" s="250"/>
      <c r="O97" s="250"/>
      <c r="P97" s="250"/>
      <c r="Q97" s="250"/>
      <c r="R97" s="250"/>
      <c r="S97" s="250"/>
      <c r="T97" s="250"/>
      <c r="U97" s="250"/>
      <c r="V97" s="250"/>
      <c r="W97" s="250"/>
      <c r="X97" s="250"/>
      <c r="Y97" s="250"/>
      <c r="Z97" s="250"/>
      <c r="AA97" s="250"/>
      <c r="AB97" s="250"/>
      <c r="AC97" s="250"/>
      <c r="AD97" s="250"/>
      <c r="AE97" s="250"/>
      <c r="AF97" s="250"/>
      <c r="AG97" s="250"/>
      <c r="AH97" s="250"/>
      <c r="AI97" s="250"/>
      <c r="AJ97" s="250"/>
      <c r="AK97" s="250"/>
      <c r="AL97" s="250"/>
      <c r="AM97" s="250"/>
      <c r="AN97" s="250"/>
      <c r="AO97" s="250"/>
      <c r="AP97" s="247"/>
      <c r="AQ97" s="247"/>
      <c r="AR97" s="247"/>
      <c r="AS97" s="247"/>
      <c r="AT97" s="247"/>
      <c r="AU97" s="247"/>
      <c r="AV97" s="247"/>
      <c r="AW97" s="247"/>
      <c r="AX97" s="247"/>
      <c r="AY97" s="247"/>
      <c r="AZ97" s="247"/>
      <c r="BA97" s="247"/>
      <c r="BB97" s="247"/>
      <c r="BC97" s="247"/>
      <c r="BD97" s="247"/>
      <c r="BE97" s="247"/>
      <c r="BF97" s="247"/>
      <c r="BG97" s="247"/>
      <c r="BH97" s="247"/>
      <c r="BI97" s="247"/>
      <c r="BJ97" s="247"/>
      <c r="BK97" s="247"/>
      <c r="BL97" s="247"/>
      <c r="BM97" s="247"/>
      <c r="BO97" s="1"/>
      <c r="BP97" s="1"/>
      <c r="BQ97" s="1"/>
      <c r="BR97" s="1"/>
      <c r="BS97" s="1"/>
      <c r="BT97" s="15"/>
      <c r="BU97" s="8"/>
    </row>
    <row r="98" spans="1:73" s="219" customFormat="1" ht="15">
      <c r="A98" s="201"/>
      <c r="B98" s="233"/>
      <c r="C98" s="203"/>
      <c r="D98" s="203"/>
      <c r="E98" s="201"/>
      <c r="F98" s="230"/>
      <c r="G98" s="230"/>
      <c r="H98" s="230"/>
      <c r="I98" s="230"/>
      <c r="J98" s="230"/>
      <c r="K98" s="230"/>
      <c r="L98" s="230"/>
      <c r="M98" s="230"/>
      <c r="N98" s="230"/>
      <c r="O98" s="230"/>
      <c r="P98" s="230"/>
      <c r="Q98" s="230"/>
      <c r="R98" s="230"/>
      <c r="S98" s="230"/>
      <c r="T98" s="230"/>
      <c r="U98" s="230"/>
      <c r="V98" s="230"/>
      <c r="W98" s="230"/>
      <c r="X98" s="230"/>
      <c r="Y98" s="230"/>
      <c r="Z98" s="230"/>
      <c r="AA98" s="230"/>
      <c r="AB98" s="230"/>
      <c r="AC98" s="230"/>
      <c r="AD98" s="230"/>
      <c r="AE98" s="230"/>
      <c r="AF98" s="230"/>
      <c r="AG98" s="230"/>
      <c r="AH98" s="230"/>
      <c r="AI98" s="230"/>
      <c r="AJ98" s="230"/>
      <c r="AK98" s="230"/>
      <c r="AL98" s="230"/>
      <c r="AM98" s="230"/>
      <c r="AN98" s="230"/>
      <c r="AO98" s="230"/>
      <c r="BO98" s="1"/>
      <c r="BP98" s="1"/>
      <c r="BQ98" s="1"/>
      <c r="BR98" s="1"/>
      <c r="BS98" s="1"/>
      <c r="BT98" s="15"/>
      <c r="BU98" s="8"/>
    </row>
    <row r="99" spans="1:73" s="219" customFormat="1" ht="15">
      <c r="A99" s="201"/>
      <c r="B99" s="233"/>
      <c r="C99" s="203"/>
      <c r="D99" s="203"/>
      <c r="E99" s="201"/>
      <c r="F99" s="230"/>
      <c r="G99" s="230"/>
      <c r="H99" s="230"/>
      <c r="I99" s="230"/>
      <c r="J99" s="230"/>
      <c r="K99" s="230"/>
      <c r="L99" s="230"/>
      <c r="M99" s="230"/>
      <c r="N99" s="230"/>
      <c r="O99" s="230"/>
      <c r="P99" s="230"/>
      <c r="Q99" s="230"/>
      <c r="R99" s="230"/>
      <c r="S99" s="230"/>
      <c r="T99" s="230"/>
      <c r="U99" s="230"/>
      <c r="V99" s="230"/>
      <c r="W99" s="230"/>
      <c r="X99" s="230"/>
      <c r="Y99" s="230"/>
      <c r="Z99" s="230"/>
      <c r="AA99" s="230"/>
      <c r="AB99" s="230"/>
      <c r="AC99" s="230"/>
      <c r="AD99" s="230"/>
      <c r="AE99" s="230"/>
      <c r="AF99" s="230"/>
      <c r="AG99" s="230"/>
      <c r="AH99" s="230"/>
      <c r="AI99" s="230"/>
      <c r="AJ99" s="230"/>
      <c r="AK99" s="230"/>
      <c r="AL99" s="230"/>
      <c r="AM99" s="230"/>
      <c r="AN99" s="230"/>
      <c r="AO99" s="230"/>
      <c r="BO99" s="1"/>
      <c r="BP99" s="1"/>
      <c r="BQ99" s="1"/>
      <c r="BR99" s="1"/>
      <c r="BS99" s="1"/>
      <c r="BT99" s="15"/>
      <c r="BU99" s="8"/>
    </row>
    <row r="100" spans="1:73" s="219" customFormat="1" ht="15">
      <c r="A100" s="201"/>
      <c r="B100" s="233"/>
      <c r="C100" s="203"/>
      <c r="D100" s="203"/>
      <c r="E100" s="201"/>
      <c r="F100" s="230"/>
      <c r="G100" s="230"/>
      <c r="H100" s="230"/>
      <c r="I100" s="230"/>
      <c r="J100" s="230"/>
      <c r="K100" s="230"/>
      <c r="L100" s="230"/>
      <c r="M100" s="230"/>
      <c r="N100" s="230"/>
      <c r="O100" s="230"/>
      <c r="P100" s="230"/>
      <c r="Q100" s="230"/>
      <c r="R100" s="230"/>
      <c r="S100" s="230"/>
      <c r="T100" s="230"/>
      <c r="U100" s="230"/>
      <c r="V100" s="230"/>
      <c r="W100" s="230"/>
      <c r="X100" s="230"/>
      <c r="Y100" s="230"/>
      <c r="Z100" s="230"/>
      <c r="AA100" s="230"/>
      <c r="AB100" s="230"/>
      <c r="AC100" s="230"/>
      <c r="AD100" s="230"/>
      <c r="AE100" s="230"/>
      <c r="AF100" s="230"/>
      <c r="AG100" s="230"/>
      <c r="AH100" s="230"/>
      <c r="AI100" s="230"/>
      <c r="AJ100" s="230"/>
      <c r="AK100" s="230"/>
      <c r="AL100" s="230"/>
      <c r="AM100" s="230"/>
      <c r="AN100" s="230"/>
      <c r="AO100" s="230"/>
      <c r="BO100" s="1"/>
      <c r="BP100" s="1"/>
      <c r="BQ100" s="1"/>
      <c r="BR100" s="1"/>
      <c r="BS100" s="1"/>
      <c r="BT100" s="15"/>
      <c r="BU100" s="8"/>
    </row>
    <row r="101" spans="1:73" s="219" customFormat="1" ht="15">
      <c r="A101" s="201"/>
      <c r="B101" s="233"/>
      <c r="C101" s="203"/>
      <c r="D101" s="203"/>
      <c r="E101" s="201"/>
      <c r="F101" s="230"/>
      <c r="G101" s="230"/>
      <c r="H101" s="230"/>
      <c r="I101" s="230"/>
      <c r="J101" s="230"/>
      <c r="K101" s="230"/>
      <c r="L101" s="230"/>
      <c r="M101" s="230"/>
      <c r="N101" s="230"/>
      <c r="O101" s="230"/>
      <c r="P101" s="230"/>
      <c r="Q101" s="230"/>
      <c r="R101" s="230"/>
      <c r="S101" s="230"/>
      <c r="T101" s="230"/>
      <c r="U101" s="230"/>
      <c r="V101" s="230"/>
      <c r="W101" s="230"/>
      <c r="X101" s="230"/>
      <c r="Y101" s="230"/>
      <c r="Z101" s="230"/>
      <c r="AA101" s="230"/>
      <c r="AB101" s="230"/>
      <c r="AC101" s="230"/>
      <c r="AD101" s="230"/>
      <c r="AE101" s="230"/>
      <c r="AF101" s="230"/>
      <c r="AG101" s="230"/>
      <c r="AH101" s="230"/>
      <c r="AI101" s="230"/>
      <c r="AJ101" s="230"/>
      <c r="AK101" s="230"/>
      <c r="AL101" s="230"/>
      <c r="AM101" s="230"/>
      <c r="AN101" s="230"/>
      <c r="AO101" s="230"/>
      <c r="BO101" s="1"/>
      <c r="BP101" s="1"/>
      <c r="BQ101" s="1"/>
      <c r="BR101" s="1"/>
      <c r="BS101" s="1"/>
      <c r="BT101" s="15"/>
      <c r="BU101" s="8"/>
    </row>
    <row r="102" spans="1:73" s="219" customFormat="1" ht="15">
      <c r="A102" s="201"/>
      <c r="B102" s="233"/>
      <c r="C102" s="203"/>
      <c r="D102" s="203"/>
      <c r="E102" s="201"/>
      <c r="F102" s="230"/>
      <c r="G102" s="230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30"/>
      <c r="Z102" s="230"/>
      <c r="AA102" s="230"/>
      <c r="AB102" s="230"/>
      <c r="AC102" s="230"/>
      <c r="AD102" s="230"/>
      <c r="AE102" s="230"/>
      <c r="AF102" s="230"/>
      <c r="AG102" s="230"/>
      <c r="AH102" s="230"/>
      <c r="AI102" s="230"/>
      <c r="AJ102" s="230"/>
      <c r="AK102" s="230"/>
      <c r="AL102" s="230"/>
      <c r="AM102" s="230"/>
      <c r="AN102" s="230"/>
      <c r="AO102" s="230"/>
      <c r="BO102" s="1"/>
      <c r="BP102" s="1"/>
      <c r="BQ102" s="1"/>
      <c r="BR102" s="1"/>
      <c r="BS102" s="1"/>
      <c r="BT102" s="15"/>
      <c r="BU102" s="8"/>
    </row>
    <row r="103" spans="1:73" s="219" customFormat="1" ht="15">
      <c r="A103" s="201"/>
      <c r="B103" s="233"/>
      <c r="C103" s="203"/>
      <c r="D103" s="203"/>
      <c r="E103" s="201"/>
      <c r="F103" s="230"/>
      <c r="G103" s="230"/>
      <c r="H103" s="230"/>
      <c r="I103" s="230"/>
      <c r="J103" s="230"/>
      <c r="K103" s="230"/>
      <c r="L103" s="230"/>
      <c r="M103" s="230"/>
      <c r="N103" s="230"/>
      <c r="O103" s="230"/>
      <c r="P103" s="230"/>
      <c r="Q103" s="230"/>
      <c r="R103" s="230"/>
      <c r="S103" s="230"/>
      <c r="T103" s="230"/>
      <c r="U103" s="230"/>
      <c r="V103" s="230"/>
      <c r="W103" s="230"/>
      <c r="X103" s="230"/>
      <c r="Y103" s="230"/>
      <c r="Z103" s="230"/>
      <c r="AA103" s="230"/>
      <c r="AB103" s="230"/>
      <c r="AC103" s="230"/>
      <c r="AD103" s="230"/>
      <c r="AE103" s="230"/>
      <c r="AF103" s="230"/>
      <c r="AG103" s="230"/>
      <c r="AH103" s="230"/>
      <c r="AI103" s="230"/>
      <c r="AJ103" s="230"/>
      <c r="AK103" s="230"/>
      <c r="AL103" s="230"/>
      <c r="AM103" s="230"/>
      <c r="AN103" s="230"/>
      <c r="AO103" s="230"/>
      <c r="BO103" s="1"/>
      <c r="BP103" s="1"/>
      <c r="BQ103" s="1"/>
      <c r="BR103" s="1"/>
      <c r="BS103" s="1"/>
      <c r="BT103" s="15"/>
      <c r="BU103" s="8"/>
    </row>
    <row r="104" spans="1:73" s="219" customFormat="1" ht="15">
      <c r="A104" s="201"/>
      <c r="B104" s="233"/>
      <c r="C104" s="203"/>
      <c r="D104" s="203"/>
      <c r="E104" s="201"/>
      <c r="F104" s="230"/>
      <c r="G104" s="230"/>
      <c r="H104" s="230"/>
      <c r="I104" s="230"/>
      <c r="J104" s="230"/>
      <c r="K104" s="230"/>
      <c r="L104" s="230"/>
      <c r="M104" s="230"/>
      <c r="N104" s="230"/>
      <c r="O104" s="230"/>
      <c r="P104" s="230"/>
      <c r="Q104" s="230"/>
      <c r="R104" s="230"/>
      <c r="S104" s="230"/>
      <c r="T104" s="230"/>
      <c r="U104" s="230"/>
      <c r="V104" s="230"/>
      <c r="W104" s="230"/>
      <c r="X104" s="230"/>
      <c r="Y104" s="230"/>
      <c r="Z104" s="230"/>
      <c r="AA104" s="230"/>
      <c r="AB104" s="230"/>
      <c r="AC104" s="230"/>
      <c r="AD104" s="230"/>
      <c r="AE104" s="230"/>
      <c r="AF104" s="230"/>
      <c r="AG104" s="230"/>
      <c r="AH104" s="230"/>
      <c r="AI104" s="230"/>
      <c r="AJ104" s="230"/>
      <c r="AK104" s="230"/>
      <c r="AL104" s="230"/>
      <c r="AM104" s="230"/>
      <c r="AN104" s="230"/>
      <c r="AO104" s="230"/>
      <c r="BO104" s="1"/>
      <c r="BP104" s="1"/>
      <c r="BQ104" s="1"/>
      <c r="BR104" s="1"/>
      <c r="BS104" s="1"/>
      <c r="BT104" s="15"/>
      <c r="BU104" s="8"/>
    </row>
    <row r="105" spans="1:73" s="219" customFormat="1" ht="15">
      <c r="A105" s="201"/>
      <c r="B105" s="233"/>
      <c r="C105" s="203"/>
      <c r="D105" s="203"/>
      <c r="E105" s="201"/>
      <c r="F105" s="230"/>
      <c r="G105" s="230"/>
      <c r="H105" s="230"/>
      <c r="I105" s="230"/>
      <c r="J105" s="230"/>
      <c r="K105" s="230"/>
      <c r="L105" s="230"/>
      <c r="M105" s="230"/>
      <c r="N105" s="230"/>
      <c r="O105" s="230"/>
      <c r="P105" s="230"/>
      <c r="Q105" s="230"/>
      <c r="R105" s="230"/>
      <c r="S105" s="230"/>
      <c r="T105" s="230"/>
      <c r="U105" s="230"/>
      <c r="V105" s="230"/>
      <c r="W105" s="230"/>
      <c r="X105" s="230"/>
      <c r="Y105" s="230"/>
      <c r="Z105" s="230"/>
      <c r="AA105" s="230"/>
      <c r="AB105" s="230"/>
      <c r="AC105" s="230"/>
      <c r="AD105" s="230"/>
      <c r="AE105" s="230"/>
      <c r="AF105" s="230"/>
      <c r="AG105" s="230"/>
      <c r="AH105" s="230"/>
      <c r="AI105" s="230"/>
      <c r="AJ105" s="230"/>
      <c r="AK105" s="230"/>
      <c r="AL105" s="230"/>
      <c r="AM105" s="230"/>
      <c r="AN105" s="230"/>
      <c r="AO105" s="230"/>
      <c r="BO105" s="1"/>
      <c r="BP105" s="1"/>
      <c r="BQ105" s="1"/>
      <c r="BR105" s="1"/>
      <c r="BS105" s="1"/>
      <c r="BT105" s="15"/>
      <c r="BU105" s="8"/>
    </row>
    <row r="106" spans="1:73" s="219" customFormat="1" ht="15">
      <c r="A106" s="201"/>
      <c r="B106" s="233"/>
      <c r="C106" s="203"/>
      <c r="D106" s="203"/>
      <c r="E106" s="201"/>
      <c r="F106" s="230"/>
      <c r="G106" s="230"/>
      <c r="H106" s="230"/>
      <c r="I106" s="230"/>
      <c r="J106" s="230"/>
      <c r="K106" s="230"/>
      <c r="L106" s="230"/>
      <c r="M106" s="230"/>
      <c r="N106" s="230"/>
      <c r="O106" s="230"/>
      <c r="P106" s="230"/>
      <c r="Q106" s="230"/>
      <c r="R106" s="230"/>
      <c r="S106" s="230"/>
      <c r="T106" s="230"/>
      <c r="U106" s="230"/>
      <c r="V106" s="230"/>
      <c r="W106" s="230"/>
      <c r="X106" s="230"/>
      <c r="Y106" s="230"/>
      <c r="Z106" s="230"/>
      <c r="AA106" s="230"/>
      <c r="AB106" s="230"/>
      <c r="AC106" s="230"/>
      <c r="AD106" s="230"/>
      <c r="AE106" s="230"/>
      <c r="AF106" s="230"/>
      <c r="AG106" s="230"/>
      <c r="AH106" s="230"/>
      <c r="AI106" s="230"/>
      <c r="AJ106" s="230"/>
      <c r="AK106" s="230"/>
      <c r="AL106" s="230"/>
      <c r="AM106" s="230"/>
      <c r="AN106" s="230"/>
      <c r="AO106" s="230"/>
      <c r="BO106" s="1"/>
      <c r="BP106" s="1"/>
      <c r="BQ106" s="1"/>
      <c r="BR106" s="1"/>
      <c r="BS106" s="1"/>
      <c r="BT106" s="15"/>
      <c r="BU106" s="8"/>
    </row>
    <row r="107" spans="1:73" s="219" customFormat="1" ht="15">
      <c r="A107" s="201"/>
      <c r="B107" s="233"/>
      <c r="C107" s="203"/>
      <c r="D107" s="203"/>
      <c r="E107" s="201"/>
      <c r="F107" s="230"/>
      <c r="G107" s="230"/>
      <c r="H107" s="230"/>
      <c r="I107" s="230"/>
      <c r="J107" s="230"/>
      <c r="K107" s="230"/>
      <c r="L107" s="230"/>
      <c r="M107" s="230"/>
      <c r="N107" s="230"/>
      <c r="O107" s="230"/>
      <c r="P107" s="230"/>
      <c r="Q107" s="230"/>
      <c r="R107" s="230"/>
      <c r="S107" s="230"/>
      <c r="T107" s="230"/>
      <c r="U107" s="230"/>
      <c r="V107" s="230"/>
      <c r="W107" s="230"/>
      <c r="X107" s="230"/>
      <c r="Y107" s="230"/>
      <c r="Z107" s="230"/>
      <c r="AA107" s="230"/>
      <c r="AB107" s="230"/>
      <c r="AC107" s="230"/>
      <c r="AD107" s="230"/>
      <c r="AE107" s="230"/>
      <c r="AF107" s="230"/>
      <c r="AG107" s="230"/>
      <c r="AH107" s="230"/>
      <c r="AI107" s="230"/>
      <c r="AJ107" s="230"/>
      <c r="AK107" s="230"/>
      <c r="AL107" s="230"/>
      <c r="AM107" s="230"/>
      <c r="AN107" s="230"/>
      <c r="AO107" s="230"/>
      <c r="BO107" s="1"/>
      <c r="BP107" s="1"/>
      <c r="BQ107" s="1"/>
      <c r="BR107" s="1"/>
      <c r="BS107" s="1"/>
      <c r="BT107" s="15"/>
      <c r="BU107" s="8"/>
    </row>
    <row r="108" spans="1:73" s="219" customFormat="1" ht="15">
      <c r="A108" s="201"/>
      <c r="B108" s="233"/>
      <c r="C108" s="203"/>
      <c r="D108" s="203"/>
      <c r="E108" s="201"/>
      <c r="F108" s="230"/>
      <c r="G108" s="230"/>
      <c r="H108" s="230"/>
      <c r="I108" s="230"/>
      <c r="J108" s="230"/>
      <c r="K108" s="230"/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  <c r="V108" s="230"/>
      <c r="W108" s="230"/>
      <c r="X108" s="230"/>
      <c r="Y108" s="230"/>
      <c r="Z108" s="230"/>
      <c r="AA108" s="230"/>
      <c r="AB108" s="230"/>
      <c r="AC108" s="230"/>
      <c r="AD108" s="230"/>
      <c r="AE108" s="230"/>
      <c r="AF108" s="230"/>
      <c r="AG108" s="230"/>
      <c r="AH108" s="230"/>
      <c r="AI108" s="230"/>
      <c r="AJ108" s="230"/>
      <c r="AK108" s="230"/>
      <c r="AL108" s="230"/>
      <c r="AM108" s="230"/>
      <c r="AN108" s="230"/>
      <c r="AO108" s="230"/>
      <c r="BO108" s="1"/>
      <c r="BP108" s="1"/>
      <c r="BQ108" s="1"/>
      <c r="BR108" s="1"/>
      <c r="BS108" s="1"/>
      <c r="BT108" s="15"/>
      <c r="BU108" s="8"/>
    </row>
    <row r="109" spans="1:73" s="219" customFormat="1" ht="15">
      <c r="A109" s="201"/>
      <c r="B109" s="233"/>
      <c r="C109" s="203"/>
      <c r="D109" s="203"/>
      <c r="E109" s="201"/>
      <c r="F109" s="230"/>
      <c r="G109" s="230"/>
      <c r="H109" s="230"/>
      <c r="I109" s="230"/>
      <c r="J109" s="230"/>
      <c r="K109" s="230"/>
      <c r="L109" s="230"/>
      <c r="M109" s="230"/>
      <c r="N109" s="230"/>
      <c r="O109" s="230"/>
      <c r="P109" s="230"/>
      <c r="Q109" s="230"/>
      <c r="R109" s="230"/>
      <c r="S109" s="230"/>
      <c r="T109" s="230"/>
      <c r="U109" s="230"/>
      <c r="V109" s="230"/>
      <c r="W109" s="230"/>
      <c r="X109" s="230"/>
      <c r="Y109" s="230"/>
      <c r="Z109" s="230"/>
      <c r="AA109" s="230"/>
      <c r="AB109" s="230"/>
      <c r="AC109" s="230"/>
      <c r="AD109" s="230"/>
      <c r="AE109" s="230"/>
      <c r="AF109" s="230"/>
      <c r="AG109" s="230"/>
      <c r="AH109" s="230"/>
      <c r="AI109" s="230"/>
      <c r="AJ109" s="230"/>
      <c r="AK109" s="230"/>
      <c r="AL109" s="230"/>
      <c r="AM109" s="230"/>
      <c r="AN109" s="230"/>
      <c r="AO109" s="230"/>
      <c r="BO109" s="1"/>
      <c r="BP109" s="1"/>
      <c r="BQ109" s="1"/>
      <c r="BR109" s="1"/>
      <c r="BS109" s="1"/>
      <c r="BT109" s="15"/>
      <c r="BU109" s="8"/>
    </row>
  </sheetData>
  <sheetProtection password="EEEE" sheet="1" objects="1" scenarios="1"/>
  <pageMargins left="0.75" right="0.75" top="1" bottom="1" header="0.5" footer="0.5"/>
  <pageSetup scale="7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rgb="FF0000FF"/>
  </sheetPr>
  <dimension ref="B1:BV55"/>
  <sheetViews>
    <sheetView showGridLines="0" showZeros="0" zoomScale="85" zoomScaleNormal="85" workbookViewId="0">
      <pane xSplit="3" ySplit="3" topLeftCell="D4" activePane="bottomRight" state="frozenSplit"/>
      <selection pane="topRight"/>
      <selection pane="bottomLeft"/>
      <selection pane="bottomRight"/>
    </sheetView>
  </sheetViews>
  <sheetFormatPr defaultColWidth="9.140625" defaultRowHeight="15.75" outlineLevelRow="1" outlineLevelCol="1"/>
  <cols>
    <col min="1" max="1" width="2.28515625" style="267" customWidth="1"/>
    <col min="2" max="2" width="26.28515625" style="223" bestFit="1" customWidth="1"/>
    <col min="3" max="3" width="4.7109375" style="223" bestFit="1" customWidth="1"/>
    <col min="4" max="4" width="1.42578125" style="266" customWidth="1"/>
    <col min="5" max="11" width="10" style="267" bestFit="1" customWidth="1" outlineLevel="1"/>
    <col min="12" max="40" width="10.85546875" style="267" bestFit="1" customWidth="1" outlineLevel="1"/>
    <col min="41" max="64" width="10.85546875" style="219" bestFit="1" customWidth="1" outlineLevel="1"/>
    <col min="65" max="65" width="1.7109375" style="219" customWidth="1" outlineLevel="1"/>
    <col min="66" max="66" width="11.5703125" style="14" bestFit="1" customWidth="1"/>
    <col min="67" max="70" width="11.85546875" style="14" bestFit="1" customWidth="1"/>
    <col min="71" max="71" width="1.7109375" style="15" customWidth="1"/>
    <col min="72" max="72" width="12.85546875" style="9" bestFit="1" customWidth="1"/>
    <col min="73" max="73" width="10.85546875" style="267" bestFit="1" customWidth="1"/>
    <col min="74" max="16384" width="9.140625" style="267"/>
  </cols>
  <sheetData>
    <row r="1" spans="2:74">
      <c r="B1" s="98" t="s">
        <v>89</v>
      </c>
      <c r="E1" s="204" t="s">
        <v>7</v>
      </c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6"/>
      <c r="Q1" s="207" t="s">
        <v>8</v>
      </c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9"/>
      <c r="AC1" s="210" t="s">
        <v>9</v>
      </c>
      <c r="AD1" s="211"/>
      <c r="AE1" s="211"/>
      <c r="AF1" s="211"/>
      <c r="AG1" s="211"/>
      <c r="AH1" s="211"/>
      <c r="AI1" s="211"/>
      <c r="AJ1" s="211"/>
      <c r="AK1" s="211"/>
      <c r="AL1" s="211"/>
      <c r="AM1" s="211"/>
      <c r="AN1" s="212"/>
      <c r="AO1" s="213" t="s">
        <v>12</v>
      </c>
      <c r="AP1" s="214"/>
      <c r="AQ1" s="214"/>
      <c r="AR1" s="214"/>
      <c r="AS1" s="214"/>
      <c r="AT1" s="214"/>
      <c r="AU1" s="214"/>
      <c r="AV1" s="214"/>
      <c r="AW1" s="214"/>
      <c r="AX1" s="214"/>
      <c r="AY1" s="214"/>
      <c r="AZ1" s="215"/>
      <c r="BA1" s="216" t="s">
        <v>13</v>
      </c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8"/>
      <c r="BN1" s="18" t="s">
        <v>14</v>
      </c>
      <c r="BO1" s="19"/>
      <c r="BP1" s="19"/>
      <c r="BQ1" s="19"/>
      <c r="BR1" s="20"/>
      <c r="BT1" s="17"/>
    </row>
    <row r="2" spans="2:74" s="223" customFormat="1">
      <c r="B2" s="222"/>
      <c r="C2" s="232"/>
      <c r="D2" s="266"/>
      <c r="E2" s="76">
        <v>1</v>
      </c>
      <c r="F2" s="76">
        <v>2</v>
      </c>
      <c r="G2" s="76">
        <v>3</v>
      </c>
      <c r="H2" s="76">
        <v>4</v>
      </c>
      <c r="I2" s="76">
        <v>5</v>
      </c>
      <c r="J2" s="76">
        <v>6</v>
      </c>
      <c r="K2" s="76">
        <v>7</v>
      </c>
      <c r="L2" s="76">
        <v>8</v>
      </c>
      <c r="M2" s="76">
        <v>9</v>
      </c>
      <c r="N2" s="76">
        <v>10</v>
      </c>
      <c r="O2" s="76">
        <v>11</v>
      </c>
      <c r="P2" s="76">
        <v>12</v>
      </c>
      <c r="Q2" s="76">
        <v>13</v>
      </c>
      <c r="R2" s="76">
        <v>14</v>
      </c>
      <c r="S2" s="76">
        <v>15</v>
      </c>
      <c r="T2" s="76">
        <v>16</v>
      </c>
      <c r="U2" s="76">
        <v>17</v>
      </c>
      <c r="V2" s="76">
        <v>18</v>
      </c>
      <c r="W2" s="76">
        <v>19</v>
      </c>
      <c r="X2" s="76">
        <v>20</v>
      </c>
      <c r="Y2" s="76">
        <v>21</v>
      </c>
      <c r="Z2" s="76">
        <v>22</v>
      </c>
      <c r="AA2" s="76">
        <v>23</v>
      </c>
      <c r="AB2" s="76">
        <v>24</v>
      </c>
      <c r="AC2" s="76">
        <v>25</v>
      </c>
      <c r="AD2" s="76">
        <v>26</v>
      </c>
      <c r="AE2" s="76">
        <v>27</v>
      </c>
      <c r="AF2" s="76">
        <v>28</v>
      </c>
      <c r="AG2" s="76">
        <v>29</v>
      </c>
      <c r="AH2" s="76">
        <v>30</v>
      </c>
      <c r="AI2" s="76">
        <v>31</v>
      </c>
      <c r="AJ2" s="76">
        <v>32</v>
      </c>
      <c r="AK2" s="76">
        <v>33</v>
      </c>
      <c r="AL2" s="76">
        <v>34</v>
      </c>
      <c r="AM2" s="76">
        <v>35</v>
      </c>
      <c r="AN2" s="76">
        <v>36</v>
      </c>
      <c r="AO2" s="76">
        <v>37</v>
      </c>
      <c r="AP2" s="76">
        <v>38</v>
      </c>
      <c r="AQ2" s="76">
        <v>39</v>
      </c>
      <c r="AR2" s="76">
        <v>40</v>
      </c>
      <c r="AS2" s="76">
        <v>41</v>
      </c>
      <c r="AT2" s="76">
        <v>42</v>
      </c>
      <c r="AU2" s="76">
        <v>43</v>
      </c>
      <c r="AV2" s="76">
        <v>44</v>
      </c>
      <c r="AW2" s="76">
        <v>45</v>
      </c>
      <c r="AX2" s="76">
        <v>46</v>
      </c>
      <c r="AY2" s="76">
        <v>47</v>
      </c>
      <c r="AZ2" s="76">
        <v>48</v>
      </c>
      <c r="BA2" s="76">
        <v>49</v>
      </c>
      <c r="BB2" s="76">
        <v>50</v>
      </c>
      <c r="BC2" s="76">
        <v>51</v>
      </c>
      <c r="BD2" s="76">
        <v>52</v>
      </c>
      <c r="BE2" s="76">
        <v>53</v>
      </c>
      <c r="BF2" s="76">
        <v>54</v>
      </c>
      <c r="BG2" s="76">
        <v>55</v>
      </c>
      <c r="BH2" s="76">
        <v>56</v>
      </c>
      <c r="BI2" s="76">
        <v>57</v>
      </c>
      <c r="BJ2" s="76">
        <v>58</v>
      </c>
      <c r="BK2" s="76">
        <v>59</v>
      </c>
      <c r="BL2" s="76">
        <v>60</v>
      </c>
      <c r="BN2" s="26">
        <v>1</v>
      </c>
      <c r="BO2" s="27">
        <v>2</v>
      </c>
      <c r="BP2" s="25">
        <v>3</v>
      </c>
      <c r="BQ2" s="24">
        <v>4</v>
      </c>
      <c r="BR2" s="23">
        <v>5</v>
      </c>
      <c r="BS2" s="9"/>
      <c r="BT2" s="2" t="s">
        <v>15</v>
      </c>
    </row>
    <row r="3" spans="2:74" s="269" customFormat="1" ht="12.75"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8"/>
      <c r="AD3" s="268"/>
      <c r="AE3" s="268"/>
      <c r="AF3" s="268"/>
      <c r="AG3" s="268"/>
      <c r="AH3" s="268"/>
      <c r="AI3" s="268"/>
      <c r="AJ3" s="268"/>
      <c r="AK3" s="268"/>
      <c r="AL3" s="268"/>
      <c r="AM3" s="268"/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68"/>
      <c r="BF3" s="268"/>
      <c r="BG3" s="268"/>
      <c r="BH3" s="268"/>
      <c r="BI3" s="268"/>
      <c r="BJ3" s="268"/>
      <c r="BK3" s="268"/>
      <c r="BL3" s="268"/>
      <c r="BM3" s="219"/>
      <c r="BN3" s="6"/>
      <c r="BO3" s="6"/>
      <c r="BP3" s="6"/>
      <c r="BQ3" s="6"/>
      <c r="BR3" s="6"/>
      <c r="BS3" s="15"/>
      <c r="BT3" s="17"/>
    </row>
    <row r="4" spans="2:74" s="272" customFormat="1" thickBot="1">
      <c r="B4" s="237"/>
      <c r="C4" s="237"/>
      <c r="D4" s="237"/>
      <c r="P4" s="254"/>
      <c r="AB4" s="254"/>
      <c r="AN4" s="254"/>
      <c r="AZ4" s="254"/>
      <c r="BN4" s="376"/>
      <c r="BO4" s="376"/>
      <c r="BP4" s="376"/>
      <c r="BQ4" s="376"/>
      <c r="BR4" s="376"/>
      <c r="BS4" s="342"/>
      <c r="BT4" s="377"/>
      <c r="BU4" s="228"/>
      <c r="BV4" s="228"/>
    </row>
    <row r="5" spans="2:74" s="272" customFormat="1" ht="15" outlineLevel="1">
      <c r="B5" s="274" t="s">
        <v>2</v>
      </c>
      <c r="C5" s="274"/>
      <c r="D5" s="27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5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5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5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54"/>
      <c r="BA5" s="244"/>
      <c r="BB5" s="244"/>
      <c r="BC5" s="244"/>
      <c r="BD5" s="244"/>
      <c r="BE5" s="244"/>
      <c r="BF5" s="244"/>
      <c r="BG5" s="244"/>
      <c r="BH5" s="244"/>
      <c r="BI5" s="244"/>
      <c r="BJ5" s="244"/>
      <c r="BK5" s="244"/>
      <c r="BL5" s="244"/>
      <c r="BN5" s="41"/>
      <c r="BO5" s="42"/>
      <c r="BP5" s="42"/>
      <c r="BQ5" s="42"/>
      <c r="BR5" s="43"/>
      <c r="BS5" s="369"/>
      <c r="BT5" s="47"/>
      <c r="BU5" s="6"/>
      <c r="BV5" s="6"/>
    </row>
    <row r="6" spans="2:74" s="272" customFormat="1" ht="15" outlineLevel="1">
      <c r="B6" s="275" t="str">
        <f>Revenue!K34</f>
        <v>Membership Rev.</v>
      </c>
      <c r="C6" s="248"/>
      <c r="D6" s="248"/>
      <c r="E6" s="235">
        <f>Revenue!M34</f>
        <v>20416.666666666668</v>
      </c>
      <c r="F6" s="235">
        <f>Revenue!N34</f>
        <v>5517.3611111111113</v>
      </c>
      <c r="G6" s="235">
        <f>Revenue!O34</f>
        <v>6850.7233796296296</v>
      </c>
      <c r="H6" s="235">
        <f>Revenue!P34</f>
        <v>8506.3148630401229</v>
      </c>
      <c r="I6" s="235">
        <f>Revenue!Q34</f>
        <v>10562.007621608152</v>
      </c>
      <c r="J6" s="235">
        <f>Revenue!R34</f>
        <v>13114.492796830124</v>
      </c>
      <c r="K6" s="235">
        <f>Revenue!S34</f>
        <v>16283.828556064071</v>
      </c>
      <c r="L6" s="235">
        <f>Revenue!T34</f>
        <v>20219.087123779551</v>
      </c>
      <c r="M6" s="235">
        <f>Revenue!U34</f>
        <v>25105.366512026281</v>
      </c>
      <c r="N6" s="235">
        <f>Revenue!V34</f>
        <v>31172.496752432631</v>
      </c>
      <c r="O6" s="235">
        <f>Revenue!W34</f>
        <v>38705.850134270513</v>
      </c>
      <c r="P6" s="236">
        <f>Revenue!X34</f>
        <v>48059.763916719217</v>
      </c>
      <c r="Q6" s="235">
        <f>Revenue!Y34</f>
        <v>19190.383704924927</v>
      </c>
      <c r="R6" s="235">
        <f>Revenue!Z34</f>
        <v>20309.822754378882</v>
      </c>
      <c r="S6" s="235">
        <f>Revenue!AA34</f>
        <v>21494.562415050987</v>
      </c>
      <c r="T6" s="235">
        <f>Revenue!AB34</f>
        <v>22748.411889262294</v>
      </c>
      <c r="U6" s="235">
        <f>Revenue!AC34</f>
        <v>24075.402582802591</v>
      </c>
      <c r="V6" s="235">
        <f>Revenue!AD34</f>
        <v>25479.801066799406</v>
      </c>
      <c r="W6" s="235">
        <f>Revenue!AE34</f>
        <v>26966.122795696043</v>
      </c>
      <c r="X6" s="235">
        <f>Revenue!AF34</f>
        <v>28539.146625444977</v>
      </c>
      <c r="Y6" s="235">
        <f>Revenue!AG34</f>
        <v>30203.930178595932</v>
      </c>
      <c r="Z6" s="235">
        <f>Revenue!AH34</f>
        <v>31965.826105680695</v>
      </c>
      <c r="AA6" s="235">
        <f>Revenue!AI34</f>
        <v>33830.499295178743</v>
      </c>
      <c r="AB6" s="236">
        <f>Revenue!AJ34</f>
        <v>35803.9450873975</v>
      </c>
      <c r="AC6" s="235">
        <f>Revenue!AK34</f>
        <v>22268.337216857049</v>
      </c>
      <c r="AD6" s="235">
        <f>Revenue!AL34</f>
        <v>22769.374804236333</v>
      </c>
      <c r="AE6" s="235">
        <f>Revenue!AM34</f>
        <v>23281.685737331652</v>
      </c>
      <c r="AF6" s="235">
        <f>Revenue!AN34</f>
        <v>23805.523666421617</v>
      </c>
      <c r="AG6" s="235">
        <f>Revenue!AO34</f>
        <v>24341.147948916099</v>
      </c>
      <c r="AH6" s="235">
        <f>Revenue!AP34</f>
        <v>24888.823777766713</v>
      </c>
      <c r="AI6" s="235">
        <f>Revenue!AQ34</f>
        <v>25448.822312766464</v>
      </c>
      <c r="AJ6" s="235">
        <f>Revenue!AR34</f>
        <v>26021.420814803707</v>
      </c>
      <c r="AK6" s="235">
        <f>Revenue!AS34</f>
        <v>26606.902783136793</v>
      </c>
      <c r="AL6" s="235">
        <f>Revenue!AT34</f>
        <v>27205.558095757369</v>
      </c>
      <c r="AM6" s="235">
        <f>Revenue!AU34</f>
        <v>27817.683152911908</v>
      </c>
      <c r="AN6" s="236">
        <f>Revenue!AV34</f>
        <v>28443.581023852428</v>
      </c>
      <c r="AO6" s="235">
        <f>Revenue!AW34</f>
        <v>19829.701088788031</v>
      </c>
      <c r="AP6" s="235">
        <f>Revenue!AX34</f>
        <v>19953.636720592949</v>
      </c>
      <c r="AQ6" s="235">
        <f>Revenue!AY34</f>
        <v>20078.34695009666</v>
      </c>
      <c r="AR6" s="235">
        <f>Revenue!AZ34</f>
        <v>20203.836618534762</v>
      </c>
      <c r="AS6" s="235">
        <f>Revenue!BA34</f>
        <v>20330.110597400606</v>
      </c>
      <c r="AT6" s="235">
        <f>Revenue!BB34</f>
        <v>20457.173788634358</v>
      </c>
      <c r="AU6" s="235">
        <f>Revenue!BC34</f>
        <v>20585.031124813322</v>
      </c>
      <c r="AV6" s="235">
        <f>Revenue!BD34</f>
        <v>20713.687569343405</v>
      </c>
      <c r="AW6" s="235">
        <f>Revenue!BE34</f>
        <v>20843.148116651802</v>
      </c>
      <c r="AX6" s="235">
        <f>Revenue!BF34</f>
        <v>20973.417792380875</v>
      </c>
      <c r="AY6" s="235">
        <f>Revenue!BG34</f>
        <v>21104.501653583255</v>
      </c>
      <c r="AZ6" s="236">
        <f>Revenue!BH34</f>
        <v>21236.404788918153</v>
      </c>
      <c r="BA6" s="235">
        <f>Revenue!BI34</f>
        <v>17533.64703085037</v>
      </c>
      <c r="BB6" s="235">
        <f>Revenue!BJ34</f>
        <v>17533.64703085037</v>
      </c>
      <c r="BC6" s="235">
        <f>Revenue!BK34</f>
        <v>17533.64703085037</v>
      </c>
      <c r="BD6" s="235">
        <f>Revenue!BL34</f>
        <v>17533.64703085037</v>
      </c>
      <c r="BE6" s="235">
        <f>Revenue!BM34</f>
        <v>17533.64703085037</v>
      </c>
      <c r="BF6" s="235">
        <f>Revenue!BN34</f>
        <v>17533.64703085037</v>
      </c>
      <c r="BG6" s="235">
        <f>Revenue!BO34</f>
        <v>17533.64703085037</v>
      </c>
      <c r="BH6" s="235">
        <f>Revenue!BP34</f>
        <v>17533.64703085037</v>
      </c>
      <c r="BI6" s="235">
        <f>Revenue!BQ34</f>
        <v>17533.64703085037</v>
      </c>
      <c r="BJ6" s="235">
        <f>Revenue!BR34</f>
        <v>17533.64703085037</v>
      </c>
      <c r="BK6" s="235">
        <f>Revenue!BS34</f>
        <v>17533.64703085037</v>
      </c>
      <c r="BL6" s="235">
        <f>Revenue!BT34</f>
        <v>17533.64703085037</v>
      </c>
      <c r="BM6" s="287"/>
      <c r="BN6" s="67">
        <f>SUM(E6:P6)</f>
        <v>244513.95943417805</v>
      </c>
      <c r="BO6" s="68">
        <f>SUM(Q6:AB6)</f>
        <v>320607.85450121295</v>
      </c>
      <c r="BP6" s="68">
        <f>SUM(AC6:AN6)</f>
        <v>302898.86133475811</v>
      </c>
      <c r="BQ6" s="68">
        <f>SUM(AO6:AZ6)</f>
        <v>246308.99680973816</v>
      </c>
      <c r="BR6" s="69">
        <f>SUM(BA6:BL6)</f>
        <v>210403.7643702045</v>
      </c>
      <c r="BS6" s="378"/>
      <c r="BT6" s="70">
        <f t="shared" ref="BT6:BT8" si="0">SUM(BN6:BR6)</f>
        <v>1324733.4364500917</v>
      </c>
      <c r="BU6" s="300"/>
      <c r="BV6" s="6"/>
    </row>
    <row r="7" spans="2:74" s="276" customFormat="1" ht="15" outlineLevel="1">
      <c r="B7" s="275" t="str">
        <f>Revenue!K35</f>
        <v>X-action Revenue</v>
      </c>
      <c r="C7" s="248"/>
      <c r="D7" s="248"/>
      <c r="E7" s="235">
        <f>Revenue!M35</f>
        <v>756194.69652817165</v>
      </c>
      <c r="F7" s="235">
        <f>Revenue!N35</f>
        <v>773110.08152247977</v>
      </c>
      <c r="G7" s="235">
        <f>Revenue!O35</f>
        <v>794113.35122374573</v>
      </c>
      <c r="H7" s="235">
        <f>Revenue!P35</f>
        <v>820192.41110281763</v>
      </c>
      <c r="I7" s="235">
        <f>Revenue!Q35</f>
        <v>852573.9104526653</v>
      </c>
      <c r="J7" s="235">
        <f>Revenue!R35</f>
        <v>892780.93881205935</v>
      </c>
      <c r="K7" s="235">
        <f>Revenue!S35</f>
        <v>942704.66569164034</v>
      </c>
      <c r="L7" s="235">
        <f>Revenue!T35</f>
        <v>1004693.2932337868</v>
      </c>
      <c r="M7" s="235">
        <f>Revenue!U35</f>
        <v>1081662.5057652853</v>
      </c>
      <c r="N7" s="235">
        <f>Revenue!V35</f>
        <v>1177232.6113252291</v>
      </c>
      <c r="O7" s="235">
        <f>Revenue!W35</f>
        <v>1295898.8257288262</v>
      </c>
      <c r="P7" s="236">
        <f>Revenue!X35</f>
        <v>1443242.7086132925</v>
      </c>
      <c r="Q7" s="235">
        <f>Revenue!Y35</f>
        <v>2168013.2456125887</v>
      </c>
      <c r="R7" s="235">
        <f>Revenue!Z35</f>
        <v>2194409.8516066563</v>
      </c>
      <c r="S7" s="235">
        <f>Revenue!AA35</f>
        <v>2222346.2596170446</v>
      </c>
      <c r="T7" s="235">
        <f>Revenue!AB35</f>
        <v>2251912.2914280389</v>
      </c>
      <c r="U7" s="235">
        <f>Revenue!AC35</f>
        <v>2283203.0084280078</v>
      </c>
      <c r="V7" s="235">
        <f>Revenue!AD35</f>
        <v>2316319.0172529751</v>
      </c>
      <c r="W7" s="235">
        <f>Revenue!AE35</f>
        <v>2351366.7932593985</v>
      </c>
      <c r="X7" s="235">
        <f>Revenue!AF35</f>
        <v>2388459.0228661969</v>
      </c>
      <c r="Y7" s="235">
        <f>Revenue!AG35</f>
        <v>2427714.965866725</v>
      </c>
      <c r="Z7" s="235">
        <f>Revenue!AH35</f>
        <v>2469260.8388756174</v>
      </c>
      <c r="AA7" s="235">
        <f>Revenue!AI35</f>
        <v>2513230.2211433616</v>
      </c>
      <c r="AB7" s="236">
        <f>Revenue!AJ35</f>
        <v>2559764.484043391</v>
      </c>
      <c r="AC7" s="235">
        <f>Revenue!AK35</f>
        <v>3140108.7811374236</v>
      </c>
      <c r="AD7" s="235">
        <f>Revenue!AL35</f>
        <v>3156722.9787130156</v>
      </c>
      <c r="AE7" s="235">
        <f>Revenue!AM35</f>
        <v>3173710.9957340583</v>
      </c>
      <c r="AF7" s="235">
        <f>Revenue!AN35</f>
        <v>3191081.2431380749</v>
      </c>
      <c r="AG7" s="235">
        <f>Revenue!AO35</f>
        <v>3208842.3211086811</v>
      </c>
      <c r="AH7" s="235">
        <f>Revenue!AP35</f>
        <v>3227003.0233336268</v>
      </c>
      <c r="AI7" s="235">
        <f>Revenue!AQ35</f>
        <v>3245572.3413586332</v>
      </c>
      <c r="AJ7" s="235">
        <f>Revenue!AR35</f>
        <v>3264559.4690392027</v>
      </c>
      <c r="AK7" s="235">
        <f>Revenue!AS35</f>
        <v>3283973.8070925847</v>
      </c>
      <c r="AL7" s="235">
        <f>Revenue!AT35</f>
        <v>3303824.967752168</v>
      </c>
      <c r="AM7" s="235">
        <f>Revenue!AU35</f>
        <v>3324122.7795265913</v>
      </c>
      <c r="AN7" s="236">
        <f>Revenue!AV35</f>
        <v>3344877.2920659399</v>
      </c>
      <c r="AO7" s="235">
        <f>Revenue!AW35</f>
        <v>3960519.8916209289</v>
      </c>
      <c r="AP7" s="235">
        <f>Revenue!AX35</f>
        <v>3965973.7659435598</v>
      </c>
      <c r="AQ7" s="235">
        <f>Revenue!AY35</f>
        <v>3971461.7269807067</v>
      </c>
      <c r="AR7" s="235">
        <f>Revenue!AZ35</f>
        <v>3976983.9877743362</v>
      </c>
      <c r="AS7" s="235">
        <f>Revenue!BA35</f>
        <v>3982540.7626979258</v>
      </c>
      <c r="AT7" s="235">
        <f>Revenue!BB35</f>
        <v>3988132.2674647877</v>
      </c>
      <c r="AU7" s="235">
        <f>Revenue!BC35</f>
        <v>3993758.719136443</v>
      </c>
      <c r="AV7" s="235">
        <f>Revenue!BD35</f>
        <v>3999420.3361310456</v>
      </c>
      <c r="AW7" s="235">
        <f>Revenue!BE35</f>
        <v>4005117.3382318644</v>
      </c>
      <c r="AX7" s="235">
        <f>Revenue!BF35</f>
        <v>4010849.9465958141</v>
      </c>
      <c r="AY7" s="235">
        <f>Revenue!BG35</f>
        <v>4016618.3837620378</v>
      </c>
      <c r="AZ7" s="236">
        <f>Revenue!BH35</f>
        <v>4022422.8736605505</v>
      </c>
      <c r="BA7" s="235">
        <f>Revenue!BI35</f>
        <v>4334000</v>
      </c>
      <c r="BB7" s="235">
        <f>Revenue!BJ35</f>
        <v>4334000</v>
      </c>
      <c r="BC7" s="235">
        <f>Revenue!BK35</f>
        <v>4334000</v>
      </c>
      <c r="BD7" s="235">
        <f>Revenue!BL35</f>
        <v>4334000</v>
      </c>
      <c r="BE7" s="235">
        <f>Revenue!BM35</f>
        <v>4334000</v>
      </c>
      <c r="BF7" s="235">
        <f>Revenue!BN35</f>
        <v>4334000</v>
      </c>
      <c r="BG7" s="235">
        <f>Revenue!BO35</f>
        <v>4334000</v>
      </c>
      <c r="BH7" s="235">
        <f>Revenue!BP35</f>
        <v>4334000</v>
      </c>
      <c r="BI7" s="235">
        <f>Revenue!BQ35</f>
        <v>4334000</v>
      </c>
      <c r="BJ7" s="235">
        <f>Revenue!BR35</f>
        <v>4334000</v>
      </c>
      <c r="BK7" s="235">
        <f>Revenue!BS35</f>
        <v>4334000</v>
      </c>
      <c r="BL7" s="235">
        <f>Revenue!BT35</f>
        <v>4334000</v>
      </c>
      <c r="BM7" s="287"/>
      <c r="BN7" s="67">
        <f t="shared" ref="BN7:BN8" si="1">SUM(E7:P7)</f>
        <v>11834400</v>
      </c>
      <c r="BO7" s="68">
        <f t="shared" ref="BO7:BO8" si="2">SUM(Q7:AB7)</f>
        <v>28146000.000000004</v>
      </c>
      <c r="BP7" s="68">
        <f t="shared" ref="BP7:BP8" si="3">SUM(AC7:AN7)</f>
        <v>38864400</v>
      </c>
      <c r="BQ7" s="68">
        <f t="shared" ref="BQ7:BQ8" si="4">SUM(AO7:AZ7)</f>
        <v>47893799.999999993</v>
      </c>
      <c r="BR7" s="69">
        <f t="shared" ref="BR7:BR8" si="5">SUM(BA7:BL7)</f>
        <v>52008000</v>
      </c>
      <c r="BS7" s="378"/>
      <c r="BT7" s="70">
        <f t="shared" si="0"/>
        <v>178746600</v>
      </c>
      <c r="BU7" s="300"/>
      <c r="BV7" s="71"/>
    </row>
    <row r="8" spans="2:74" s="272" customFormat="1" ht="15" outlineLevel="1">
      <c r="B8" s="277" t="str">
        <f>Revenue!K36</f>
        <v>Other Revenue</v>
      </c>
      <c r="C8" s="278"/>
      <c r="D8" s="278"/>
      <c r="E8" s="251">
        <f>Revenue!M36</f>
        <v>0</v>
      </c>
      <c r="F8" s="251">
        <f>Revenue!N36</f>
        <v>0</v>
      </c>
      <c r="G8" s="251">
        <f>Revenue!O36</f>
        <v>0</v>
      </c>
      <c r="H8" s="251">
        <f>Revenue!P36</f>
        <v>0</v>
      </c>
      <c r="I8" s="251">
        <f>Revenue!Q36</f>
        <v>0</v>
      </c>
      <c r="J8" s="251">
        <f>Revenue!R36</f>
        <v>0</v>
      </c>
      <c r="K8" s="251">
        <f>Revenue!S36</f>
        <v>0</v>
      </c>
      <c r="L8" s="251">
        <f>Revenue!T36</f>
        <v>0</v>
      </c>
      <c r="M8" s="251">
        <f>Revenue!U36</f>
        <v>0</v>
      </c>
      <c r="N8" s="251">
        <f>Revenue!V36</f>
        <v>0</v>
      </c>
      <c r="O8" s="251">
        <f>Revenue!W36</f>
        <v>0</v>
      </c>
      <c r="P8" s="257">
        <f>Revenue!X36</f>
        <v>0</v>
      </c>
      <c r="Q8" s="251">
        <f>Revenue!Y36</f>
        <v>0</v>
      </c>
      <c r="R8" s="251">
        <f>Revenue!Z36</f>
        <v>0</v>
      </c>
      <c r="S8" s="251">
        <f>Revenue!AA36</f>
        <v>0</v>
      </c>
      <c r="T8" s="251">
        <f>Revenue!AB36</f>
        <v>0</v>
      </c>
      <c r="U8" s="251">
        <f>Revenue!AC36</f>
        <v>0</v>
      </c>
      <c r="V8" s="251">
        <f>Revenue!AD36</f>
        <v>0</v>
      </c>
      <c r="W8" s="251">
        <f>Revenue!AE36</f>
        <v>0</v>
      </c>
      <c r="X8" s="251">
        <f>Revenue!AF36</f>
        <v>0</v>
      </c>
      <c r="Y8" s="251">
        <f>Revenue!AG36</f>
        <v>0</v>
      </c>
      <c r="Z8" s="251">
        <f>Revenue!AH36</f>
        <v>0</v>
      </c>
      <c r="AA8" s="251">
        <f>Revenue!AI36</f>
        <v>0</v>
      </c>
      <c r="AB8" s="257">
        <f>Revenue!AJ36</f>
        <v>0</v>
      </c>
      <c r="AC8" s="251">
        <f>Revenue!AK36</f>
        <v>0</v>
      </c>
      <c r="AD8" s="251">
        <f>Revenue!AL36</f>
        <v>0</v>
      </c>
      <c r="AE8" s="251">
        <f>Revenue!AM36</f>
        <v>0</v>
      </c>
      <c r="AF8" s="251">
        <f>Revenue!AN36</f>
        <v>0</v>
      </c>
      <c r="AG8" s="251">
        <f>Revenue!AO36</f>
        <v>0</v>
      </c>
      <c r="AH8" s="251">
        <f>Revenue!AP36</f>
        <v>0</v>
      </c>
      <c r="AI8" s="251">
        <f>Revenue!AQ36</f>
        <v>0</v>
      </c>
      <c r="AJ8" s="251">
        <f>Revenue!AR36</f>
        <v>0</v>
      </c>
      <c r="AK8" s="251">
        <f>Revenue!AS36</f>
        <v>0</v>
      </c>
      <c r="AL8" s="251">
        <f>Revenue!AT36</f>
        <v>0</v>
      </c>
      <c r="AM8" s="251">
        <f>Revenue!AU36</f>
        <v>0</v>
      </c>
      <c r="AN8" s="257">
        <f>Revenue!AV36</f>
        <v>0</v>
      </c>
      <c r="AO8" s="251">
        <f>Revenue!AW36</f>
        <v>0</v>
      </c>
      <c r="AP8" s="251">
        <f>Revenue!AX36</f>
        <v>0</v>
      </c>
      <c r="AQ8" s="251">
        <f>Revenue!AY36</f>
        <v>0</v>
      </c>
      <c r="AR8" s="251">
        <f>Revenue!AZ36</f>
        <v>0</v>
      </c>
      <c r="AS8" s="251">
        <f>Revenue!BA36</f>
        <v>0</v>
      </c>
      <c r="AT8" s="251">
        <f>Revenue!BB36</f>
        <v>0</v>
      </c>
      <c r="AU8" s="251">
        <f>Revenue!BC36</f>
        <v>0</v>
      </c>
      <c r="AV8" s="251">
        <f>Revenue!BD36</f>
        <v>0</v>
      </c>
      <c r="AW8" s="251">
        <f>Revenue!BE36</f>
        <v>0</v>
      </c>
      <c r="AX8" s="251">
        <f>Revenue!BF36</f>
        <v>0</v>
      </c>
      <c r="AY8" s="251">
        <f>Revenue!BG36</f>
        <v>0</v>
      </c>
      <c r="AZ8" s="257">
        <f>Revenue!BH36</f>
        <v>0</v>
      </c>
      <c r="BA8" s="251">
        <f>Revenue!BI36</f>
        <v>0</v>
      </c>
      <c r="BB8" s="251">
        <f>Revenue!BJ36</f>
        <v>0</v>
      </c>
      <c r="BC8" s="251">
        <f>Revenue!BK36</f>
        <v>0</v>
      </c>
      <c r="BD8" s="251">
        <f>Revenue!BL36</f>
        <v>0</v>
      </c>
      <c r="BE8" s="251">
        <f>Revenue!BM36</f>
        <v>0</v>
      </c>
      <c r="BF8" s="251">
        <f>Revenue!BN36</f>
        <v>0</v>
      </c>
      <c r="BG8" s="251">
        <f>Revenue!BO36</f>
        <v>0</v>
      </c>
      <c r="BH8" s="251">
        <f>Revenue!BP36</f>
        <v>0</v>
      </c>
      <c r="BI8" s="251">
        <f>Revenue!BQ36</f>
        <v>0</v>
      </c>
      <c r="BJ8" s="251">
        <f>Revenue!BR36</f>
        <v>0</v>
      </c>
      <c r="BK8" s="251">
        <f>Revenue!BS36</f>
        <v>0</v>
      </c>
      <c r="BL8" s="251">
        <f>Revenue!BT36</f>
        <v>0</v>
      </c>
      <c r="BM8" s="288"/>
      <c r="BN8" s="62">
        <f t="shared" si="1"/>
        <v>0</v>
      </c>
      <c r="BO8" s="63">
        <f t="shared" si="2"/>
        <v>0</v>
      </c>
      <c r="BP8" s="63">
        <f t="shared" si="3"/>
        <v>0</v>
      </c>
      <c r="BQ8" s="63">
        <f t="shared" si="4"/>
        <v>0</v>
      </c>
      <c r="BR8" s="64">
        <f t="shared" si="5"/>
        <v>0</v>
      </c>
      <c r="BS8" s="379"/>
      <c r="BT8" s="65">
        <f t="shared" si="0"/>
        <v>0</v>
      </c>
      <c r="BU8" s="305"/>
      <c r="BV8" s="6"/>
    </row>
    <row r="9" spans="2:74" s="279" customFormat="1" thickBot="1">
      <c r="B9" s="274" t="s">
        <v>10</v>
      </c>
      <c r="C9" s="274"/>
      <c r="D9" s="274"/>
      <c r="E9" s="242">
        <f>Revenue!M37</f>
        <v>776611.36319483828</v>
      </c>
      <c r="F9" s="242">
        <f>Revenue!N37</f>
        <v>778627.44263359089</v>
      </c>
      <c r="G9" s="242">
        <f>Revenue!O37</f>
        <v>800964.0746033754</v>
      </c>
      <c r="H9" s="242">
        <f>Revenue!P37</f>
        <v>828698.72596585774</v>
      </c>
      <c r="I9" s="242">
        <f>Revenue!Q37</f>
        <v>863135.9180742735</v>
      </c>
      <c r="J9" s="242">
        <f>Revenue!R37</f>
        <v>905895.43160888948</v>
      </c>
      <c r="K9" s="242">
        <f>Revenue!S37</f>
        <v>958988.4942477044</v>
      </c>
      <c r="L9" s="242">
        <f>Revenue!T37</f>
        <v>1024912.3803575664</v>
      </c>
      <c r="M9" s="242">
        <f>Revenue!U37</f>
        <v>1106767.8722773115</v>
      </c>
      <c r="N9" s="242">
        <f>Revenue!V37</f>
        <v>1208405.1080776616</v>
      </c>
      <c r="O9" s="242">
        <f>Revenue!W37</f>
        <v>1334604.6758630967</v>
      </c>
      <c r="P9" s="258">
        <f>Revenue!X37</f>
        <v>1491302.4725300118</v>
      </c>
      <c r="Q9" s="242">
        <f>Revenue!Y37</f>
        <v>2187203.6293175137</v>
      </c>
      <c r="R9" s="242">
        <f>Revenue!Z37</f>
        <v>2214719.6743610352</v>
      </c>
      <c r="S9" s="242">
        <f>Revenue!AA37</f>
        <v>2243840.8220320954</v>
      </c>
      <c r="T9" s="242">
        <f>Revenue!AB37</f>
        <v>2274660.7033173013</v>
      </c>
      <c r="U9" s="242">
        <f>Revenue!AC37</f>
        <v>2307278.4110108106</v>
      </c>
      <c r="V9" s="242">
        <f>Revenue!AD37</f>
        <v>2341798.8183197747</v>
      </c>
      <c r="W9" s="242">
        <f>Revenue!AE37</f>
        <v>2378332.9160550945</v>
      </c>
      <c r="X9" s="242">
        <f>Revenue!AF37</f>
        <v>2416998.1694916417</v>
      </c>
      <c r="Y9" s="242">
        <f>Revenue!AG37</f>
        <v>2457918.8960453207</v>
      </c>
      <c r="Z9" s="242">
        <f>Revenue!AH37</f>
        <v>2501226.6649812981</v>
      </c>
      <c r="AA9" s="242">
        <f>Revenue!AI37</f>
        <v>2547060.7204385404</v>
      </c>
      <c r="AB9" s="258">
        <f>Revenue!AJ37</f>
        <v>2595568.4291307884</v>
      </c>
      <c r="AC9" s="242">
        <f>Revenue!AK37</f>
        <v>3162377.1183542805</v>
      </c>
      <c r="AD9" s="242">
        <f>Revenue!AL37</f>
        <v>3179492.353517252</v>
      </c>
      <c r="AE9" s="242">
        <f>Revenue!AM37</f>
        <v>3196992.6814713902</v>
      </c>
      <c r="AF9" s="242">
        <f>Revenue!AN37</f>
        <v>3214886.7668044963</v>
      </c>
      <c r="AG9" s="242">
        <f>Revenue!AO37</f>
        <v>3233183.4690575972</v>
      </c>
      <c r="AH9" s="242">
        <f>Revenue!AP37</f>
        <v>3251891.8471113937</v>
      </c>
      <c r="AI9" s="242">
        <f>Revenue!AQ37</f>
        <v>3271021.1636713999</v>
      </c>
      <c r="AJ9" s="242">
        <f>Revenue!AR37</f>
        <v>3290580.8898540065</v>
      </c>
      <c r="AK9" s="242">
        <f>Revenue!AS37</f>
        <v>3310580.7098757215</v>
      </c>
      <c r="AL9" s="242">
        <f>Revenue!AT37</f>
        <v>3331030.5258479253</v>
      </c>
      <c r="AM9" s="242">
        <f>Revenue!AU37</f>
        <v>3351940.462679503</v>
      </c>
      <c r="AN9" s="258">
        <f>Revenue!AV37</f>
        <v>3373320.8730897922</v>
      </c>
      <c r="AO9" s="242">
        <f>Revenue!AW37</f>
        <v>3980349.5927097169</v>
      </c>
      <c r="AP9" s="242">
        <f>Revenue!AX37</f>
        <v>3985927.4026641529</v>
      </c>
      <c r="AQ9" s="242">
        <f>Revenue!AY37</f>
        <v>3991540.0739308032</v>
      </c>
      <c r="AR9" s="242">
        <f>Revenue!AZ37</f>
        <v>3997187.824392871</v>
      </c>
      <c r="AS9" s="242">
        <f>Revenue!BA37</f>
        <v>4002870.8732953263</v>
      </c>
      <c r="AT9" s="242">
        <f>Revenue!BB37</f>
        <v>4008589.4412534218</v>
      </c>
      <c r="AU9" s="242">
        <f>Revenue!BC37</f>
        <v>4014343.7502612565</v>
      </c>
      <c r="AV9" s="242">
        <f>Revenue!BD37</f>
        <v>4020134.0237003891</v>
      </c>
      <c r="AW9" s="242">
        <f>Revenue!BE37</f>
        <v>4025960.4863485163</v>
      </c>
      <c r="AX9" s="242">
        <f>Revenue!BF37</f>
        <v>4031823.3643881949</v>
      </c>
      <c r="AY9" s="242">
        <f>Revenue!BG37</f>
        <v>4037722.8854156211</v>
      </c>
      <c r="AZ9" s="258">
        <f>Revenue!BH37</f>
        <v>4043659.2784494688</v>
      </c>
      <c r="BA9" s="242">
        <f>Revenue!BI37</f>
        <v>4351533.6470308499</v>
      </c>
      <c r="BB9" s="242">
        <f>Revenue!BJ37</f>
        <v>4351533.6470308499</v>
      </c>
      <c r="BC9" s="242">
        <f>Revenue!BK37</f>
        <v>4351533.6470308499</v>
      </c>
      <c r="BD9" s="242">
        <f>Revenue!BL37</f>
        <v>4351533.6470308499</v>
      </c>
      <c r="BE9" s="242">
        <f>Revenue!BM37</f>
        <v>4351533.6470308499</v>
      </c>
      <c r="BF9" s="242">
        <f>Revenue!BN37</f>
        <v>4351533.6470308499</v>
      </c>
      <c r="BG9" s="242">
        <f>Revenue!BO37</f>
        <v>4351533.6470308499</v>
      </c>
      <c r="BH9" s="242">
        <f>Revenue!BP37</f>
        <v>4351533.6470308499</v>
      </c>
      <c r="BI9" s="242">
        <f>Revenue!BQ37</f>
        <v>4351533.6470308499</v>
      </c>
      <c r="BJ9" s="242">
        <f>Revenue!BR37</f>
        <v>4351533.6470308499</v>
      </c>
      <c r="BK9" s="242">
        <f>Revenue!BS37</f>
        <v>4351533.6470308499</v>
      </c>
      <c r="BL9" s="242">
        <f>Revenue!BT37</f>
        <v>4351533.6470308499</v>
      </c>
      <c r="BM9" s="287"/>
      <c r="BN9" s="147">
        <f>SUM(E9:P9)</f>
        <v>12078913.959434178</v>
      </c>
      <c r="BO9" s="148">
        <f>SUM(Q9:AB9)</f>
        <v>28466607.854501214</v>
      </c>
      <c r="BP9" s="148">
        <f>SUM(AC9:AN9)</f>
        <v>39167298.861334756</v>
      </c>
      <c r="BQ9" s="148">
        <f>SUM(AO9:AZ9)</f>
        <v>48140108.996809736</v>
      </c>
      <c r="BR9" s="149">
        <f>SUM(BA9:BL9)</f>
        <v>52218403.76437021</v>
      </c>
      <c r="BS9" s="378"/>
      <c r="BT9" s="137">
        <f>SUM(BN9:BR9)</f>
        <v>180071333.43645009</v>
      </c>
      <c r="BU9" s="300"/>
      <c r="BV9" s="16"/>
    </row>
    <row r="10" spans="2:74" s="272" customFormat="1" thickBot="1">
      <c r="B10" s="280"/>
      <c r="C10" s="280"/>
      <c r="D10" s="280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6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6"/>
      <c r="AC10" s="235"/>
      <c r="AD10" s="235"/>
      <c r="AE10" s="235"/>
      <c r="AF10" s="235"/>
      <c r="AG10" s="235"/>
      <c r="AH10" s="235"/>
      <c r="AI10" s="235"/>
      <c r="AJ10" s="235"/>
      <c r="AK10" s="235"/>
      <c r="AL10" s="235"/>
      <c r="AM10" s="235"/>
      <c r="AN10" s="236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6"/>
      <c r="BA10" s="235"/>
      <c r="BB10" s="235"/>
      <c r="BC10" s="235"/>
      <c r="BD10" s="235"/>
      <c r="BE10" s="235"/>
      <c r="BF10" s="235"/>
      <c r="BG10" s="235"/>
      <c r="BH10" s="235"/>
      <c r="BI10" s="235"/>
      <c r="BJ10" s="235"/>
      <c r="BK10" s="235"/>
      <c r="BL10" s="235"/>
      <c r="BM10" s="287"/>
      <c r="BN10" s="380"/>
      <c r="BO10" s="380"/>
      <c r="BP10" s="380"/>
      <c r="BQ10" s="380"/>
      <c r="BR10" s="380"/>
      <c r="BS10" s="381"/>
      <c r="BT10" s="382"/>
      <c r="BU10" s="300"/>
      <c r="BV10" s="6"/>
    </row>
    <row r="11" spans="2:74" s="282" customFormat="1" thickBot="1">
      <c r="B11" s="285" t="s">
        <v>104</v>
      </c>
      <c r="C11" s="274"/>
      <c r="D11" s="274"/>
      <c r="E11" s="242">
        <f>COGS!M8</f>
        <v>4666.3131018781105</v>
      </c>
      <c r="F11" s="242">
        <f>COGS!N8</f>
        <v>5794.0054348319873</v>
      </c>
      <c r="G11" s="242">
        <f>COGS!O8</f>
        <v>7194.2234149163842</v>
      </c>
      <c r="H11" s="242">
        <f>COGS!P8</f>
        <v>8932.8274068545106</v>
      </c>
      <c r="I11" s="242">
        <f>COGS!Q8</f>
        <v>11091.594030177685</v>
      </c>
      <c r="J11" s="242">
        <f>COGS!R8</f>
        <v>13772.062587470626</v>
      </c>
      <c r="K11" s="242">
        <f>COGS!S8</f>
        <v>17100.311046109357</v>
      </c>
      <c r="L11" s="242">
        <f>COGS!T8</f>
        <v>21232.886215585786</v>
      </c>
      <c r="M11" s="242">
        <f>COGS!U8</f>
        <v>26364.16705101902</v>
      </c>
      <c r="N11" s="242">
        <f>COGS!V8</f>
        <v>32735.507421681945</v>
      </c>
      <c r="O11" s="242">
        <f>COGS!W8</f>
        <v>40646.588381921749</v>
      </c>
      <c r="P11" s="258">
        <f>COGS!X8</f>
        <v>50469.513907552842</v>
      </c>
      <c r="Q11" s="242">
        <f>COGS!Y8</f>
        <v>30167.549707505914</v>
      </c>
      <c r="R11" s="242">
        <f>COGS!Z8</f>
        <v>31927.323440443757</v>
      </c>
      <c r="S11" s="242">
        <f>COGS!AA8</f>
        <v>33789.750641136314</v>
      </c>
      <c r="T11" s="242">
        <f>COGS!AB8</f>
        <v>35760.819428535928</v>
      </c>
      <c r="U11" s="242">
        <f>COGS!AC8</f>
        <v>37846.867228533854</v>
      </c>
      <c r="V11" s="242">
        <f>COGS!AD8</f>
        <v>40054.60115019833</v>
      </c>
      <c r="W11" s="242">
        <f>COGS!AE8</f>
        <v>42391.119550626565</v>
      </c>
      <c r="X11" s="242">
        <f>COGS!AF8</f>
        <v>44863.934857746448</v>
      </c>
      <c r="Y11" s="242">
        <f>COGS!AG8</f>
        <v>47480.997724448323</v>
      </c>
      <c r="Z11" s="242">
        <f>COGS!AH8</f>
        <v>50250.72259170781</v>
      </c>
      <c r="AA11" s="242">
        <f>COGS!AI8</f>
        <v>53182.014742890773</v>
      </c>
      <c r="AB11" s="258">
        <f>COGS!AJ8</f>
        <v>56284.298936226056</v>
      </c>
      <c r="AC11" s="242">
        <f>COGS!AK8</f>
        <v>49227.252075828234</v>
      </c>
      <c r="AD11" s="242">
        <f>COGS!AL8</f>
        <v>50334.86524753437</v>
      </c>
      <c r="AE11" s="242">
        <f>COGS!AM8</f>
        <v>51467.399715603889</v>
      </c>
      <c r="AF11" s="242">
        <f>COGS!AN8</f>
        <v>52625.416209204981</v>
      </c>
      <c r="AG11" s="242">
        <f>COGS!AO8</f>
        <v>53809.488073912085</v>
      </c>
      <c r="AH11" s="242">
        <f>COGS!AP8</f>
        <v>55020.201555575113</v>
      </c>
      <c r="AI11" s="242">
        <f>COGS!AQ8</f>
        <v>56258.156090575554</v>
      </c>
      <c r="AJ11" s="242">
        <f>COGS!AR8</f>
        <v>57523.964602613501</v>
      </c>
      <c r="AK11" s="242">
        <f>COGS!AS8</f>
        <v>58818.253806172303</v>
      </c>
      <c r="AL11" s="242">
        <f>COGS!AT8</f>
        <v>60141.664516811179</v>
      </c>
      <c r="AM11" s="242">
        <f>COGS!AU8</f>
        <v>61494.85196843942</v>
      </c>
      <c r="AN11" s="258">
        <f>COGS!AV8</f>
        <v>62878.48613772932</v>
      </c>
      <c r="AO11" s="242">
        <f>COGS!AW8</f>
        <v>58174.659441395263</v>
      </c>
      <c r="AP11" s="242">
        <f>COGS!AX8</f>
        <v>58538.251062903975</v>
      </c>
      <c r="AQ11" s="242">
        <f>COGS!AY8</f>
        <v>58904.115132047118</v>
      </c>
      <c r="AR11" s="242">
        <f>COGS!AZ8</f>
        <v>59272.265851622418</v>
      </c>
      <c r="AS11" s="242">
        <f>COGS!BA8</f>
        <v>59642.717513195064</v>
      </c>
      <c r="AT11" s="242">
        <f>COGS!BB8</f>
        <v>60015.484497652527</v>
      </c>
      <c r="AU11" s="242">
        <f>COGS!BC8</f>
        <v>60390.581275762852</v>
      </c>
      <c r="AV11" s="242">
        <f>COGS!BD8</f>
        <v>60768.022408736375</v>
      </c>
      <c r="AW11" s="242">
        <f>COGS!BE8</f>
        <v>61147.822548790973</v>
      </c>
      <c r="AX11" s="242">
        <f>COGS!BF8</f>
        <v>61529.996439720926</v>
      </c>
      <c r="AY11" s="242">
        <f>COGS!BG8</f>
        <v>61914.558917469185</v>
      </c>
      <c r="AZ11" s="258">
        <f>COGS!BH8</f>
        <v>62301.52491070336</v>
      </c>
      <c r="BA11" s="242">
        <f>COGS!BI8</f>
        <v>60199.999999999985</v>
      </c>
      <c r="BB11" s="242">
        <f>COGS!BJ8</f>
        <v>60199.999999999985</v>
      </c>
      <c r="BC11" s="242">
        <f>COGS!BK8</f>
        <v>60199.999999999985</v>
      </c>
      <c r="BD11" s="242">
        <f>COGS!BL8</f>
        <v>60199.999999999985</v>
      </c>
      <c r="BE11" s="242">
        <f>COGS!BM8</f>
        <v>60199.999999999985</v>
      </c>
      <c r="BF11" s="242">
        <f>COGS!BN8</f>
        <v>60199.999999999985</v>
      </c>
      <c r="BG11" s="242">
        <f>COGS!BO8</f>
        <v>60199.999999999985</v>
      </c>
      <c r="BH11" s="242">
        <f>COGS!BP8</f>
        <v>60199.999999999985</v>
      </c>
      <c r="BI11" s="242">
        <f>COGS!BQ8</f>
        <v>60199.999999999985</v>
      </c>
      <c r="BJ11" s="242">
        <f>COGS!BR8</f>
        <v>60199.999999999985</v>
      </c>
      <c r="BK11" s="242">
        <f>COGS!BS8</f>
        <v>60199.999999999985</v>
      </c>
      <c r="BL11" s="242">
        <f>COGS!BT8</f>
        <v>60199.999999999985</v>
      </c>
      <c r="BM11" s="289"/>
      <c r="BN11" s="118">
        <f>SUM(E11:P11)</f>
        <v>240000</v>
      </c>
      <c r="BO11" s="119">
        <f>SUM(Q11:AB11)</f>
        <v>504000.00000000012</v>
      </c>
      <c r="BP11" s="119">
        <f>SUM(AC11:AN11)</f>
        <v>669600</v>
      </c>
      <c r="BQ11" s="119">
        <f>SUM(AO11:AZ11)</f>
        <v>722600.00000000023</v>
      </c>
      <c r="BR11" s="120">
        <f>SUM(BA11:BL11)</f>
        <v>722399.99999999988</v>
      </c>
      <c r="BS11" s="359"/>
      <c r="BT11" s="121">
        <f>SUM(BN11:BR11)</f>
        <v>2858600</v>
      </c>
      <c r="BU11" s="308"/>
      <c r="BV11" s="13"/>
    </row>
    <row r="12" spans="2:74" s="272" customFormat="1" thickBot="1">
      <c r="B12" s="281"/>
      <c r="C12" s="284"/>
      <c r="D12" s="248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6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6"/>
      <c r="AC12" s="235"/>
      <c r="AD12" s="235"/>
      <c r="AE12" s="235"/>
      <c r="AF12" s="235"/>
      <c r="AG12" s="235"/>
      <c r="AH12" s="235"/>
      <c r="AI12" s="235"/>
      <c r="AJ12" s="235"/>
      <c r="AK12" s="235"/>
      <c r="AL12" s="235"/>
      <c r="AM12" s="235"/>
      <c r="AN12" s="236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35"/>
      <c r="AZ12" s="236"/>
      <c r="BA12" s="235"/>
      <c r="BB12" s="235"/>
      <c r="BC12" s="235"/>
      <c r="BD12" s="235"/>
      <c r="BE12" s="235"/>
      <c r="BF12" s="235"/>
      <c r="BG12" s="235"/>
      <c r="BH12" s="235"/>
      <c r="BI12" s="235"/>
      <c r="BJ12" s="235"/>
      <c r="BK12" s="235"/>
      <c r="BL12" s="235"/>
      <c r="BM12" s="287"/>
      <c r="BN12" s="380"/>
      <c r="BO12" s="380"/>
      <c r="BP12" s="380"/>
      <c r="BQ12" s="380"/>
      <c r="BR12" s="380"/>
      <c r="BS12" s="381"/>
      <c r="BT12" s="382"/>
      <c r="BU12" s="300"/>
      <c r="BV12" s="6"/>
    </row>
    <row r="13" spans="2:74" s="282" customFormat="1" thickBot="1">
      <c r="B13" s="280" t="s">
        <v>224</v>
      </c>
      <c r="C13" s="284"/>
      <c r="D13" s="280"/>
      <c r="E13" s="242">
        <f>E9-E11</f>
        <v>771945.05009296013</v>
      </c>
      <c r="F13" s="242">
        <f t="shared" ref="F13:BL13" si="6">F9-F11</f>
        <v>772833.43719875894</v>
      </c>
      <c r="G13" s="242">
        <f t="shared" si="6"/>
        <v>793769.85118845897</v>
      </c>
      <c r="H13" s="242">
        <f t="shared" si="6"/>
        <v>819765.89855900325</v>
      </c>
      <c r="I13" s="242">
        <f t="shared" si="6"/>
        <v>852044.32404409582</v>
      </c>
      <c r="J13" s="242">
        <f t="shared" si="6"/>
        <v>892123.36902141885</v>
      </c>
      <c r="K13" s="242">
        <f t="shared" si="6"/>
        <v>941888.18320159509</v>
      </c>
      <c r="L13" s="242">
        <f t="shared" si="6"/>
        <v>1003679.4941419807</v>
      </c>
      <c r="M13" s="242">
        <f t="shared" si="6"/>
        <v>1080403.7052262926</v>
      </c>
      <c r="N13" s="242">
        <f t="shared" si="6"/>
        <v>1175669.6006559797</v>
      </c>
      <c r="O13" s="242">
        <f t="shared" si="6"/>
        <v>1293958.0874811751</v>
      </c>
      <c r="P13" s="258">
        <f t="shared" si="6"/>
        <v>1440832.9586224589</v>
      </c>
      <c r="Q13" s="242">
        <f t="shared" si="6"/>
        <v>2157036.0796100078</v>
      </c>
      <c r="R13" s="242">
        <f t="shared" si="6"/>
        <v>2182792.3509205915</v>
      </c>
      <c r="S13" s="242">
        <f t="shared" si="6"/>
        <v>2210051.071390959</v>
      </c>
      <c r="T13" s="242">
        <f t="shared" si="6"/>
        <v>2238899.8838887652</v>
      </c>
      <c r="U13" s="242">
        <f t="shared" si="6"/>
        <v>2269431.5437822766</v>
      </c>
      <c r="V13" s="242">
        <f t="shared" si="6"/>
        <v>2301744.2171695763</v>
      </c>
      <c r="W13" s="242">
        <f t="shared" si="6"/>
        <v>2335941.7965044677</v>
      </c>
      <c r="X13" s="242">
        <f t="shared" si="6"/>
        <v>2372134.2346338951</v>
      </c>
      <c r="Y13" s="242">
        <f t="shared" si="6"/>
        <v>2410437.8983208723</v>
      </c>
      <c r="Z13" s="242">
        <f t="shared" si="6"/>
        <v>2450975.9423895902</v>
      </c>
      <c r="AA13" s="242">
        <f t="shared" si="6"/>
        <v>2493878.7056956496</v>
      </c>
      <c r="AB13" s="258">
        <f t="shared" si="6"/>
        <v>2539284.1301945625</v>
      </c>
      <c r="AC13" s="242">
        <f t="shared" si="6"/>
        <v>3113149.8662784523</v>
      </c>
      <c r="AD13" s="242">
        <f t="shared" si="6"/>
        <v>3129157.4882697174</v>
      </c>
      <c r="AE13" s="242">
        <f t="shared" si="6"/>
        <v>3145525.2817557864</v>
      </c>
      <c r="AF13" s="242">
        <f t="shared" si="6"/>
        <v>3162261.3505952912</v>
      </c>
      <c r="AG13" s="242">
        <f t="shared" si="6"/>
        <v>3179373.9809836852</v>
      </c>
      <c r="AH13" s="242">
        <f t="shared" si="6"/>
        <v>3196871.6455558185</v>
      </c>
      <c r="AI13" s="242">
        <f t="shared" si="6"/>
        <v>3214763.0075808242</v>
      </c>
      <c r="AJ13" s="242">
        <f t="shared" si="6"/>
        <v>3233056.9252513931</v>
      </c>
      <c r="AK13" s="242">
        <f t="shared" si="6"/>
        <v>3251762.4560695491</v>
      </c>
      <c r="AL13" s="242">
        <f t="shared" si="6"/>
        <v>3270888.8613311141</v>
      </c>
      <c r="AM13" s="242">
        <f t="shared" si="6"/>
        <v>3290445.6107110637</v>
      </c>
      <c r="AN13" s="258">
        <f t="shared" si="6"/>
        <v>3310442.3869520631</v>
      </c>
      <c r="AO13" s="242">
        <f t="shared" si="6"/>
        <v>3922174.9332683217</v>
      </c>
      <c r="AP13" s="242">
        <f t="shared" si="6"/>
        <v>3927389.1516012489</v>
      </c>
      <c r="AQ13" s="242">
        <f t="shared" si="6"/>
        <v>3932635.9587987559</v>
      </c>
      <c r="AR13" s="242">
        <f t="shared" si="6"/>
        <v>3937915.5585412486</v>
      </c>
      <c r="AS13" s="242">
        <f t="shared" si="6"/>
        <v>3943228.155782131</v>
      </c>
      <c r="AT13" s="242">
        <f t="shared" si="6"/>
        <v>3948573.9567557694</v>
      </c>
      <c r="AU13" s="242">
        <f t="shared" si="6"/>
        <v>3953953.1689854935</v>
      </c>
      <c r="AV13" s="242">
        <f t="shared" si="6"/>
        <v>3959366.0012916527</v>
      </c>
      <c r="AW13" s="242">
        <f t="shared" si="6"/>
        <v>3964812.6637997255</v>
      </c>
      <c r="AX13" s="242">
        <f t="shared" si="6"/>
        <v>3970293.3679484739</v>
      </c>
      <c r="AY13" s="242">
        <f t="shared" si="6"/>
        <v>3975808.3264981518</v>
      </c>
      <c r="AZ13" s="258">
        <f t="shared" si="6"/>
        <v>3981357.7535387655</v>
      </c>
      <c r="BA13" s="242">
        <f t="shared" si="6"/>
        <v>4291333.6470308499</v>
      </c>
      <c r="BB13" s="242">
        <f t="shared" si="6"/>
        <v>4291333.6470308499</v>
      </c>
      <c r="BC13" s="242">
        <f t="shared" si="6"/>
        <v>4291333.6470308499</v>
      </c>
      <c r="BD13" s="242">
        <f t="shared" si="6"/>
        <v>4291333.6470308499</v>
      </c>
      <c r="BE13" s="242">
        <f t="shared" si="6"/>
        <v>4291333.6470308499</v>
      </c>
      <c r="BF13" s="242">
        <f t="shared" si="6"/>
        <v>4291333.6470308499</v>
      </c>
      <c r="BG13" s="242">
        <f t="shared" si="6"/>
        <v>4291333.6470308499</v>
      </c>
      <c r="BH13" s="242">
        <f t="shared" si="6"/>
        <v>4291333.6470308499</v>
      </c>
      <c r="BI13" s="242">
        <f t="shared" si="6"/>
        <v>4291333.6470308499</v>
      </c>
      <c r="BJ13" s="242">
        <f t="shared" si="6"/>
        <v>4291333.6470308499</v>
      </c>
      <c r="BK13" s="242">
        <f t="shared" si="6"/>
        <v>4291333.6470308499</v>
      </c>
      <c r="BL13" s="242">
        <f t="shared" si="6"/>
        <v>4291333.6470308499</v>
      </c>
      <c r="BM13" s="289"/>
      <c r="BN13" s="118">
        <f>SUM(E13:P13)</f>
        <v>11838913.95943418</v>
      </c>
      <c r="BO13" s="119">
        <f>SUM(Q13:AB13)</f>
        <v>27962607.854501214</v>
      </c>
      <c r="BP13" s="119">
        <f>SUM(AC13:AN13)</f>
        <v>38497698.861334756</v>
      </c>
      <c r="BQ13" s="119">
        <f>SUM(AO13:AZ13)</f>
        <v>47417508.996809728</v>
      </c>
      <c r="BR13" s="120">
        <f>SUM(BA13:BL13)</f>
        <v>51496003.76437021</v>
      </c>
      <c r="BS13" s="359"/>
      <c r="BT13" s="121">
        <f>SUM(BN13:BR13)</f>
        <v>177212733.43645006</v>
      </c>
      <c r="BU13" s="308"/>
      <c r="BV13" s="13"/>
    </row>
    <row r="14" spans="2:74" s="272" customFormat="1" thickBot="1">
      <c r="B14" s="280"/>
      <c r="C14" s="280"/>
      <c r="D14" s="280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6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6"/>
      <c r="AC14" s="235"/>
      <c r="AD14" s="235"/>
      <c r="AE14" s="235"/>
      <c r="AF14" s="235"/>
      <c r="AG14" s="235"/>
      <c r="AH14" s="235"/>
      <c r="AI14" s="235"/>
      <c r="AJ14" s="235"/>
      <c r="AK14" s="235"/>
      <c r="AL14" s="235"/>
      <c r="AM14" s="235"/>
      <c r="AN14" s="236"/>
      <c r="AO14" s="235"/>
      <c r="AP14" s="235"/>
      <c r="AQ14" s="235"/>
      <c r="AR14" s="235"/>
      <c r="AS14" s="235"/>
      <c r="AT14" s="235"/>
      <c r="AU14" s="235"/>
      <c r="AV14" s="235"/>
      <c r="AW14" s="235"/>
      <c r="AX14" s="235"/>
      <c r="AY14" s="235"/>
      <c r="AZ14" s="236"/>
      <c r="BA14" s="235"/>
      <c r="BB14" s="235"/>
      <c r="BC14" s="235"/>
      <c r="BD14" s="235"/>
      <c r="BE14" s="235"/>
      <c r="BF14" s="235"/>
      <c r="BG14" s="235"/>
      <c r="BH14" s="235"/>
      <c r="BI14" s="235"/>
      <c r="BJ14" s="235"/>
      <c r="BK14" s="235"/>
      <c r="BL14" s="235"/>
      <c r="BM14" s="287"/>
      <c r="BN14" s="380"/>
      <c r="BO14" s="380"/>
      <c r="BP14" s="380"/>
      <c r="BQ14" s="380"/>
      <c r="BR14" s="380"/>
      <c r="BS14" s="381"/>
      <c r="BT14" s="382"/>
      <c r="BU14" s="300"/>
      <c r="BV14" s="6"/>
    </row>
    <row r="15" spans="2:74" s="272" customFormat="1" ht="15" outlineLevel="1">
      <c r="B15" s="274" t="s">
        <v>90</v>
      </c>
      <c r="C15" s="248"/>
      <c r="D15" s="248"/>
      <c r="E15" s="235"/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6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6"/>
      <c r="AC15" s="235"/>
      <c r="AD15" s="235"/>
      <c r="AE15" s="235"/>
      <c r="AF15" s="235"/>
      <c r="AG15" s="235"/>
      <c r="AH15" s="235"/>
      <c r="AI15" s="235"/>
      <c r="AJ15" s="235"/>
      <c r="AK15" s="235"/>
      <c r="AL15" s="235"/>
      <c r="AM15" s="235"/>
      <c r="AN15" s="236"/>
      <c r="AO15" s="235"/>
      <c r="AP15" s="235"/>
      <c r="AQ15" s="235"/>
      <c r="AR15" s="235"/>
      <c r="AS15" s="235"/>
      <c r="AT15" s="235"/>
      <c r="AU15" s="235"/>
      <c r="AV15" s="235"/>
      <c r="AW15" s="235"/>
      <c r="AX15" s="235"/>
      <c r="AY15" s="235"/>
      <c r="AZ15" s="236"/>
      <c r="BA15" s="235"/>
      <c r="BB15" s="235"/>
      <c r="BC15" s="235"/>
      <c r="BD15" s="235"/>
      <c r="BE15" s="235"/>
      <c r="BF15" s="235"/>
      <c r="BG15" s="235"/>
      <c r="BH15" s="235"/>
      <c r="BI15" s="235"/>
      <c r="BJ15" s="235"/>
      <c r="BK15" s="235"/>
      <c r="BL15" s="235"/>
      <c r="BM15" s="287"/>
      <c r="BN15" s="41"/>
      <c r="BO15" s="42"/>
      <c r="BP15" s="42"/>
      <c r="BQ15" s="42"/>
      <c r="BR15" s="43"/>
      <c r="BS15" s="369"/>
      <c r="BT15" s="47"/>
      <c r="BU15" s="306"/>
      <c r="BV15" s="6"/>
    </row>
    <row r="16" spans="2:74" s="272" customFormat="1" ht="15" outlineLevel="1">
      <c r="B16" s="275" t="s">
        <v>91</v>
      </c>
      <c r="C16" s="248"/>
      <c r="D16" s="248"/>
      <c r="E16" s="235">
        <f>OpExpense!F8</f>
        <v>91875.000000000015</v>
      </c>
      <c r="F16" s="235">
        <f>OpExpense!G8</f>
        <v>91875.000000000015</v>
      </c>
      <c r="G16" s="235">
        <f>OpExpense!H8</f>
        <v>91875.000000000015</v>
      </c>
      <c r="H16" s="235">
        <f>OpExpense!I8</f>
        <v>91875.000000000015</v>
      </c>
      <c r="I16" s="235">
        <f>OpExpense!J8</f>
        <v>91875.000000000015</v>
      </c>
      <c r="J16" s="235">
        <f>OpExpense!K8</f>
        <v>91875.000000000015</v>
      </c>
      <c r="K16" s="235">
        <f>OpExpense!L8</f>
        <v>91875.000000000015</v>
      </c>
      <c r="L16" s="235">
        <f>OpExpense!M8</f>
        <v>91875.000000000015</v>
      </c>
      <c r="M16" s="235">
        <f>OpExpense!N8</f>
        <v>127389.00000000009</v>
      </c>
      <c r="N16" s="235">
        <f>OpExpense!O8</f>
        <v>127389.00000000009</v>
      </c>
      <c r="O16" s="235">
        <f>OpExpense!P8</f>
        <v>127389.00000000009</v>
      </c>
      <c r="P16" s="236">
        <f>OpExpense!Q8</f>
        <v>127389.00000000009</v>
      </c>
      <c r="Q16" s="235">
        <f>OpExpense!R8</f>
        <v>131982.75000000009</v>
      </c>
      <c r="R16" s="235">
        <f>OpExpense!S8</f>
        <v>131982.75000000009</v>
      </c>
      <c r="S16" s="235">
        <f>OpExpense!T8</f>
        <v>131982.75000000009</v>
      </c>
      <c r="T16" s="235">
        <f>OpExpense!U8</f>
        <v>131982.75000000009</v>
      </c>
      <c r="U16" s="235">
        <f>OpExpense!V8</f>
        <v>131982.75000000009</v>
      </c>
      <c r="V16" s="235">
        <f>OpExpense!W8</f>
        <v>131982.75000000009</v>
      </c>
      <c r="W16" s="235">
        <f>OpExpense!X8</f>
        <v>131982.75000000009</v>
      </c>
      <c r="X16" s="235">
        <f>OpExpense!Y8</f>
        <v>131982.75000000009</v>
      </c>
      <c r="Y16" s="235">
        <f>OpExpense!Z8</f>
        <v>133758.45000000007</v>
      </c>
      <c r="Z16" s="235">
        <f>OpExpense!AA8</f>
        <v>133758.45000000007</v>
      </c>
      <c r="AA16" s="235">
        <f>OpExpense!AB8</f>
        <v>133758.45000000007</v>
      </c>
      <c r="AB16" s="236">
        <f>OpExpense!AC8</f>
        <v>133758.45000000007</v>
      </c>
      <c r="AC16" s="235">
        <f>OpExpense!AD8</f>
        <v>138581.88750000007</v>
      </c>
      <c r="AD16" s="235">
        <f>OpExpense!AE8</f>
        <v>138581.88750000007</v>
      </c>
      <c r="AE16" s="235">
        <f>OpExpense!AF8</f>
        <v>138581.88750000007</v>
      </c>
      <c r="AF16" s="235">
        <f>OpExpense!AG8</f>
        <v>138581.88750000007</v>
      </c>
      <c r="AG16" s="235">
        <f>OpExpense!AH8</f>
        <v>138581.88750000007</v>
      </c>
      <c r="AH16" s="235">
        <f>OpExpense!AI8</f>
        <v>138581.88750000007</v>
      </c>
      <c r="AI16" s="235">
        <f>OpExpense!AJ8</f>
        <v>138581.88750000007</v>
      </c>
      <c r="AJ16" s="235">
        <f>OpExpense!AK8</f>
        <v>138581.88750000007</v>
      </c>
      <c r="AK16" s="235">
        <f>OpExpense!AL8</f>
        <v>140446.37250000006</v>
      </c>
      <c r="AL16" s="235">
        <f>OpExpense!AM8</f>
        <v>140446.37250000006</v>
      </c>
      <c r="AM16" s="235">
        <f>OpExpense!AN8</f>
        <v>140446.37250000006</v>
      </c>
      <c r="AN16" s="236">
        <f>OpExpense!AO8</f>
        <v>140446.37250000006</v>
      </c>
      <c r="AO16" s="235">
        <f>OpExpense!AP8</f>
        <v>145510.98187500006</v>
      </c>
      <c r="AP16" s="235">
        <f>OpExpense!AQ8</f>
        <v>145510.98187500006</v>
      </c>
      <c r="AQ16" s="235">
        <f>OpExpense!AR8</f>
        <v>145510.98187500006</v>
      </c>
      <c r="AR16" s="235">
        <f>OpExpense!AS8</f>
        <v>145510.98187500006</v>
      </c>
      <c r="AS16" s="235">
        <f>OpExpense!AT8</f>
        <v>145510.98187500006</v>
      </c>
      <c r="AT16" s="235">
        <f>OpExpense!AU8</f>
        <v>145510.98187500006</v>
      </c>
      <c r="AU16" s="235">
        <f>OpExpense!AV8</f>
        <v>145510.98187500006</v>
      </c>
      <c r="AV16" s="235">
        <f>OpExpense!AW8</f>
        <v>145510.98187500006</v>
      </c>
      <c r="AW16" s="235">
        <f>OpExpense!AX8</f>
        <v>147468.69112500013</v>
      </c>
      <c r="AX16" s="235">
        <f>OpExpense!AY8</f>
        <v>147468.69112500013</v>
      </c>
      <c r="AY16" s="235">
        <f>OpExpense!AZ8</f>
        <v>147468.69112500013</v>
      </c>
      <c r="AZ16" s="236">
        <f>OpExpense!BA8</f>
        <v>147468.69112500013</v>
      </c>
      <c r="BA16" s="235">
        <f>OpExpense!BB8</f>
        <v>152786.53096875007</v>
      </c>
      <c r="BB16" s="235">
        <f>OpExpense!BC8</f>
        <v>152786.53096875007</v>
      </c>
      <c r="BC16" s="235">
        <f>OpExpense!BD8</f>
        <v>152786.53096875007</v>
      </c>
      <c r="BD16" s="235">
        <f>OpExpense!BE8</f>
        <v>152786.53096875007</v>
      </c>
      <c r="BE16" s="235">
        <f>OpExpense!BF8</f>
        <v>152786.53096875007</v>
      </c>
      <c r="BF16" s="235">
        <f>OpExpense!BG8</f>
        <v>152786.53096875007</v>
      </c>
      <c r="BG16" s="235">
        <f>OpExpense!BH8</f>
        <v>152786.53096875007</v>
      </c>
      <c r="BH16" s="235">
        <f>OpExpense!BI8</f>
        <v>152786.53096875007</v>
      </c>
      <c r="BI16" s="235">
        <f>OpExpense!BJ8</f>
        <v>154842.12568124992</v>
      </c>
      <c r="BJ16" s="235">
        <f>OpExpense!BK8</f>
        <v>154842.12568124992</v>
      </c>
      <c r="BK16" s="235">
        <f>OpExpense!BL8</f>
        <v>154842.12568124992</v>
      </c>
      <c r="BL16" s="235">
        <f>OpExpense!BM8</f>
        <v>154842.12568124992</v>
      </c>
      <c r="BM16" s="287"/>
      <c r="BN16" s="67">
        <f>SUM(E16:P16)</f>
        <v>1244556.0000000005</v>
      </c>
      <c r="BO16" s="68">
        <f>SUM(Q16:AB16)</f>
        <v>1590895.8000000012</v>
      </c>
      <c r="BP16" s="68">
        <f>SUM(AC16:AN16)</f>
        <v>1670440.5900000008</v>
      </c>
      <c r="BQ16" s="68">
        <f>SUM(AO16:AZ16)</f>
        <v>1753962.619500001</v>
      </c>
      <c r="BR16" s="69">
        <f>SUM(BA16:BL16)</f>
        <v>1841660.7504750004</v>
      </c>
      <c r="BS16" s="378"/>
      <c r="BT16" s="70">
        <f t="shared" ref="BT16:BT18" si="7">SUM(BN16:BR16)</f>
        <v>8101515.759975004</v>
      </c>
      <c r="BU16" s="300"/>
      <c r="BV16" s="6"/>
    </row>
    <row r="17" spans="2:74" s="272" customFormat="1" ht="15" outlineLevel="1">
      <c r="B17" s="275" t="s">
        <v>69</v>
      </c>
      <c r="C17" s="248"/>
      <c r="D17" s="248"/>
      <c r="E17" s="235">
        <f>OpExpense!F57</f>
        <v>0</v>
      </c>
      <c r="F17" s="235">
        <f>OpExpense!G57</f>
        <v>0</v>
      </c>
      <c r="G17" s="235">
        <f>OpExpense!H57</f>
        <v>0</v>
      </c>
      <c r="H17" s="235">
        <f>OpExpense!I57</f>
        <v>0</v>
      </c>
      <c r="I17" s="235">
        <f>OpExpense!J57</f>
        <v>0</v>
      </c>
      <c r="J17" s="235">
        <f>OpExpense!K57</f>
        <v>0</v>
      </c>
      <c r="K17" s="235">
        <f>OpExpense!L57</f>
        <v>0</v>
      </c>
      <c r="L17" s="235">
        <f>OpExpense!M57</f>
        <v>0</v>
      </c>
      <c r="M17" s="235">
        <f>OpExpense!N57</f>
        <v>68787</v>
      </c>
      <c r="N17" s="235">
        <f>OpExpense!O57</f>
        <v>69073.612500000003</v>
      </c>
      <c r="O17" s="235">
        <f>OpExpense!P57</f>
        <v>69267.613315972223</v>
      </c>
      <c r="P17" s="236">
        <f>OpExpense!Q57</f>
        <v>69462.422468677643</v>
      </c>
      <c r="Q17" s="235">
        <f>OpExpense!R57</f>
        <v>69658.043326186031</v>
      </c>
      <c r="R17" s="235">
        <f>OpExpense!S57</f>
        <v>69854.479270600699</v>
      </c>
      <c r="S17" s="235">
        <f>OpExpense!T57</f>
        <v>70051.733698117096</v>
      </c>
      <c r="T17" s="235">
        <f>OpExpense!U57</f>
        <v>70249.810019081473</v>
      </c>
      <c r="U17" s="235">
        <f>OpExpense!V57</f>
        <v>70448.71165804987</v>
      </c>
      <c r="V17" s="235">
        <f>OpExpense!W57</f>
        <v>70648.442053847277</v>
      </c>
      <c r="W17" s="235">
        <f>OpExpense!X57</f>
        <v>70849.004659627215</v>
      </c>
      <c r="X17" s="235">
        <f>OpExpense!Y57</f>
        <v>71050.402942931207</v>
      </c>
      <c r="Y17" s="235">
        <f>OpExpense!Z57</f>
        <v>71252.640385748979</v>
      </c>
      <c r="Z17" s="235">
        <f>OpExpense!AA57</f>
        <v>71455.720484578502</v>
      </c>
      <c r="AA17" s="235">
        <f>OpExpense!AB57</f>
        <v>71659.646750486456</v>
      </c>
      <c r="AB17" s="236">
        <f>OpExpense!AC57</f>
        <v>71864.422709169041</v>
      </c>
      <c r="AC17" s="235">
        <f>OpExpense!AD57</f>
        <v>72070.051901012805</v>
      </c>
      <c r="AD17" s="235">
        <f>OpExpense!AE57</f>
        <v>72276.537881155906</v>
      </c>
      <c r="AE17" s="235">
        <f>OpExpense!AF57</f>
        <v>72483.884219549611</v>
      </c>
      <c r="AF17" s="235">
        <f>OpExpense!AG57</f>
        <v>72692.09450101995</v>
      </c>
      <c r="AG17" s="235">
        <f>OpExpense!AH57</f>
        <v>72901.172325329753</v>
      </c>
      <c r="AH17" s="235">
        <f>OpExpense!AI57</f>
        <v>73111.121307240843</v>
      </c>
      <c r="AI17" s="235">
        <f>OpExpense!AJ57</f>
        <v>73321.94507657658</v>
      </c>
      <c r="AJ17" s="235">
        <f>OpExpense!AK57</f>
        <v>73533.647278284523</v>
      </c>
      <c r="AK17" s="235">
        <f>OpExpense!AL57</f>
        <v>73746.231572499601</v>
      </c>
      <c r="AL17" s="235">
        <f>OpExpense!AM57</f>
        <v>73959.701634607263</v>
      </c>
      <c r="AM17" s="235">
        <f>OpExpense!AN57</f>
        <v>74174.061155307005</v>
      </c>
      <c r="AN17" s="236">
        <f>OpExpense!AO57</f>
        <v>74389.313840676332</v>
      </c>
      <c r="AO17" s="235">
        <f>OpExpense!AP57</f>
        <v>74605.463412234691</v>
      </c>
      <c r="AP17" s="235">
        <f>OpExpense!AQ57</f>
        <v>74822.513607007902</v>
      </c>
      <c r="AQ17" s="235">
        <f>OpExpense!AR57</f>
        <v>75040.468177592644</v>
      </c>
      <c r="AR17" s="235">
        <f>OpExpense!AS57</f>
        <v>75259.330892221507</v>
      </c>
      <c r="AS17" s="235">
        <f>OpExpense!AT57</f>
        <v>75479.105534827992</v>
      </c>
      <c r="AT17" s="235">
        <f>OpExpense!AU57</f>
        <v>75699.795905111983</v>
      </c>
      <c r="AU17" s="235">
        <f>OpExpense!AV57</f>
        <v>75921.405818605504</v>
      </c>
      <c r="AV17" s="235">
        <f>OpExpense!AW57</f>
        <v>76143.939106738573</v>
      </c>
      <c r="AW17" s="235">
        <f>OpExpense!AX57</f>
        <v>76367.399616905546</v>
      </c>
      <c r="AX17" s="235">
        <f>OpExpense!AY57</f>
        <v>76591.791212531563</v>
      </c>
      <c r="AY17" s="235">
        <f>OpExpense!AZ57</f>
        <v>76817.117773139325</v>
      </c>
      <c r="AZ17" s="236">
        <f>OpExpense!BA57</f>
        <v>77043.383194416281</v>
      </c>
      <c r="BA17" s="235">
        <f>OpExpense!BB57</f>
        <v>77270.591388281915</v>
      </c>
      <c r="BB17" s="235">
        <f>OpExpense!BC57</f>
        <v>77498.746282955311</v>
      </c>
      <c r="BC17" s="235">
        <f>OpExpense!BD57</f>
        <v>77727.851823023186</v>
      </c>
      <c r="BD17" s="235">
        <f>OpExpense!BE57</f>
        <v>77957.911969507986</v>
      </c>
      <c r="BE17" s="235">
        <f>OpExpense!BF57</f>
        <v>78188.930699936507</v>
      </c>
      <c r="BF17" s="235">
        <f>OpExpense!BG57</f>
        <v>78420.912008408472</v>
      </c>
      <c r="BG17" s="235">
        <f>OpExpense!BH57</f>
        <v>78653.859905665697</v>
      </c>
      <c r="BH17" s="235">
        <f>OpExpense!BI57</f>
        <v>78887.778419161536</v>
      </c>
      <c r="BI17" s="235">
        <f>OpExpense!BJ57</f>
        <v>79122.671593130275</v>
      </c>
      <c r="BJ17" s="235">
        <f>OpExpense!BK57</f>
        <v>79358.543488657189</v>
      </c>
      <c r="BK17" s="235">
        <f>OpExpense!BL57</f>
        <v>79595.398183748825</v>
      </c>
      <c r="BL17" s="235">
        <f>OpExpense!BM57</f>
        <v>79833.239773403329</v>
      </c>
      <c r="BM17" s="289"/>
      <c r="BN17" s="67">
        <f t="shared" ref="BN17:BN18" si="8">SUM(E17:P17)</f>
        <v>276590.64828464983</v>
      </c>
      <c r="BO17" s="68">
        <f t="shared" ref="BO17:BO18" si="9">SUM(Q17:AB17)</f>
        <v>849043.05795842363</v>
      </c>
      <c r="BP17" s="68">
        <f t="shared" ref="BP17:BP18" si="10">SUM(AC17:AN17)</f>
        <v>878659.76269326021</v>
      </c>
      <c r="BQ17" s="68">
        <f t="shared" ref="BQ17:BQ18" si="11">SUM(AO17:AZ17)</f>
        <v>909791.71425133361</v>
      </c>
      <c r="BR17" s="69">
        <f t="shared" ref="BR17:BR18" si="12">SUM(BA17:BL17)</f>
        <v>942516.43553588027</v>
      </c>
      <c r="BS17" s="378"/>
      <c r="BT17" s="70">
        <f t="shared" si="7"/>
        <v>3856601.6187235476</v>
      </c>
      <c r="BU17" s="300"/>
      <c r="BV17" s="6"/>
    </row>
    <row r="18" spans="2:74" s="276" customFormat="1" ht="15" outlineLevel="1">
      <c r="B18" s="277" t="s">
        <v>105</v>
      </c>
      <c r="C18" s="278"/>
      <c r="D18" s="278"/>
      <c r="E18" s="251">
        <f>OpExpense!F95</f>
        <v>27869</v>
      </c>
      <c r="F18" s="251">
        <f>OpExpense!G95</f>
        <v>27985.120833333327</v>
      </c>
      <c r="G18" s="251">
        <f>OpExpense!H95</f>
        <v>28101.725503472218</v>
      </c>
      <c r="H18" s="251">
        <f>OpExpense!I95</f>
        <v>28218.816026403358</v>
      </c>
      <c r="I18" s="251">
        <f>OpExpense!J95</f>
        <v>28336.394426513369</v>
      </c>
      <c r="J18" s="251">
        <f>OpExpense!K95</f>
        <v>28454.462736623842</v>
      </c>
      <c r="K18" s="251">
        <f>OpExpense!L95</f>
        <v>28573.022998026438</v>
      </c>
      <c r="L18" s="251">
        <f>OpExpense!M95</f>
        <v>28692.077260518217</v>
      </c>
      <c r="M18" s="251">
        <f>OpExpense!N95</f>
        <v>28811.627582437039</v>
      </c>
      <c r="N18" s="251">
        <f>OpExpense!O95</f>
        <v>28931.676030697192</v>
      </c>
      <c r="O18" s="251">
        <f>OpExpense!P95</f>
        <v>29052.2246808251</v>
      </c>
      <c r="P18" s="257">
        <f>OpExpense!Q95</f>
        <v>29173.275616995204</v>
      </c>
      <c r="Q18" s="251">
        <f>OpExpense!R95</f>
        <v>29294.830932066019</v>
      </c>
      <c r="R18" s="251">
        <f>OpExpense!S95</f>
        <v>29416.892727616294</v>
      </c>
      <c r="S18" s="251">
        <f>OpExpense!T95</f>
        <v>29539.463113981365</v>
      </c>
      <c r="T18" s="251">
        <f>OpExpense!U95</f>
        <v>29662.544210289612</v>
      </c>
      <c r="U18" s="251">
        <f>OpExpense!V95</f>
        <v>29786.138144499153</v>
      </c>
      <c r="V18" s="251">
        <f>OpExpense!W95</f>
        <v>29910.24705343457</v>
      </c>
      <c r="W18" s="251">
        <f>OpExpense!X95</f>
        <v>30034.873082823877</v>
      </c>
      <c r="X18" s="251">
        <f>OpExpense!Y95</f>
        <v>30160.018387335644</v>
      </c>
      <c r="Y18" s="251">
        <f>OpExpense!Z95</f>
        <v>30285.685130616206</v>
      </c>
      <c r="Z18" s="251">
        <f>OpExpense!AA95</f>
        <v>30411.875485327102</v>
      </c>
      <c r="AA18" s="251">
        <f>OpExpense!AB95</f>
        <v>30538.591633182637</v>
      </c>
      <c r="AB18" s="257">
        <f>OpExpense!AC95</f>
        <v>30665.835764987569</v>
      </c>
      <c r="AC18" s="251">
        <f>OpExpense!AD95</f>
        <v>30793.610080675011</v>
      </c>
      <c r="AD18" s="251">
        <f>OpExpense!AE95</f>
        <v>30921.91678934449</v>
      </c>
      <c r="AE18" s="251">
        <f>OpExpense!AF95</f>
        <v>31050.758109300092</v>
      </c>
      <c r="AF18" s="251">
        <f>OpExpense!AG95</f>
        <v>31180.136268088841</v>
      </c>
      <c r="AG18" s="251">
        <f>OpExpense!AH95</f>
        <v>31310.053502539209</v>
      </c>
      <c r="AH18" s="251">
        <f>OpExpense!AI95</f>
        <v>31440.512058799788</v>
      </c>
      <c r="AI18" s="251">
        <f>OpExpense!AJ95</f>
        <v>31571.514192378119</v>
      </c>
      <c r="AJ18" s="251">
        <f>OpExpense!AK95</f>
        <v>31703.062168179695</v>
      </c>
      <c r="AK18" s="251">
        <f>OpExpense!AL95</f>
        <v>31835.158260547112</v>
      </c>
      <c r="AL18" s="251">
        <f>OpExpense!AM95</f>
        <v>31967.804753299388</v>
      </c>
      <c r="AM18" s="251">
        <f>OpExpense!AN95</f>
        <v>32101.003939771472</v>
      </c>
      <c r="AN18" s="257">
        <f>OpExpense!AO95</f>
        <v>32234.758122853851</v>
      </c>
      <c r="AO18" s="251">
        <f>OpExpense!AP95</f>
        <v>32369.069615032407</v>
      </c>
      <c r="AP18" s="251">
        <f>OpExpense!AQ95</f>
        <v>32503.940738428377</v>
      </c>
      <c r="AQ18" s="251">
        <f>OpExpense!AR95</f>
        <v>32639.373824838494</v>
      </c>
      <c r="AR18" s="251">
        <f>OpExpense!AS95</f>
        <v>32775.371215775318</v>
      </c>
      <c r="AS18" s="251">
        <f>OpExpense!AT95</f>
        <v>32911.935262507723</v>
      </c>
      <c r="AT18" s="251">
        <f>OpExpense!AU95</f>
        <v>33049.0683261015</v>
      </c>
      <c r="AU18" s="251">
        <f>OpExpense!AV95</f>
        <v>33186.772777460254</v>
      </c>
      <c r="AV18" s="251">
        <f>OpExpense!AW95</f>
        <v>33325.050997366336</v>
      </c>
      <c r="AW18" s="251">
        <f>OpExpense!AX95</f>
        <v>33463.905376522031</v>
      </c>
      <c r="AX18" s="251">
        <f>OpExpense!AY95</f>
        <v>33603.338315590874</v>
      </c>
      <c r="AY18" s="251">
        <f>OpExpense!AZ95</f>
        <v>33743.352225239163</v>
      </c>
      <c r="AZ18" s="257">
        <f>OpExpense!BA95</f>
        <v>33883.949526177661</v>
      </c>
      <c r="BA18" s="251">
        <f>OpExpense!BB95</f>
        <v>34025.132649203399</v>
      </c>
      <c r="BB18" s="251">
        <f>OpExpense!BC95</f>
        <v>34166.904035241743</v>
      </c>
      <c r="BC18" s="251">
        <f>OpExpense!BD95</f>
        <v>34309.266135388585</v>
      </c>
      <c r="BD18" s="251">
        <f>OpExpense!BE95</f>
        <v>34452.221410952705</v>
      </c>
      <c r="BE18" s="251">
        <f>OpExpense!BF95</f>
        <v>34595.772333498346</v>
      </c>
      <c r="BF18" s="251">
        <f>OpExpense!BG95</f>
        <v>34739.921384887915</v>
      </c>
      <c r="BG18" s="251">
        <f>OpExpense!BH95</f>
        <v>34884.671057324951</v>
      </c>
      <c r="BH18" s="251">
        <f>OpExpense!BI95</f>
        <v>35030.023853397135</v>
      </c>
      <c r="BI18" s="251">
        <f>OpExpense!BJ95</f>
        <v>35175.982286119623</v>
      </c>
      <c r="BJ18" s="251">
        <f>OpExpense!BK95</f>
        <v>35322.54887897845</v>
      </c>
      <c r="BK18" s="251">
        <f>OpExpense!BL95</f>
        <v>35469.726165974193</v>
      </c>
      <c r="BL18" s="251">
        <f>OpExpense!BM95</f>
        <v>35617.516691665762</v>
      </c>
      <c r="BM18" s="293"/>
      <c r="BN18" s="62">
        <f t="shared" si="8"/>
        <v>342199.4236958453</v>
      </c>
      <c r="BO18" s="63">
        <f t="shared" si="9"/>
        <v>359706.99566616007</v>
      </c>
      <c r="BP18" s="63">
        <f t="shared" si="10"/>
        <v>378110.28824577708</v>
      </c>
      <c r="BQ18" s="63">
        <f t="shared" si="11"/>
        <v>397455.12820104015</v>
      </c>
      <c r="BR18" s="64">
        <f t="shared" si="12"/>
        <v>417789.68688263278</v>
      </c>
      <c r="BS18" s="379"/>
      <c r="BT18" s="65">
        <f t="shared" si="7"/>
        <v>1895261.5226914554</v>
      </c>
      <c r="BU18" s="305"/>
      <c r="BV18" s="71"/>
    </row>
    <row r="19" spans="2:74" s="272" customFormat="1" thickBot="1">
      <c r="B19" s="274" t="s">
        <v>0</v>
      </c>
      <c r="C19" s="248"/>
      <c r="D19" s="248"/>
      <c r="E19" s="242">
        <f>OpExpense!F97</f>
        <v>124904.16398639642</v>
      </c>
      <c r="F19" s="242">
        <f>OpExpense!G97</f>
        <v>125041.78550300639</v>
      </c>
      <c r="G19" s="242">
        <f>OpExpense!H97</f>
        <v>125179.98044260226</v>
      </c>
      <c r="H19" s="242">
        <f>OpExpense!I97</f>
        <v>125318.75119444643</v>
      </c>
      <c r="I19" s="242">
        <f>OpExpense!J97</f>
        <v>125458.10015775662</v>
      </c>
      <c r="J19" s="242">
        <f>OpExpense!K97</f>
        <v>125598.02974174728</v>
      </c>
      <c r="K19" s="242">
        <f>OpExpense!L97</f>
        <v>125738.54236567122</v>
      </c>
      <c r="L19" s="242">
        <f>OpExpense!M97</f>
        <v>125879.64045886153</v>
      </c>
      <c r="M19" s="242">
        <f>OpExpense!N97</f>
        <v>230322.3264607735</v>
      </c>
      <c r="N19" s="242">
        <f>OpExpense!O97</f>
        <v>230751.21532102674</v>
      </c>
      <c r="O19" s="242">
        <f>OpExpense!P97</f>
        <v>231088.08531541994</v>
      </c>
      <c r="P19" s="258">
        <f>OpExpense!Q97</f>
        <v>231426.35893478969</v>
      </c>
      <c r="Q19" s="242">
        <f>OpExpense!R97</f>
        <v>236359.79202757357</v>
      </c>
      <c r="R19" s="242">
        <f>OpExpense!S97</f>
        <v>236700.89046657732</v>
      </c>
      <c r="S19" s="242">
        <f>OpExpense!T97</f>
        <v>237043.41014907698</v>
      </c>
      <c r="T19" s="242">
        <f>OpExpense!U97</f>
        <v>237387.35699692034</v>
      </c>
      <c r="U19" s="242">
        <f>OpExpense!V97</f>
        <v>237732.73695662973</v>
      </c>
      <c r="V19" s="242">
        <f>OpExpense!W97</f>
        <v>238079.55599950455</v>
      </c>
      <c r="W19" s="242">
        <f>OpExpense!X97</f>
        <v>238427.82012172471</v>
      </c>
      <c r="X19" s="242">
        <f>OpExpense!Y97</f>
        <v>238777.53534445411</v>
      </c>
      <c r="Y19" s="242">
        <f>OpExpense!Z97</f>
        <v>240904.40771394491</v>
      </c>
      <c r="Z19" s="242">
        <f>OpExpense!AA97</f>
        <v>241257.04330164188</v>
      </c>
      <c r="AA19" s="242">
        <f>OpExpense!AB97</f>
        <v>241611.1482042876</v>
      </c>
      <c r="AB19" s="258">
        <f>OpExpense!AC97</f>
        <v>241966.72854402769</v>
      </c>
      <c r="AC19" s="242">
        <f>OpExpense!AD97</f>
        <v>247147.2279685167</v>
      </c>
      <c r="AD19" s="242">
        <f>OpExpense!AE97</f>
        <v>247505.7776510244</v>
      </c>
      <c r="AE19" s="242">
        <f>OpExpense!AF97</f>
        <v>247865.82129054255</v>
      </c>
      <c r="AF19" s="242">
        <f>OpExpense!AG97</f>
        <v>248227.36511189205</v>
      </c>
      <c r="AG19" s="242">
        <f>OpExpense!AH97</f>
        <v>248590.41536583044</v>
      </c>
      <c r="AH19" s="242">
        <f>OpExpense!AI97</f>
        <v>248954.97832916034</v>
      </c>
      <c r="AI19" s="242">
        <f>OpExpense!AJ97</f>
        <v>249321.06030483739</v>
      </c>
      <c r="AJ19" s="242">
        <f>OpExpense!AK97</f>
        <v>249688.66762207975</v>
      </c>
      <c r="AK19" s="242">
        <f>OpExpense!AL97</f>
        <v>251922.29163647731</v>
      </c>
      <c r="AL19" s="242">
        <f>OpExpense!AM97</f>
        <v>252292.96873010154</v>
      </c>
      <c r="AM19" s="242">
        <f>OpExpense!AN97</f>
        <v>252665.19031161579</v>
      </c>
      <c r="AN19" s="258">
        <f>OpExpense!AO97</f>
        <v>253038.96281638643</v>
      </c>
      <c r="AO19" s="242">
        <f>OpExpense!AP97</f>
        <v>258478.90208159358</v>
      </c>
      <c r="AP19" s="242">
        <f>OpExpense!AQ97</f>
        <v>258855.7958463433</v>
      </c>
      <c r="AQ19" s="242">
        <f>OpExpense!AR97</f>
        <v>259234.26000177942</v>
      </c>
      <c r="AR19" s="242">
        <f>OpExpense!AS97</f>
        <v>259614.30109119657</v>
      </c>
      <c r="AS19" s="242">
        <f>OpExpense!AT97</f>
        <v>259995.92568515294</v>
      </c>
      <c r="AT19" s="242">
        <f>OpExpense!AU97</f>
        <v>260379.14038158415</v>
      </c>
      <c r="AU19" s="242">
        <f>OpExpense!AV97</f>
        <v>260763.95180591711</v>
      </c>
      <c r="AV19" s="242">
        <f>OpExpense!AW97</f>
        <v>261150.36661118481</v>
      </c>
      <c r="AW19" s="242">
        <f>OpExpense!AX97</f>
        <v>263496.1007281412</v>
      </c>
      <c r="AX19" s="242">
        <f>OpExpense!AY97</f>
        <v>263885.74236537656</v>
      </c>
      <c r="AY19" s="242">
        <f>OpExpense!AZ97</f>
        <v>264277.00750943366</v>
      </c>
      <c r="AZ19" s="258">
        <f>OpExpense!BA97</f>
        <v>264669.90292492439</v>
      </c>
      <c r="BA19" s="242">
        <f>OpExpense!BB97</f>
        <v>270382.27524839621</v>
      </c>
      <c r="BB19" s="242">
        <f>OpExpense!BC97</f>
        <v>270778.45161345025</v>
      </c>
      <c r="BC19" s="242">
        <f>OpExpense!BD97</f>
        <v>271176.27871335874</v>
      </c>
      <c r="BD19" s="242">
        <f>OpExpense!BE97</f>
        <v>271575.76342618349</v>
      </c>
      <c r="BE19" s="242">
        <f>OpExpense!BF97</f>
        <v>271976.91265864507</v>
      </c>
      <c r="BF19" s="242">
        <f>OpExpense!BG97</f>
        <v>272379.73334624182</v>
      </c>
      <c r="BG19" s="242">
        <f>OpExpense!BH97</f>
        <v>272784.23245337023</v>
      </c>
      <c r="BH19" s="242">
        <f>OpExpense!BI97</f>
        <v>273190.41697344504</v>
      </c>
      <c r="BI19" s="242">
        <f>OpExpense!BJ97</f>
        <v>275653.88864152</v>
      </c>
      <c r="BJ19" s="242">
        <f>OpExpense!BK97</f>
        <v>276063.46508441004</v>
      </c>
      <c r="BK19" s="242">
        <f>OpExpense!BL97</f>
        <v>276474.74809581204</v>
      </c>
      <c r="BL19" s="242">
        <f>OpExpense!BM97</f>
        <v>276887.74478642835</v>
      </c>
      <c r="BM19" s="287"/>
      <c r="BN19" s="147">
        <f>SUM(E19:P19)</f>
        <v>1926706.979882498</v>
      </c>
      <c r="BO19" s="148">
        <f>SUM(Q19:AB19)</f>
        <v>2866248.4258263633</v>
      </c>
      <c r="BP19" s="148">
        <f>SUM(AC19:AN19)</f>
        <v>2997220.7271384648</v>
      </c>
      <c r="BQ19" s="148">
        <f>SUM(AO19:AZ19)</f>
        <v>3134801.3970326278</v>
      </c>
      <c r="BR19" s="149">
        <f>SUM(BA19:BL19)</f>
        <v>3279323.9110412616</v>
      </c>
      <c r="BS19" s="378"/>
      <c r="BT19" s="137">
        <f>SUM(BN19:BR19)</f>
        <v>14204301.440921215</v>
      </c>
      <c r="BU19" s="300"/>
      <c r="BV19" s="6"/>
    </row>
    <row r="20" spans="2:74" s="272" customFormat="1" ht="15">
      <c r="B20" s="248"/>
      <c r="C20" s="248"/>
      <c r="D20" s="248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6"/>
      <c r="Q20" s="235"/>
      <c r="R20" s="235"/>
      <c r="S20" s="235"/>
      <c r="T20" s="235"/>
      <c r="U20" s="235"/>
      <c r="V20" s="235"/>
      <c r="W20" s="235"/>
      <c r="X20" s="235"/>
      <c r="Y20" s="235"/>
      <c r="Z20" s="235"/>
      <c r="AA20" s="235"/>
      <c r="AB20" s="236"/>
      <c r="AC20" s="235"/>
      <c r="AD20" s="235"/>
      <c r="AE20" s="235"/>
      <c r="AF20" s="235"/>
      <c r="AG20" s="235"/>
      <c r="AH20" s="235"/>
      <c r="AI20" s="235"/>
      <c r="AJ20" s="235"/>
      <c r="AK20" s="235"/>
      <c r="AL20" s="235"/>
      <c r="AM20" s="235"/>
      <c r="AN20" s="236"/>
      <c r="AO20" s="235"/>
      <c r="AP20" s="235"/>
      <c r="AQ20" s="235"/>
      <c r="AR20" s="235"/>
      <c r="AS20" s="235"/>
      <c r="AT20" s="235"/>
      <c r="AU20" s="235"/>
      <c r="AV20" s="235"/>
      <c r="AW20" s="235"/>
      <c r="AX20" s="235"/>
      <c r="AY20" s="235"/>
      <c r="AZ20" s="236"/>
      <c r="BA20" s="235"/>
      <c r="BB20" s="235"/>
      <c r="BC20" s="235"/>
      <c r="BD20" s="235"/>
      <c r="BE20" s="235"/>
      <c r="BF20" s="235"/>
      <c r="BG20" s="235"/>
      <c r="BH20" s="235"/>
      <c r="BI20" s="235"/>
      <c r="BJ20" s="235"/>
      <c r="BK20" s="235"/>
      <c r="BL20" s="235"/>
      <c r="BM20" s="287"/>
      <c r="BN20" s="425"/>
      <c r="BO20" s="425"/>
      <c r="BP20" s="425"/>
      <c r="BQ20" s="425"/>
      <c r="BR20" s="425"/>
      <c r="BS20" s="426"/>
      <c r="BT20" s="427"/>
      <c r="BU20" s="279"/>
      <c r="BV20" s="6"/>
    </row>
    <row r="21" spans="2:74" s="272" customFormat="1" outlineLevel="1" thickBot="1">
      <c r="B21" s="274" t="s">
        <v>339</v>
      </c>
      <c r="C21" s="248"/>
      <c r="D21" s="248"/>
      <c r="E21" s="235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6"/>
      <c r="Q21" s="235"/>
      <c r="R21" s="235"/>
      <c r="S21" s="235"/>
      <c r="T21" s="235"/>
      <c r="U21" s="235"/>
      <c r="V21" s="235"/>
      <c r="W21" s="235"/>
      <c r="X21" s="235"/>
      <c r="Y21" s="235"/>
      <c r="Z21" s="235"/>
      <c r="AA21" s="235"/>
      <c r="AB21" s="236"/>
      <c r="AC21" s="235"/>
      <c r="AD21" s="235"/>
      <c r="AE21" s="235"/>
      <c r="AF21" s="235"/>
      <c r="AG21" s="235"/>
      <c r="AH21" s="235"/>
      <c r="AI21" s="235"/>
      <c r="AJ21" s="235"/>
      <c r="AK21" s="235"/>
      <c r="AL21" s="235"/>
      <c r="AM21" s="235"/>
      <c r="AN21" s="236"/>
      <c r="AO21" s="235"/>
      <c r="AP21" s="235"/>
      <c r="AQ21" s="235"/>
      <c r="AR21" s="235"/>
      <c r="AS21" s="235"/>
      <c r="AT21" s="235"/>
      <c r="AU21" s="235"/>
      <c r="AV21" s="235"/>
      <c r="AW21" s="235"/>
      <c r="AX21" s="235"/>
      <c r="AY21" s="235"/>
      <c r="AZ21" s="236"/>
      <c r="BA21" s="235"/>
      <c r="BB21" s="235"/>
      <c r="BC21" s="235"/>
      <c r="BD21" s="235"/>
      <c r="BE21" s="235"/>
      <c r="BF21" s="235"/>
      <c r="BG21" s="235"/>
      <c r="BH21" s="235"/>
      <c r="BI21" s="235"/>
      <c r="BJ21" s="235"/>
      <c r="BK21" s="235"/>
      <c r="BL21" s="235"/>
      <c r="BM21" s="287"/>
      <c r="BN21" s="380"/>
      <c r="BO21" s="380"/>
      <c r="BP21" s="380"/>
      <c r="BQ21" s="380"/>
      <c r="BR21" s="380"/>
      <c r="BS21" s="426"/>
      <c r="BT21" s="382"/>
      <c r="BU21" s="279"/>
      <c r="BV21" s="6"/>
    </row>
    <row r="22" spans="2:74" s="272" customFormat="1" ht="15" outlineLevel="1">
      <c r="B22" s="275" t="s">
        <v>258</v>
      </c>
      <c r="C22" s="248"/>
      <c r="D22" s="248"/>
      <c r="E22" s="235">
        <f>CapEx!F32</f>
        <v>50637.2</v>
      </c>
      <c r="F22" s="235">
        <f>CapEx!G32</f>
        <v>50637.2</v>
      </c>
      <c r="G22" s="235">
        <f>CapEx!H32</f>
        <v>50637.2</v>
      </c>
      <c r="H22" s="235">
        <f>CapEx!I32</f>
        <v>50637.2</v>
      </c>
      <c r="I22" s="235">
        <f>CapEx!J32</f>
        <v>50637.2</v>
      </c>
      <c r="J22" s="235">
        <f>CapEx!K32</f>
        <v>50637.2</v>
      </c>
      <c r="K22" s="235">
        <f>CapEx!L32</f>
        <v>50637.2</v>
      </c>
      <c r="L22" s="235">
        <f>CapEx!M32</f>
        <v>50637.2</v>
      </c>
      <c r="M22" s="235">
        <f>CapEx!N32</f>
        <v>50637.2</v>
      </c>
      <c r="N22" s="235">
        <f>CapEx!O32</f>
        <v>50637.2</v>
      </c>
      <c r="O22" s="235">
        <f>CapEx!P32</f>
        <v>50637.2</v>
      </c>
      <c r="P22" s="236">
        <f>CapEx!Q32</f>
        <v>50637.2</v>
      </c>
      <c r="Q22" s="235">
        <f>CapEx!R32</f>
        <v>50637.2</v>
      </c>
      <c r="R22" s="235">
        <f>CapEx!S32</f>
        <v>50637.2</v>
      </c>
      <c r="S22" s="235">
        <f>CapEx!T32</f>
        <v>50637.2</v>
      </c>
      <c r="T22" s="235">
        <f>CapEx!U32</f>
        <v>50637.2</v>
      </c>
      <c r="U22" s="235">
        <f>CapEx!V32</f>
        <v>50637.2</v>
      </c>
      <c r="V22" s="235">
        <f>CapEx!W32</f>
        <v>50637.2</v>
      </c>
      <c r="W22" s="235">
        <f>CapEx!X32</f>
        <v>0</v>
      </c>
      <c r="X22" s="235">
        <f>CapEx!Y32</f>
        <v>0</v>
      </c>
      <c r="Y22" s="235">
        <f>CapEx!Z32</f>
        <v>0</v>
      </c>
      <c r="Z22" s="235">
        <f>CapEx!AA32</f>
        <v>0</v>
      </c>
      <c r="AA22" s="235">
        <f>CapEx!AB32</f>
        <v>0</v>
      </c>
      <c r="AB22" s="236">
        <f>CapEx!AC32</f>
        <v>0</v>
      </c>
      <c r="AC22" s="235">
        <f>CapEx!AD32</f>
        <v>0</v>
      </c>
      <c r="AD22" s="235">
        <f>CapEx!AE32</f>
        <v>0</v>
      </c>
      <c r="AE22" s="235">
        <f>CapEx!AF32</f>
        <v>0</v>
      </c>
      <c r="AF22" s="235">
        <f>CapEx!AG32</f>
        <v>0</v>
      </c>
      <c r="AG22" s="235">
        <f>CapEx!AH32</f>
        <v>0</v>
      </c>
      <c r="AH22" s="235">
        <f>CapEx!AI32</f>
        <v>0</v>
      </c>
      <c r="AI22" s="235">
        <f>CapEx!AJ32</f>
        <v>0</v>
      </c>
      <c r="AJ22" s="235">
        <f>CapEx!AK32</f>
        <v>0</v>
      </c>
      <c r="AK22" s="235">
        <f>CapEx!AL32</f>
        <v>0</v>
      </c>
      <c r="AL22" s="235">
        <f>CapEx!AM32</f>
        <v>0</v>
      </c>
      <c r="AM22" s="235">
        <f>CapEx!AN32</f>
        <v>0</v>
      </c>
      <c r="AN22" s="236">
        <f>CapEx!AO32</f>
        <v>0</v>
      </c>
      <c r="AO22" s="235">
        <f>CapEx!AP32</f>
        <v>0</v>
      </c>
      <c r="AP22" s="235">
        <f>CapEx!AQ32</f>
        <v>0</v>
      </c>
      <c r="AQ22" s="235">
        <f>CapEx!AR32</f>
        <v>0</v>
      </c>
      <c r="AR22" s="235">
        <f>CapEx!AS32</f>
        <v>0</v>
      </c>
      <c r="AS22" s="235">
        <f>CapEx!AT32</f>
        <v>0</v>
      </c>
      <c r="AT22" s="235">
        <f>CapEx!AU32</f>
        <v>0</v>
      </c>
      <c r="AU22" s="235">
        <f>CapEx!AV32</f>
        <v>0</v>
      </c>
      <c r="AV22" s="235">
        <f>CapEx!AW32</f>
        <v>0</v>
      </c>
      <c r="AW22" s="235">
        <f>CapEx!AX32</f>
        <v>0</v>
      </c>
      <c r="AX22" s="235">
        <f>CapEx!AY32</f>
        <v>0</v>
      </c>
      <c r="AY22" s="235">
        <f>CapEx!AZ32</f>
        <v>0</v>
      </c>
      <c r="AZ22" s="236">
        <f>CapEx!BA32</f>
        <v>0</v>
      </c>
      <c r="BA22" s="235">
        <f>CapEx!BB32</f>
        <v>0</v>
      </c>
      <c r="BB22" s="235">
        <f>CapEx!BC32</f>
        <v>0</v>
      </c>
      <c r="BC22" s="235">
        <f>CapEx!BD32</f>
        <v>0</v>
      </c>
      <c r="BD22" s="235">
        <f>CapEx!BE32</f>
        <v>0</v>
      </c>
      <c r="BE22" s="235">
        <f>CapEx!BF32</f>
        <v>0</v>
      </c>
      <c r="BF22" s="235">
        <f>CapEx!BG32</f>
        <v>0</v>
      </c>
      <c r="BG22" s="235">
        <f>CapEx!BH32</f>
        <v>0</v>
      </c>
      <c r="BH22" s="235">
        <f>CapEx!BI32</f>
        <v>0</v>
      </c>
      <c r="BI22" s="235">
        <f>CapEx!BJ32</f>
        <v>0</v>
      </c>
      <c r="BJ22" s="235">
        <f>CapEx!BK32</f>
        <v>0</v>
      </c>
      <c r="BK22" s="235">
        <f>CapEx!BL32</f>
        <v>0</v>
      </c>
      <c r="BL22" s="235">
        <f>CapEx!BM32</f>
        <v>0</v>
      </c>
      <c r="BM22" s="289"/>
      <c r="BN22" s="67">
        <f t="shared" ref="BN22" si="13">SUM(E22:P22)</f>
        <v>607646.4</v>
      </c>
      <c r="BO22" s="68">
        <f t="shared" ref="BO22" si="14">SUM(Q22:AB22)</f>
        <v>303823.2</v>
      </c>
      <c r="BP22" s="68">
        <f t="shared" ref="BP22" si="15">SUM(AC22:AN22)</f>
        <v>0</v>
      </c>
      <c r="BQ22" s="68">
        <f t="shared" ref="BQ22" si="16">SUM(AO22:AZ22)</f>
        <v>0</v>
      </c>
      <c r="BR22" s="69">
        <f t="shared" ref="BR22" si="17">SUM(BA22:BL22)</f>
        <v>0</v>
      </c>
      <c r="BS22" s="378"/>
      <c r="BT22" s="70">
        <f>SUM(BN22:BR22)</f>
        <v>911469.60000000009</v>
      </c>
      <c r="BU22" s="300"/>
      <c r="BV22" s="6"/>
    </row>
    <row r="23" spans="2:74" s="276" customFormat="1" ht="15" outlineLevel="1">
      <c r="B23" s="277" t="s">
        <v>37</v>
      </c>
      <c r="C23" s="278"/>
      <c r="D23" s="278"/>
      <c r="E23" s="251">
        <f>CapEx!F58</f>
        <v>546100</v>
      </c>
      <c r="F23" s="251">
        <f>CapEx!G58</f>
        <v>0</v>
      </c>
      <c r="G23" s="251">
        <f>CapEx!H58</f>
        <v>0</v>
      </c>
      <c r="H23" s="251">
        <f>CapEx!I58</f>
        <v>0</v>
      </c>
      <c r="I23" s="251">
        <f>CapEx!J58</f>
        <v>0</v>
      </c>
      <c r="J23" s="251">
        <f>CapEx!K58</f>
        <v>0</v>
      </c>
      <c r="K23" s="251">
        <f>CapEx!L58</f>
        <v>0</v>
      </c>
      <c r="L23" s="251">
        <f>CapEx!M58</f>
        <v>0</v>
      </c>
      <c r="M23" s="251">
        <f>CapEx!N58</f>
        <v>0</v>
      </c>
      <c r="N23" s="251">
        <f>CapEx!O58</f>
        <v>0</v>
      </c>
      <c r="O23" s="251">
        <f>CapEx!P58</f>
        <v>0</v>
      </c>
      <c r="P23" s="257">
        <f>CapEx!Q58</f>
        <v>0</v>
      </c>
      <c r="Q23" s="251">
        <f>CapEx!R58</f>
        <v>546100</v>
      </c>
      <c r="R23" s="251">
        <f>CapEx!S58</f>
        <v>0</v>
      </c>
      <c r="S23" s="251">
        <f>CapEx!T58</f>
        <v>0</v>
      </c>
      <c r="T23" s="251">
        <f>CapEx!U58</f>
        <v>0</v>
      </c>
      <c r="U23" s="251">
        <f>CapEx!V58</f>
        <v>0</v>
      </c>
      <c r="V23" s="251">
        <f>CapEx!W58</f>
        <v>0</v>
      </c>
      <c r="W23" s="251">
        <f>CapEx!X58</f>
        <v>0</v>
      </c>
      <c r="X23" s="251">
        <f>CapEx!Y58</f>
        <v>0</v>
      </c>
      <c r="Y23" s="251">
        <f>CapEx!Z58</f>
        <v>0</v>
      </c>
      <c r="Z23" s="251">
        <f>CapEx!AA58</f>
        <v>0</v>
      </c>
      <c r="AA23" s="251">
        <f>CapEx!AB58</f>
        <v>0</v>
      </c>
      <c r="AB23" s="257">
        <f>CapEx!AC58</f>
        <v>0</v>
      </c>
      <c r="AC23" s="251">
        <f>CapEx!AD58</f>
        <v>546100</v>
      </c>
      <c r="AD23" s="251">
        <f>CapEx!AE58</f>
        <v>0</v>
      </c>
      <c r="AE23" s="251">
        <f>CapEx!AF58</f>
        <v>0</v>
      </c>
      <c r="AF23" s="251">
        <f>CapEx!AG58</f>
        <v>0</v>
      </c>
      <c r="AG23" s="251">
        <f>CapEx!AH58</f>
        <v>0</v>
      </c>
      <c r="AH23" s="251">
        <f>CapEx!AI58</f>
        <v>0</v>
      </c>
      <c r="AI23" s="251">
        <f>CapEx!AJ58</f>
        <v>0</v>
      </c>
      <c r="AJ23" s="251">
        <f>CapEx!AK58</f>
        <v>0</v>
      </c>
      <c r="AK23" s="251">
        <f>CapEx!AL58</f>
        <v>0</v>
      </c>
      <c r="AL23" s="251">
        <f>CapEx!AM58</f>
        <v>0</v>
      </c>
      <c r="AM23" s="251">
        <f>CapEx!AN58</f>
        <v>0</v>
      </c>
      <c r="AN23" s="257">
        <f>CapEx!AO58</f>
        <v>0</v>
      </c>
      <c r="AO23" s="251">
        <f>CapEx!AP58</f>
        <v>546100</v>
      </c>
      <c r="AP23" s="251">
        <f>CapEx!AQ58</f>
        <v>0</v>
      </c>
      <c r="AQ23" s="251">
        <f>CapEx!AR58</f>
        <v>0</v>
      </c>
      <c r="AR23" s="251">
        <f>CapEx!AS58</f>
        <v>0</v>
      </c>
      <c r="AS23" s="251">
        <f>CapEx!AT58</f>
        <v>0</v>
      </c>
      <c r="AT23" s="251">
        <f>CapEx!AU58</f>
        <v>0</v>
      </c>
      <c r="AU23" s="251">
        <f>CapEx!AV58</f>
        <v>0</v>
      </c>
      <c r="AV23" s="251">
        <f>CapEx!AW58</f>
        <v>0</v>
      </c>
      <c r="AW23" s="251">
        <f>CapEx!AX58</f>
        <v>0</v>
      </c>
      <c r="AX23" s="251">
        <f>CapEx!AY58</f>
        <v>0</v>
      </c>
      <c r="AY23" s="251">
        <f>CapEx!AZ58</f>
        <v>0</v>
      </c>
      <c r="AZ23" s="257">
        <f>CapEx!BA58</f>
        <v>0</v>
      </c>
      <c r="BA23" s="251">
        <f>CapEx!BB58</f>
        <v>546100</v>
      </c>
      <c r="BB23" s="251">
        <f>CapEx!BC58</f>
        <v>0</v>
      </c>
      <c r="BC23" s="251">
        <f>CapEx!BD58</f>
        <v>0</v>
      </c>
      <c r="BD23" s="251">
        <f>CapEx!BE58</f>
        <v>0</v>
      </c>
      <c r="BE23" s="251">
        <f>CapEx!BF58</f>
        <v>0</v>
      </c>
      <c r="BF23" s="251">
        <f>CapEx!BG58</f>
        <v>0</v>
      </c>
      <c r="BG23" s="251">
        <f>CapEx!BH58</f>
        <v>0</v>
      </c>
      <c r="BH23" s="251">
        <f>CapEx!BI58</f>
        <v>0</v>
      </c>
      <c r="BI23" s="251">
        <f>CapEx!BJ58</f>
        <v>0</v>
      </c>
      <c r="BJ23" s="251">
        <f>CapEx!BK58</f>
        <v>0</v>
      </c>
      <c r="BK23" s="251">
        <f>CapEx!BL58</f>
        <v>0</v>
      </c>
      <c r="BL23" s="251">
        <f>CapEx!BM58</f>
        <v>0</v>
      </c>
      <c r="BM23" s="293"/>
      <c r="BN23" s="67">
        <f t="shared" ref="BN23" si="18">SUM(E23:P23)</f>
        <v>546100</v>
      </c>
      <c r="BO23" s="68">
        <f t="shared" ref="BO23" si="19">SUM(Q23:AB23)</f>
        <v>546100</v>
      </c>
      <c r="BP23" s="68">
        <f t="shared" ref="BP23" si="20">SUM(AC23:AN23)</f>
        <v>546100</v>
      </c>
      <c r="BQ23" s="68">
        <f t="shared" ref="BQ23" si="21">SUM(AO23:AZ23)</f>
        <v>546100</v>
      </c>
      <c r="BR23" s="69">
        <f t="shared" ref="BR23" si="22">SUM(BA23:BL23)</f>
        <v>546100</v>
      </c>
      <c r="BS23" s="378"/>
      <c r="BT23" s="70">
        <f t="shared" ref="BT23" si="23">SUM(BN23:BR23)</f>
        <v>2730500</v>
      </c>
      <c r="BU23" s="305"/>
      <c r="BV23" s="71"/>
    </row>
    <row r="24" spans="2:74" s="282" customFormat="1" thickBot="1">
      <c r="B24" s="274" t="s">
        <v>340</v>
      </c>
      <c r="C24" s="274"/>
      <c r="D24" s="274"/>
      <c r="E24" s="242">
        <f>SUM(E22:E23)</f>
        <v>596737.19999999995</v>
      </c>
      <c r="F24" s="242">
        <f t="shared" ref="F24:BL24" si="24">SUM(F22:F23)</f>
        <v>50637.2</v>
      </c>
      <c r="G24" s="242">
        <f t="shared" si="24"/>
        <v>50637.2</v>
      </c>
      <c r="H24" s="242">
        <f t="shared" si="24"/>
        <v>50637.2</v>
      </c>
      <c r="I24" s="242">
        <f t="shared" si="24"/>
        <v>50637.2</v>
      </c>
      <c r="J24" s="242">
        <f t="shared" si="24"/>
        <v>50637.2</v>
      </c>
      <c r="K24" s="242">
        <f t="shared" si="24"/>
        <v>50637.2</v>
      </c>
      <c r="L24" s="242">
        <f t="shared" si="24"/>
        <v>50637.2</v>
      </c>
      <c r="M24" s="242">
        <f t="shared" si="24"/>
        <v>50637.2</v>
      </c>
      <c r="N24" s="242">
        <f t="shared" si="24"/>
        <v>50637.2</v>
      </c>
      <c r="O24" s="242">
        <f t="shared" si="24"/>
        <v>50637.2</v>
      </c>
      <c r="P24" s="258">
        <f t="shared" si="24"/>
        <v>50637.2</v>
      </c>
      <c r="Q24" s="242">
        <f t="shared" si="24"/>
        <v>596737.19999999995</v>
      </c>
      <c r="R24" s="242">
        <f t="shared" si="24"/>
        <v>50637.2</v>
      </c>
      <c r="S24" s="242">
        <f t="shared" si="24"/>
        <v>50637.2</v>
      </c>
      <c r="T24" s="242">
        <f t="shared" si="24"/>
        <v>50637.2</v>
      </c>
      <c r="U24" s="242">
        <f t="shared" si="24"/>
        <v>50637.2</v>
      </c>
      <c r="V24" s="242">
        <f t="shared" si="24"/>
        <v>50637.2</v>
      </c>
      <c r="W24" s="242">
        <f t="shared" si="24"/>
        <v>0</v>
      </c>
      <c r="X24" s="242">
        <f t="shared" si="24"/>
        <v>0</v>
      </c>
      <c r="Y24" s="242">
        <f t="shared" si="24"/>
        <v>0</v>
      </c>
      <c r="Z24" s="242">
        <f t="shared" si="24"/>
        <v>0</v>
      </c>
      <c r="AA24" s="242">
        <f t="shared" si="24"/>
        <v>0</v>
      </c>
      <c r="AB24" s="258">
        <f t="shared" si="24"/>
        <v>0</v>
      </c>
      <c r="AC24" s="242">
        <f t="shared" si="24"/>
        <v>546100</v>
      </c>
      <c r="AD24" s="242">
        <f t="shared" si="24"/>
        <v>0</v>
      </c>
      <c r="AE24" s="242">
        <f t="shared" si="24"/>
        <v>0</v>
      </c>
      <c r="AF24" s="242">
        <f t="shared" si="24"/>
        <v>0</v>
      </c>
      <c r="AG24" s="242">
        <f t="shared" si="24"/>
        <v>0</v>
      </c>
      <c r="AH24" s="242">
        <f t="shared" si="24"/>
        <v>0</v>
      </c>
      <c r="AI24" s="242">
        <f t="shared" si="24"/>
        <v>0</v>
      </c>
      <c r="AJ24" s="242">
        <f t="shared" si="24"/>
        <v>0</v>
      </c>
      <c r="AK24" s="242">
        <f t="shared" si="24"/>
        <v>0</v>
      </c>
      <c r="AL24" s="242">
        <f t="shared" si="24"/>
        <v>0</v>
      </c>
      <c r="AM24" s="242">
        <f t="shared" si="24"/>
        <v>0</v>
      </c>
      <c r="AN24" s="258">
        <f t="shared" si="24"/>
        <v>0</v>
      </c>
      <c r="AO24" s="242">
        <f t="shared" si="24"/>
        <v>546100</v>
      </c>
      <c r="AP24" s="242">
        <f t="shared" si="24"/>
        <v>0</v>
      </c>
      <c r="AQ24" s="242">
        <f t="shared" si="24"/>
        <v>0</v>
      </c>
      <c r="AR24" s="242">
        <f t="shared" si="24"/>
        <v>0</v>
      </c>
      <c r="AS24" s="242">
        <f t="shared" si="24"/>
        <v>0</v>
      </c>
      <c r="AT24" s="242">
        <f t="shared" si="24"/>
        <v>0</v>
      </c>
      <c r="AU24" s="242">
        <f t="shared" si="24"/>
        <v>0</v>
      </c>
      <c r="AV24" s="242">
        <f t="shared" si="24"/>
        <v>0</v>
      </c>
      <c r="AW24" s="242">
        <f t="shared" si="24"/>
        <v>0</v>
      </c>
      <c r="AX24" s="242">
        <f t="shared" si="24"/>
        <v>0</v>
      </c>
      <c r="AY24" s="242">
        <f t="shared" si="24"/>
        <v>0</v>
      </c>
      <c r="AZ24" s="258">
        <f t="shared" si="24"/>
        <v>0</v>
      </c>
      <c r="BA24" s="242">
        <f t="shared" si="24"/>
        <v>546100</v>
      </c>
      <c r="BB24" s="242">
        <f t="shared" si="24"/>
        <v>0</v>
      </c>
      <c r="BC24" s="242">
        <f t="shared" si="24"/>
        <v>0</v>
      </c>
      <c r="BD24" s="242">
        <f t="shared" si="24"/>
        <v>0</v>
      </c>
      <c r="BE24" s="242">
        <f t="shared" si="24"/>
        <v>0</v>
      </c>
      <c r="BF24" s="242">
        <f t="shared" si="24"/>
        <v>0</v>
      </c>
      <c r="BG24" s="242">
        <f t="shared" si="24"/>
        <v>0</v>
      </c>
      <c r="BH24" s="242">
        <f t="shared" si="24"/>
        <v>0</v>
      </c>
      <c r="BI24" s="242">
        <f t="shared" si="24"/>
        <v>0</v>
      </c>
      <c r="BJ24" s="242">
        <f t="shared" si="24"/>
        <v>0</v>
      </c>
      <c r="BK24" s="242">
        <f t="shared" si="24"/>
        <v>0</v>
      </c>
      <c r="BL24" s="242">
        <f t="shared" si="24"/>
        <v>0</v>
      </c>
      <c r="BM24" s="289"/>
      <c r="BN24" s="147">
        <f>SUM(E24:P24)</f>
        <v>1153746.3999999994</v>
      </c>
      <c r="BO24" s="148">
        <f>SUM(Q24:AB24)</f>
        <v>849923.19999999972</v>
      </c>
      <c r="BP24" s="148">
        <f>SUM(AC24:AN24)</f>
        <v>546100</v>
      </c>
      <c r="BQ24" s="148">
        <f>SUM(AO24:AZ24)</f>
        <v>546100</v>
      </c>
      <c r="BR24" s="149">
        <f>SUM(BA24:BL24)</f>
        <v>546100</v>
      </c>
      <c r="BS24" s="378"/>
      <c r="BT24" s="137">
        <f>SUM(BN24:BR24)</f>
        <v>3641969.5999999992</v>
      </c>
      <c r="BU24" s="279"/>
      <c r="BV24" s="13"/>
    </row>
    <row r="25" spans="2:74" s="272" customFormat="1" thickBot="1">
      <c r="B25" s="248"/>
      <c r="C25" s="248"/>
      <c r="D25" s="248"/>
      <c r="E25" s="235"/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236"/>
      <c r="Q25" s="235"/>
      <c r="R25" s="235"/>
      <c r="S25" s="235"/>
      <c r="T25" s="235"/>
      <c r="U25" s="235"/>
      <c r="V25" s="235"/>
      <c r="W25" s="235"/>
      <c r="X25" s="235"/>
      <c r="Y25" s="235"/>
      <c r="Z25" s="235"/>
      <c r="AA25" s="235"/>
      <c r="AB25" s="236"/>
      <c r="AC25" s="235"/>
      <c r="AD25" s="235"/>
      <c r="AE25" s="235"/>
      <c r="AF25" s="235"/>
      <c r="AG25" s="235"/>
      <c r="AH25" s="235"/>
      <c r="AI25" s="235"/>
      <c r="AJ25" s="235"/>
      <c r="AK25" s="235"/>
      <c r="AL25" s="235"/>
      <c r="AM25" s="235"/>
      <c r="AN25" s="236"/>
      <c r="AO25" s="235"/>
      <c r="AP25" s="235"/>
      <c r="AQ25" s="235"/>
      <c r="AR25" s="235"/>
      <c r="AS25" s="235"/>
      <c r="AT25" s="235"/>
      <c r="AU25" s="235"/>
      <c r="AV25" s="235"/>
      <c r="AW25" s="235"/>
      <c r="AX25" s="235"/>
      <c r="AY25" s="235"/>
      <c r="AZ25" s="236"/>
      <c r="BA25" s="235"/>
      <c r="BB25" s="235"/>
      <c r="BC25" s="235"/>
      <c r="BD25" s="235"/>
      <c r="BE25" s="235"/>
      <c r="BF25" s="235"/>
      <c r="BG25" s="235"/>
      <c r="BH25" s="235"/>
      <c r="BI25" s="235"/>
      <c r="BJ25" s="235"/>
      <c r="BK25" s="235"/>
      <c r="BL25" s="235"/>
      <c r="BM25" s="287"/>
      <c r="BN25" s="380"/>
      <c r="BO25" s="380"/>
      <c r="BP25" s="380"/>
      <c r="BQ25" s="380"/>
      <c r="BR25" s="380"/>
      <c r="BS25" s="426"/>
      <c r="BT25" s="382"/>
      <c r="BU25" s="279"/>
      <c r="BV25" s="6"/>
    </row>
    <row r="26" spans="2:74" s="279" customFormat="1" thickBot="1">
      <c r="B26" s="274" t="s">
        <v>40</v>
      </c>
      <c r="C26" s="274"/>
      <c r="D26" s="274"/>
      <c r="E26" s="242">
        <f>E11+E19+E24</f>
        <v>726307.6770882745</v>
      </c>
      <c r="F26" s="242">
        <f t="shared" ref="F26:BL26" si="25">F11+F19+F24</f>
        <v>181472.99093783839</v>
      </c>
      <c r="G26" s="242">
        <f t="shared" si="25"/>
        <v>183011.40385751863</v>
      </c>
      <c r="H26" s="242">
        <f t="shared" si="25"/>
        <v>184888.77860130096</v>
      </c>
      <c r="I26" s="242">
        <f t="shared" si="25"/>
        <v>187186.89418793429</v>
      </c>
      <c r="J26" s="242">
        <f t="shared" si="25"/>
        <v>190007.29232921789</v>
      </c>
      <c r="K26" s="242">
        <f t="shared" si="25"/>
        <v>193476.05341178057</v>
      </c>
      <c r="L26" s="242">
        <f t="shared" si="25"/>
        <v>197749.7266744473</v>
      </c>
      <c r="M26" s="242">
        <f t="shared" si="25"/>
        <v>307323.69351179252</v>
      </c>
      <c r="N26" s="242">
        <f t="shared" si="25"/>
        <v>314123.9227427087</v>
      </c>
      <c r="O26" s="242">
        <f t="shared" si="25"/>
        <v>322371.87369734171</v>
      </c>
      <c r="P26" s="258">
        <f t="shared" si="25"/>
        <v>332533.07284234255</v>
      </c>
      <c r="Q26" s="242">
        <f t="shared" si="25"/>
        <v>863264.54173507937</v>
      </c>
      <c r="R26" s="242">
        <f t="shared" si="25"/>
        <v>319265.41390702111</v>
      </c>
      <c r="S26" s="242">
        <f t="shared" si="25"/>
        <v>321470.36079021328</v>
      </c>
      <c r="T26" s="242">
        <f t="shared" si="25"/>
        <v>323785.37642545626</v>
      </c>
      <c r="U26" s="242">
        <f t="shared" si="25"/>
        <v>326216.80418516358</v>
      </c>
      <c r="V26" s="242">
        <f t="shared" si="25"/>
        <v>328771.3571497029</v>
      </c>
      <c r="W26" s="242">
        <f t="shared" si="25"/>
        <v>280818.93967235129</v>
      </c>
      <c r="X26" s="242">
        <f t="shared" si="25"/>
        <v>283641.47020220058</v>
      </c>
      <c r="Y26" s="242">
        <f t="shared" si="25"/>
        <v>288385.40543839324</v>
      </c>
      <c r="Z26" s="242">
        <f t="shared" si="25"/>
        <v>291507.76589334972</v>
      </c>
      <c r="AA26" s="242">
        <f t="shared" si="25"/>
        <v>294793.16294717835</v>
      </c>
      <c r="AB26" s="258">
        <f t="shared" si="25"/>
        <v>298251.02748025372</v>
      </c>
      <c r="AC26" s="242">
        <f t="shared" si="25"/>
        <v>842474.48004434491</v>
      </c>
      <c r="AD26" s="242">
        <f t="shared" si="25"/>
        <v>297840.64289855876</v>
      </c>
      <c r="AE26" s="242">
        <f t="shared" si="25"/>
        <v>299333.22100614646</v>
      </c>
      <c r="AF26" s="242">
        <f t="shared" si="25"/>
        <v>300852.78132109705</v>
      </c>
      <c r="AG26" s="242">
        <f t="shared" si="25"/>
        <v>302399.90343974251</v>
      </c>
      <c r="AH26" s="242">
        <f t="shared" si="25"/>
        <v>303975.17988473544</v>
      </c>
      <c r="AI26" s="242">
        <f t="shared" si="25"/>
        <v>305579.21639541292</v>
      </c>
      <c r="AJ26" s="242">
        <f t="shared" si="25"/>
        <v>307212.63222469325</v>
      </c>
      <c r="AK26" s="242">
        <f t="shared" si="25"/>
        <v>310740.54544264963</v>
      </c>
      <c r="AL26" s="242">
        <f t="shared" si="25"/>
        <v>312434.63324691274</v>
      </c>
      <c r="AM26" s="242">
        <f t="shared" si="25"/>
        <v>314160.04228005523</v>
      </c>
      <c r="AN26" s="258">
        <f t="shared" si="25"/>
        <v>315917.44895411574</v>
      </c>
      <c r="AO26" s="242">
        <f t="shared" si="25"/>
        <v>862753.56152298884</v>
      </c>
      <c r="AP26" s="242">
        <f t="shared" si="25"/>
        <v>317394.04690924729</v>
      </c>
      <c r="AQ26" s="242">
        <f t="shared" si="25"/>
        <v>318138.37513382651</v>
      </c>
      <c r="AR26" s="242">
        <f t="shared" si="25"/>
        <v>318886.56694281899</v>
      </c>
      <c r="AS26" s="242">
        <f t="shared" si="25"/>
        <v>319638.643198348</v>
      </c>
      <c r="AT26" s="242">
        <f t="shared" si="25"/>
        <v>320394.62487923668</v>
      </c>
      <c r="AU26" s="242">
        <f t="shared" si="25"/>
        <v>321154.53308167995</v>
      </c>
      <c r="AV26" s="242">
        <f t="shared" si="25"/>
        <v>321918.38901992119</v>
      </c>
      <c r="AW26" s="242">
        <f t="shared" si="25"/>
        <v>324643.92327693215</v>
      </c>
      <c r="AX26" s="242">
        <f t="shared" si="25"/>
        <v>325415.73880509747</v>
      </c>
      <c r="AY26" s="242">
        <f t="shared" si="25"/>
        <v>326191.56642690283</v>
      </c>
      <c r="AZ26" s="258">
        <f t="shared" si="25"/>
        <v>326971.42783562775</v>
      </c>
      <c r="BA26" s="242">
        <f t="shared" si="25"/>
        <v>876682.27524839621</v>
      </c>
      <c r="BB26" s="242">
        <f t="shared" si="25"/>
        <v>330978.45161345025</v>
      </c>
      <c r="BC26" s="242">
        <f t="shared" si="25"/>
        <v>331376.27871335874</v>
      </c>
      <c r="BD26" s="242">
        <f t="shared" si="25"/>
        <v>331775.76342618349</v>
      </c>
      <c r="BE26" s="242">
        <f t="shared" si="25"/>
        <v>332176.91265864507</v>
      </c>
      <c r="BF26" s="242">
        <f t="shared" si="25"/>
        <v>332579.73334624182</v>
      </c>
      <c r="BG26" s="242">
        <f t="shared" si="25"/>
        <v>332984.23245337023</v>
      </c>
      <c r="BH26" s="242">
        <f t="shared" si="25"/>
        <v>333390.41697344504</v>
      </c>
      <c r="BI26" s="242">
        <f t="shared" si="25"/>
        <v>335853.88864152</v>
      </c>
      <c r="BJ26" s="242">
        <f t="shared" si="25"/>
        <v>336263.46508441004</v>
      </c>
      <c r="BK26" s="242">
        <f t="shared" si="25"/>
        <v>336674.74809581204</v>
      </c>
      <c r="BL26" s="242">
        <f t="shared" si="25"/>
        <v>337087.74478642835</v>
      </c>
      <c r="BM26" s="287"/>
      <c r="BN26" s="118">
        <f>SUM(E26:P26)</f>
        <v>3320453.3798824986</v>
      </c>
      <c r="BO26" s="119">
        <f>SUM(Q26:AB26)</f>
        <v>4220171.6258263635</v>
      </c>
      <c r="BP26" s="119">
        <f>SUM(AC26:AN26)</f>
        <v>4212920.7271384643</v>
      </c>
      <c r="BQ26" s="119">
        <f>SUM(AO26:AZ26)</f>
        <v>4403501.3970326278</v>
      </c>
      <c r="BR26" s="120">
        <f>SUM(BA26:BL26)</f>
        <v>4547823.9110412616</v>
      </c>
      <c r="BS26" s="359"/>
      <c r="BT26" s="121">
        <f>SUM(BN26:BR26)</f>
        <v>20704871.040921215</v>
      </c>
      <c r="BU26" s="300"/>
      <c r="BV26" s="6"/>
    </row>
    <row r="27" spans="2:74" s="272" customFormat="1" thickBot="1">
      <c r="B27" s="280"/>
      <c r="C27" s="280"/>
      <c r="D27" s="280"/>
      <c r="E27" s="290"/>
      <c r="F27" s="290"/>
      <c r="G27" s="290"/>
      <c r="H27" s="290"/>
      <c r="I27" s="290"/>
      <c r="J27" s="290"/>
      <c r="K27" s="290"/>
      <c r="L27" s="290"/>
      <c r="M27" s="290"/>
      <c r="N27" s="290"/>
      <c r="O27" s="290"/>
      <c r="P27" s="294"/>
      <c r="Q27" s="290"/>
      <c r="R27" s="290"/>
      <c r="S27" s="290"/>
      <c r="T27" s="290"/>
      <c r="U27" s="290"/>
      <c r="V27" s="290"/>
      <c r="W27" s="290"/>
      <c r="X27" s="290"/>
      <c r="Y27" s="290"/>
      <c r="Z27" s="290"/>
      <c r="AA27" s="290"/>
      <c r="AB27" s="294"/>
      <c r="AC27" s="290"/>
      <c r="AD27" s="290"/>
      <c r="AE27" s="290"/>
      <c r="AF27" s="290"/>
      <c r="AG27" s="290"/>
      <c r="AH27" s="290"/>
      <c r="AI27" s="290"/>
      <c r="AJ27" s="290"/>
      <c r="AK27" s="290"/>
      <c r="AL27" s="290"/>
      <c r="AM27" s="290"/>
      <c r="AN27" s="294"/>
      <c r="AO27" s="290"/>
      <c r="AP27" s="290"/>
      <c r="AQ27" s="290"/>
      <c r="AR27" s="290"/>
      <c r="AS27" s="290"/>
      <c r="AT27" s="290"/>
      <c r="AU27" s="290"/>
      <c r="AV27" s="290"/>
      <c r="AW27" s="290"/>
      <c r="AX27" s="290"/>
      <c r="AY27" s="290"/>
      <c r="AZ27" s="294"/>
      <c r="BA27" s="290"/>
      <c r="BB27" s="290"/>
      <c r="BC27" s="290"/>
      <c r="BD27" s="290"/>
      <c r="BE27" s="290"/>
      <c r="BF27" s="290"/>
      <c r="BG27" s="290"/>
      <c r="BH27" s="290"/>
      <c r="BI27" s="290"/>
      <c r="BJ27" s="290"/>
      <c r="BK27" s="290"/>
      <c r="BL27" s="290"/>
      <c r="BM27" s="287"/>
      <c r="BN27" s="380"/>
      <c r="BO27" s="380"/>
      <c r="BP27" s="380"/>
      <c r="BQ27" s="380"/>
      <c r="BR27" s="380"/>
      <c r="BS27" s="381"/>
      <c r="BT27" s="382"/>
      <c r="BU27" s="300"/>
      <c r="BV27" s="6"/>
    </row>
    <row r="28" spans="2:74" s="221" customFormat="1" thickBot="1">
      <c r="B28" s="115" t="s">
        <v>36</v>
      </c>
      <c r="C28" s="203"/>
      <c r="D28" s="203"/>
      <c r="E28" s="117">
        <f>E13-E19-E24</f>
        <v>50303.686106563779</v>
      </c>
      <c r="F28" s="117">
        <f t="shared" ref="F28:BL28" si="26">F13-F19-F24</f>
        <v>597154.45169575256</v>
      </c>
      <c r="G28" s="117">
        <f t="shared" si="26"/>
        <v>617952.67074585671</v>
      </c>
      <c r="H28" s="117">
        <f t="shared" si="26"/>
        <v>643809.94736455684</v>
      </c>
      <c r="I28" s="117">
        <f t="shared" si="26"/>
        <v>675949.02388633927</v>
      </c>
      <c r="J28" s="117">
        <f t="shared" si="26"/>
        <v>715888.1392796716</v>
      </c>
      <c r="K28" s="117">
        <f t="shared" si="26"/>
        <v>765512.44083592389</v>
      </c>
      <c r="L28" s="117">
        <f t="shared" si="26"/>
        <v>827162.65368311922</v>
      </c>
      <c r="M28" s="117">
        <f t="shared" si="26"/>
        <v>799444.17876551917</v>
      </c>
      <c r="N28" s="117">
        <f t="shared" si="26"/>
        <v>894281.18533495301</v>
      </c>
      <c r="O28" s="117">
        <f t="shared" si="26"/>
        <v>1012232.8021657553</v>
      </c>
      <c r="P28" s="192">
        <f t="shared" si="26"/>
        <v>1158769.3996876692</v>
      </c>
      <c r="Q28" s="117">
        <f t="shared" si="26"/>
        <v>1323939.0875824343</v>
      </c>
      <c r="R28" s="117">
        <f t="shared" si="26"/>
        <v>1895454.2604540142</v>
      </c>
      <c r="S28" s="117">
        <f t="shared" si="26"/>
        <v>1922370.4612418821</v>
      </c>
      <c r="T28" s="117">
        <f t="shared" si="26"/>
        <v>1950875.3268918449</v>
      </c>
      <c r="U28" s="117">
        <f t="shared" si="26"/>
        <v>1981061.6068256469</v>
      </c>
      <c r="V28" s="117">
        <f t="shared" si="26"/>
        <v>2013027.4611700717</v>
      </c>
      <c r="W28" s="117">
        <f t="shared" si="26"/>
        <v>2097513.9763827431</v>
      </c>
      <c r="X28" s="117">
        <f t="shared" si="26"/>
        <v>2133356.6992894411</v>
      </c>
      <c r="Y28" s="117">
        <f t="shared" si="26"/>
        <v>2169533.4906069273</v>
      </c>
      <c r="Z28" s="117">
        <f t="shared" si="26"/>
        <v>2209718.8990879483</v>
      </c>
      <c r="AA28" s="117">
        <f t="shared" si="26"/>
        <v>2252267.5574913621</v>
      </c>
      <c r="AB28" s="192">
        <f t="shared" si="26"/>
        <v>2297317.4016505349</v>
      </c>
      <c r="AC28" s="117">
        <f t="shared" si="26"/>
        <v>2319902.6383099356</v>
      </c>
      <c r="AD28" s="117">
        <f t="shared" si="26"/>
        <v>2881651.7106186929</v>
      </c>
      <c r="AE28" s="117">
        <f t="shared" si="26"/>
        <v>2897659.460465244</v>
      </c>
      <c r="AF28" s="117">
        <f t="shared" si="26"/>
        <v>2914033.9854833991</v>
      </c>
      <c r="AG28" s="117">
        <f t="shared" si="26"/>
        <v>2930783.5656178547</v>
      </c>
      <c r="AH28" s="117">
        <f t="shared" si="26"/>
        <v>2947916.6672266582</v>
      </c>
      <c r="AI28" s="117">
        <f t="shared" si="26"/>
        <v>2965441.9472759869</v>
      </c>
      <c r="AJ28" s="117">
        <f t="shared" si="26"/>
        <v>2983368.2576293135</v>
      </c>
      <c r="AK28" s="117">
        <f t="shared" si="26"/>
        <v>2999840.1644330719</v>
      </c>
      <c r="AL28" s="117">
        <f t="shared" si="26"/>
        <v>3018595.8926010127</v>
      </c>
      <c r="AM28" s="117">
        <f t="shared" si="26"/>
        <v>3037780.4203994479</v>
      </c>
      <c r="AN28" s="192">
        <f t="shared" si="26"/>
        <v>3057403.4241356766</v>
      </c>
      <c r="AO28" s="117">
        <f t="shared" si="26"/>
        <v>3117596.0311867283</v>
      </c>
      <c r="AP28" s="117">
        <f t="shared" si="26"/>
        <v>3668533.3557549054</v>
      </c>
      <c r="AQ28" s="117">
        <f t="shared" si="26"/>
        <v>3673401.6987969764</v>
      </c>
      <c r="AR28" s="117">
        <f t="shared" si="26"/>
        <v>3678301.2574500521</v>
      </c>
      <c r="AS28" s="117">
        <f t="shared" si="26"/>
        <v>3683232.2300969781</v>
      </c>
      <c r="AT28" s="117">
        <f t="shared" si="26"/>
        <v>3688194.8163741855</v>
      </c>
      <c r="AU28" s="117">
        <f t="shared" si="26"/>
        <v>3693189.2171795764</v>
      </c>
      <c r="AV28" s="117">
        <f t="shared" si="26"/>
        <v>3698215.6346804677</v>
      </c>
      <c r="AW28" s="117">
        <f t="shared" si="26"/>
        <v>3701316.5630715843</v>
      </c>
      <c r="AX28" s="117">
        <f t="shared" si="26"/>
        <v>3706407.6255830973</v>
      </c>
      <c r="AY28" s="117">
        <f t="shared" si="26"/>
        <v>3711531.3189887181</v>
      </c>
      <c r="AZ28" s="192">
        <f t="shared" si="26"/>
        <v>3716687.8506138409</v>
      </c>
      <c r="BA28" s="117">
        <f t="shared" si="26"/>
        <v>3474851.3717824537</v>
      </c>
      <c r="BB28" s="117">
        <f t="shared" si="26"/>
        <v>4020555.1954173995</v>
      </c>
      <c r="BC28" s="117">
        <f t="shared" si="26"/>
        <v>4020157.3683174914</v>
      </c>
      <c r="BD28" s="117">
        <f t="shared" si="26"/>
        <v>4019757.8836046662</v>
      </c>
      <c r="BE28" s="117">
        <f t="shared" si="26"/>
        <v>4019356.7343722051</v>
      </c>
      <c r="BF28" s="117">
        <f t="shared" si="26"/>
        <v>4018953.9136846079</v>
      </c>
      <c r="BG28" s="117">
        <f t="shared" si="26"/>
        <v>4018549.4145774795</v>
      </c>
      <c r="BH28" s="117">
        <f t="shared" si="26"/>
        <v>4018143.2300574048</v>
      </c>
      <c r="BI28" s="117">
        <f t="shared" si="26"/>
        <v>4015679.75838933</v>
      </c>
      <c r="BJ28" s="117">
        <f t="shared" si="26"/>
        <v>4015270.1819464397</v>
      </c>
      <c r="BK28" s="117">
        <f t="shared" si="26"/>
        <v>4014858.8989350377</v>
      </c>
      <c r="BL28" s="117">
        <f t="shared" si="26"/>
        <v>4014445.9022444217</v>
      </c>
      <c r="BM28" s="219"/>
      <c r="BN28" s="118">
        <f>SUM(E28:P28)</f>
        <v>8758460.57955168</v>
      </c>
      <c r="BO28" s="119">
        <f>SUM(Q28:AB28)</f>
        <v>24246436.228674851</v>
      </c>
      <c r="BP28" s="119">
        <f>SUM(AC28:AN28)</f>
        <v>34954378.134196296</v>
      </c>
      <c r="BQ28" s="119">
        <f>SUM(AO28:AZ28)</f>
        <v>43736607.59977711</v>
      </c>
      <c r="BR28" s="120">
        <f>SUM(BA28:BL28)</f>
        <v>47670579.853328928</v>
      </c>
      <c r="BS28" s="359"/>
      <c r="BT28" s="121">
        <f>SUM(BN28:BR28)</f>
        <v>159366462.39552885</v>
      </c>
      <c r="BU28" s="226"/>
      <c r="BV28" s="226"/>
    </row>
    <row r="29" spans="2:74" s="272" customFormat="1" thickBot="1">
      <c r="C29" s="274"/>
      <c r="D29" s="283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4"/>
      <c r="Q29" s="290"/>
      <c r="R29" s="290"/>
      <c r="S29" s="290"/>
      <c r="T29" s="290"/>
      <c r="U29" s="290"/>
      <c r="V29" s="290"/>
      <c r="W29" s="290"/>
      <c r="X29" s="290"/>
      <c r="Y29" s="290"/>
      <c r="Z29" s="290"/>
      <c r="AA29" s="290"/>
      <c r="AB29" s="294"/>
      <c r="AC29" s="290"/>
      <c r="AD29" s="290"/>
      <c r="AE29" s="290"/>
      <c r="AF29" s="290"/>
      <c r="AG29" s="290"/>
      <c r="AH29" s="290"/>
      <c r="AI29" s="290"/>
      <c r="AJ29" s="290"/>
      <c r="AK29" s="290"/>
      <c r="AL29" s="290"/>
      <c r="AM29" s="290"/>
      <c r="AN29" s="294"/>
      <c r="AO29" s="290"/>
      <c r="AP29" s="290"/>
      <c r="AQ29" s="290"/>
      <c r="AR29" s="290"/>
      <c r="AS29" s="290"/>
      <c r="AT29" s="290"/>
      <c r="AU29" s="290"/>
      <c r="AV29" s="290"/>
      <c r="AW29" s="290"/>
      <c r="AX29" s="290"/>
      <c r="AY29" s="290"/>
      <c r="AZ29" s="294"/>
      <c r="BA29" s="290"/>
      <c r="BB29" s="290"/>
      <c r="BC29" s="290"/>
      <c r="BD29" s="290"/>
      <c r="BE29" s="290"/>
      <c r="BF29" s="290"/>
      <c r="BG29" s="290"/>
      <c r="BH29" s="290"/>
      <c r="BI29" s="290"/>
      <c r="BJ29" s="290"/>
      <c r="BK29" s="290"/>
      <c r="BL29" s="290"/>
      <c r="BM29" s="287"/>
      <c r="BN29" s="380"/>
      <c r="BO29" s="380"/>
      <c r="BP29" s="380"/>
      <c r="BQ29" s="380"/>
      <c r="BR29" s="380"/>
      <c r="BS29" s="381"/>
      <c r="BT29" s="382"/>
      <c r="BU29" s="300"/>
      <c r="BV29" s="6"/>
    </row>
    <row r="30" spans="2:74" s="272" customFormat="1" ht="15" outlineLevel="1">
      <c r="B30" s="274" t="s">
        <v>27</v>
      </c>
      <c r="C30" s="248"/>
      <c r="D30" s="248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6"/>
      <c r="Q30" s="235"/>
      <c r="R30" s="235"/>
      <c r="S30" s="235"/>
      <c r="T30" s="235"/>
      <c r="U30" s="235"/>
      <c r="V30" s="235"/>
      <c r="W30" s="235"/>
      <c r="X30" s="235"/>
      <c r="Y30" s="235"/>
      <c r="Z30" s="235"/>
      <c r="AA30" s="235"/>
      <c r="AB30" s="236"/>
      <c r="AC30" s="235"/>
      <c r="AD30" s="235"/>
      <c r="AE30" s="235"/>
      <c r="AF30" s="235"/>
      <c r="AG30" s="235"/>
      <c r="AH30" s="235"/>
      <c r="AI30" s="235"/>
      <c r="AJ30" s="235"/>
      <c r="AK30" s="235"/>
      <c r="AL30" s="235"/>
      <c r="AM30" s="235"/>
      <c r="AN30" s="236"/>
      <c r="AO30" s="235"/>
      <c r="AP30" s="235"/>
      <c r="AQ30" s="235"/>
      <c r="AR30" s="235"/>
      <c r="AS30" s="235"/>
      <c r="AT30" s="235"/>
      <c r="AU30" s="235"/>
      <c r="AV30" s="235"/>
      <c r="AW30" s="235"/>
      <c r="AX30" s="235"/>
      <c r="AY30" s="235"/>
      <c r="AZ30" s="236"/>
      <c r="BA30" s="235"/>
      <c r="BB30" s="235"/>
      <c r="BC30" s="235"/>
      <c r="BD30" s="235"/>
      <c r="BE30" s="235"/>
      <c r="BF30" s="235"/>
      <c r="BG30" s="235"/>
      <c r="BH30" s="235"/>
      <c r="BI30" s="235"/>
      <c r="BJ30" s="235"/>
      <c r="BK30" s="235"/>
      <c r="BL30" s="235"/>
      <c r="BM30" s="287"/>
      <c r="BN30" s="41"/>
      <c r="BO30" s="42"/>
      <c r="BP30" s="42"/>
      <c r="BQ30" s="42"/>
      <c r="BR30" s="43"/>
      <c r="BS30" s="369"/>
      <c r="BT30" s="47"/>
      <c r="BU30" s="306"/>
      <c r="BV30" s="6"/>
    </row>
    <row r="31" spans="2:74" s="272" customFormat="1" ht="15" outlineLevel="1">
      <c r="B31" s="275" t="s">
        <v>26</v>
      </c>
      <c r="C31" s="248"/>
      <c r="D31" s="248"/>
      <c r="E31" s="235">
        <f>Balance!D24-Balance!E24</f>
        <v>190661.11111111112</v>
      </c>
      <c r="F31" s="235">
        <f>Balance!E24-Balance!F24</f>
        <v>190661.11111111112</v>
      </c>
      <c r="G31" s="235">
        <f>Balance!F24-Balance!G24</f>
        <v>190661.11111111112</v>
      </c>
      <c r="H31" s="235">
        <f>Balance!G24-Balance!H24</f>
        <v>190661.11111111112</v>
      </c>
      <c r="I31" s="235">
        <f>Balance!H24-Balance!I24</f>
        <v>190661.11111111112</v>
      </c>
      <c r="J31" s="235">
        <f>Balance!I24-Balance!J24</f>
        <v>190661.11111111112</v>
      </c>
      <c r="K31" s="235">
        <f>Balance!J24-Balance!K24</f>
        <v>190661.11111111124</v>
      </c>
      <c r="L31" s="235">
        <f>Balance!K24-Balance!L24</f>
        <v>190661.11111111101</v>
      </c>
      <c r="M31" s="235">
        <f>Balance!L24-Balance!M24</f>
        <v>190661.11111111101</v>
      </c>
      <c r="N31" s="235">
        <f>Balance!M24-Balance!N24</f>
        <v>190661.11111111101</v>
      </c>
      <c r="O31" s="235">
        <f>Balance!N24-Balance!O24</f>
        <v>190661.11111111101</v>
      </c>
      <c r="P31" s="236">
        <f>Balance!O24-Balance!P24</f>
        <v>190661.11111111101</v>
      </c>
      <c r="Q31" s="235">
        <f>Balance!P24-Balance!Q24</f>
        <v>190661.11111111101</v>
      </c>
      <c r="R31" s="235">
        <f>Balance!Q24-Balance!R24</f>
        <v>190661.11111111101</v>
      </c>
      <c r="S31" s="235">
        <f>Balance!R24-Balance!S24</f>
        <v>190661.11111111101</v>
      </c>
      <c r="T31" s="235">
        <f>Balance!S24-Balance!T24</f>
        <v>190661.11111111101</v>
      </c>
      <c r="U31" s="235">
        <f>Balance!T24-Balance!U24</f>
        <v>190661.11111111101</v>
      </c>
      <c r="V31" s="235">
        <f>Balance!U24-Balance!V24</f>
        <v>190661.11111111101</v>
      </c>
      <c r="W31" s="235">
        <f>Balance!V24-Balance!W24</f>
        <v>0</v>
      </c>
      <c r="X31" s="235">
        <f>Balance!W24-Balance!X24</f>
        <v>0</v>
      </c>
      <c r="Y31" s="235">
        <f>Balance!X24-Balance!Y24</f>
        <v>0</v>
      </c>
      <c r="Z31" s="235">
        <f>Balance!Y24-Balance!Z24</f>
        <v>0</v>
      </c>
      <c r="AA31" s="235">
        <f>Balance!Z24-Balance!AA24</f>
        <v>0</v>
      </c>
      <c r="AB31" s="236">
        <f>Balance!AA24-Balance!AB24</f>
        <v>0</v>
      </c>
      <c r="AC31" s="235">
        <f>Balance!AB24-Balance!AC24</f>
        <v>0</v>
      </c>
      <c r="AD31" s="235">
        <f>Balance!AC24-Balance!AD24</f>
        <v>0</v>
      </c>
      <c r="AE31" s="235">
        <f>Balance!AD24-Balance!AE24</f>
        <v>0</v>
      </c>
      <c r="AF31" s="235">
        <f>Balance!AE24-Balance!AF24</f>
        <v>0</v>
      </c>
      <c r="AG31" s="235">
        <f>Balance!AF24-Balance!AG24</f>
        <v>0</v>
      </c>
      <c r="AH31" s="235">
        <f>Balance!AG24-Balance!AH24</f>
        <v>0</v>
      </c>
      <c r="AI31" s="235">
        <f>Balance!AH24-Balance!AI24</f>
        <v>0</v>
      </c>
      <c r="AJ31" s="235">
        <f>Balance!AI24-Balance!AJ24</f>
        <v>0</v>
      </c>
      <c r="AK31" s="235">
        <f>Balance!AJ24-Balance!AK24</f>
        <v>0</v>
      </c>
      <c r="AL31" s="235">
        <f>Balance!AK24-Balance!AL24</f>
        <v>0</v>
      </c>
      <c r="AM31" s="235">
        <f>Balance!AL24-Balance!AM24</f>
        <v>0</v>
      </c>
      <c r="AN31" s="236">
        <f>Balance!AM24-Balance!AN24</f>
        <v>0</v>
      </c>
      <c r="AO31" s="235">
        <f>Balance!AN24-Balance!AO24</f>
        <v>0</v>
      </c>
      <c r="AP31" s="235">
        <f>Balance!AO24-Balance!AP24</f>
        <v>0</v>
      </c>
      <c r="AQ31" s="235">
        <f>Balance!AP24-Balance!AQ24</f>
        <v>0</v>
      </c>
      <c r="AR31" s="235">
        <f>Balance!AQ24-Balance!AR24</f>
        <v>0</v>
      </c>
      <c r="AS31" s="235">
        <f>Balance!AR24-Balance!AS24</f>
        <v>0</v>
      </c>
      <c r="AT31" s="235">
        <f>Balance!AS24-Balance!AT24</f>
        <v>0</v>
      </c>
      <c r="AU31" s="235">
        <f>Balance!AT24-Balance!AU24</f>
        <v>0</v>
      </c>
      <c r="AV31" s="235">
        <f>Balance!AU24-Balance!AV24</f>
        <v>0</v>
      </c>
      <c r="AW31" s="235">
        <f>Balance!AV24-Balance!AW24</f>
        <v>0</v>
      </c>
      <c r="AX31" s="235">
        <f>Balance!AW24-Balance!AX24</f>
        <v>0</v>
      </c>
      <c r="AY31" s="235">
        <f>Balance!AX24-Balance!AY24</f>
        <v>0</v>
      </c>
      <c r="AZ31" s="236">
        <f>Balance!AY24-Balance!AZ24</f>
        <v>0</v>
      </c>
      <c r="BA31" s="235">
        <f>Balance!AZ24-Balance!BA24</f>
        <v>0</v>
      </c>
      <c r="BB31" s="235">
        <f>Balance!BA24-Balance!BB24</f>
        <v>0</v>
      </c>
      <c r="BC31" s="235">
        <f>Balance!BB24-Balance!BC24</f>
        <v>0</v>
      </c>
      <c r="BD31" s="235">
        <f>Balance!BC24-Balance!BD24</f>
        <v>0</v>
      </c>
      <c r="BE31" s="235">
        <f>Balance!BD24-Balance!BE24</f>
        <v>0</v>
      </c>
      <c r="BF31" s="235">
        <f>Balance!BE24-Balance!BF24</f>
        <v>0</v>
      </c>
      <c r="BG31" s="235">
        <f>Balance!BF24-Balance!BG24</f>
        <v>0</v>
      </c>
      <c r="BH31" s="235">
        <f>Balance!BG24-Balance!BH24</f>
        <v>0</v>
      </c>
      <c r="BI31" s="235">
        <f>Balance!BH24-Balance!BI24</f>
        <v>0</v>
      </c>
      <c r="BJ31" s="235">
        <f>Balance!BI24-Balance!BJ24</f>
        <v>0</v>
      </c>
      <c r="BK31" s="235">
        <f>Balance!BJ24-Balance!BK24</f>
        <v>0</v>
      </c>
      <c r="BL31" s="235">
        <f>Balance!BK24-Balance!BL24</f>
        <v>0</v>
      </c>
      <c r="BM31" s="287"/>
      <c r="BN31" s="67">
        <f>SUM(E31:P31)</f>
        <v>2287933.333333333</v>
      </c>
      <c r="BO31" s="68">
        <f>SUM(Q31:AB31)</f>
        <v>1143966.666666666</v>
      </c>
      <c r="BP31" s="68">
        <f>SUM(AC31:AN31)</f>
        <v>0</v>
      </c>
      <c r="BQ31" s="68">
        <f>SUM(AO31:AZ31)</f>
        <v>0</v>
      </c>
      <c r="BR31" s="69">
        <f>SUM(BA31:BL31)</f>
        <v>0</v>
      </c>
      <c r="BS31" s="378"/>
      <c r="BT31" s="70">
        <f t="shared" ref="BT31" si="27">SUM(BN31:BR31)</f>
        <v>3431899.9999999991</v>
      </c>
      <c r="BU31" s="300"/>
      <c r="BV31" s="6"/>
    </row>
    <row r="32" spans="2:74" s="272" customFormat="1" thickBot="1">
      <c r="B32" s="274" t="s">
        <v>341</v>
      </c>
      <c r="C32" s="248"/>
      <c r="D32" s="248"/>
      <c r="E32" s="242">
        <f t="shared" ref="E32:AJ32" si="28">SUM(E31:E31)</f>
        <v>190661.11111111112</v>
      </c>
      <c r="F32" s="242">
        <f t="shared" si="28"/>
        <v>190661.11111111112</v>
      </c>
      <c r="G32" s="242">
        <f t="shared" si="28"/>
        <v>190661.11111111112</v>
      </c>
      <c r="H32" s="242">
        <f t="shared" si="28"/>
        <v>190661.11111111112</v>
      </c>
      <c r="I32" s="242">
        <f t="shared" si="28"/>
        <v>190661.11111111112</v>
      </c>
      <c r="J32" s="242">
        <f t="shared" si="28"/>
        <v>190661.11111111112</v>
      </c>
      <c r="K32" s="242">
        <f t="shared" si="28"/>
        <v>190661.11111111124</v>
      </c>
      <c r="L32" s="242">
        <f t="shared" si="28"/>
        <v>190661.11111111101</v>
      </c>
      <c r="M32" s="242">
        <f t="shared" si="28"/>
        <v>190661.11111111101</v>
      </c>
      <c r="N32" s="242">
        <f t="shared" si="28"/>
        <v>190661.11111111101</v>
      </c>
      <c r="O32" s="242">
        <f t="shared" si="28"/>
        <v>190661.11111111101</v>
      </c>
      <c r="P32" s="258">
        <f t="shared" si="28"/>
        <v>190661.11111111101</v>
      </c>
      <c r="Q32" s="242">
        <f t="shared" si="28"/>
        <v>190661.11111111101</v>
      </c>
      <c r="R32" s="242">
        <f t="shared" si="28"/>
        <v>190661.11111111101</v>
      </c>
      <c r="S32" s="242">
        <f t="shared" si="28"/>
        <v>190661.11111111101</v>
      </c>
      <c r="T32" s="242">
        <f t="shared" si="28"/>
        <v>190661.11111111101</v>
      </c>
      <c r="U32" s="242">
        <f t="shared" si="28"/>
        <v>190661.11111111101</v>
      </c>
      <c r="V32" s="242">
        <f t="shared" si="28"/>
        <v>190661.11111111101</v>
      </c>
      <c r="W32" s="242">
        <f t="shared" si="28"/>
        <v>0</v>
      </c>
      <c r="X32" s="242">
        <f t="shared" si="28"/>
        <v>0</v>
      </c>
      <c r="Y32" s="242">
        <f t="shared" si="28"/>
        <v>0</v>
      </c>
      <c r="Z32" s="242">
        <f t="shared" si="28"/>
        <v>0</v>
      </c>
      <c r="AA32" s="242">
        <f t="shared" si="28"/>
        <v>0</v>
      </c>
      <c r="AB32" s="258">
        <f t="shared" si="28"/>
        <v>0</v>
      </c>
      <c r="AC32" s="242">
        <f t="shared" si="28"/>
        <v>0</v>
      </c>
      <c r="AD32" s="242">
        <f t="shared" si="28"/>
        <v>0</v>
      </c>
      <c r="AE32" s="242">
        <f t="shared" si="28"/>
        <v>0</v>
      </c>
      <c r="AF32" s="242">
        <f t="shared" si="28"/>
        <v>0</v>
      </c>
      <c r="AG32" s="242">
        <f t="shared" si="28"/>
        <v>0</v>
      </c>
      <c r="AH32" s="242">
        <f t="shared" si="28"/>
        <v>0</v>
      </c>
      <c r="AI32" s="242">
        <f t="shared" si="28"/>
        <v>0</v>
      </c>
      <c r="AJ32" s="242">
        <f t="shared" si="28"/>
        <v>0</v>
      </c>
      <c r="AK32" s="242">
        <f t="shared" ref="AK32:BL32" si="29">SUM(AK31:AK31)</f>
        <v>0</v>
      </c>
      <c r="AL32" s="242">
        <f t="shared" si="29"/>
        <v>0</v>
      </c>
      <c r="AM32" s="242">
        <f t="shared" si="29"/>
        <v>0</v>
      </c>
      <c r="AN32" s="258">
        <f t="shared" si="29"/>
        <v>0</v>
      </c>
      <c r="AO32" s="242">
        <f t="shared" si="29"/>
        <v>0</v>
      </c>
      <c r="AP32" s="242">
        <f t="shared" si="29"/>
        <v>0</v>
      </c>
      <c r="AQ32" s="242">
        <f t="shared" si="29"/>
        <v>0</v>
      </c>
      <c r="AR32" s="242">
        <f t="shared" si="29"/>
        <v>0</v>
      </c>
      <c r="AS32" s="242">
        <f t="shared" si="29"/>
        <v>0</v>
      </c>
      <c r="AT32" s="242">
        <f t="shared" si="29"/>
        <v>0</v>
      </c>
      <c r="AU32" s="242">
        <f t="shared" si="29"/>
        <v>0</v>
      </c>
      <c r="AV32" s="242">
        <f t="shared" si="29"/>
        <v>0</v>
      </c>
      <c r="AW32" s="242">
        <f t="shared" si="29"/>
        <v>0</v>
      </c>
      <c r="AX32" s="242">
        <f t="shared" si="29"/>
        <v>0</v>
      </c>
      <c r="AY32" s="242">
        <f t="shared" si="29"/>
        <v>0</v>
      </c>
      <c r="AZ32" s="258">
        <f t="shared" si="29"/>
        <v>0</v>
      </c>
      <c r="BA32" s="242">
        <f t="shared" si="29"/>
        <v>0</v>
      </c>
      <c r="BB32" s="242">
        <f t="shared" si="29"/>
        <v>0</v>
      </c>
      <c r="BC32" s="242">
        <f t="shared" si="29"/>
        <v>0</v>
      </c>
      <c r="BD32" s="242">
        <f t="shared" si="29"/>
        <v>0</v>
      </c>
      <c r="BE32" s="242">
        <f t="shared" si="29"/>
        <v>0</v>
      </c>
      <c r="BF32" s="242">
        <f t="shared" si="29"/>
        <v>0</v>
      </c>
      <c r="BG32" s="242">
        <f t="shared" si="29"/>
        <v>0</v>
      </c>
      <c r="BH32" s="242">
        <f t="shared" si="29"/>
        <v>0</v>
      </c>
      <c r="BI32" s="242">
        <f t="shared" si="29"/>
        <v>0</v>
      </c>
      <c r="BJ32" s="242">
        <f t="shared" si="29"/>
        <v>0</v>
      </c>
      <c r="BK32" s="242">
        <f t="shared" si="29"/>
        <v>0</v>
      </c>
      <c r="BL32" s="242">
        <f t="shared" si="29"/>
        <v>0</v>
      </c>
      <c r="BM32" s="287"/>
      <c r="BN32" s="147">
        <f>SUM(E32:P32)</f>
        <v>2287933.333333333</v>
      </c>
      <c r="BO32" s="148">
        <f>SUM(Q32:AB32)</f>
        <v>1143966.666666666</v>
      </c>
      <c r="BP32" s="148">
        <f>SUM(AC32:AN32)</f>
        <v>0</v>
      </c>
      <c r="BQ32" s="148">
        <f>SUM(AO32:AZ32)</f>
        <v>0</v>
      </c>
      <c r="BR32" s="149">
        <f>SUM(BA32:BL32)</f>
        <v>0</v>
      </c>
      <c r="BS32" s="378"/>
      <c r="BT32" s="137">
        <f>SUM(BN32:BR32)</f>
        <v>3431899.9999999991</v>
      </c>
      <c r="BU32" s="300"/>
      <c r="BV32" s="6"/>
    </row>
    <row r="33" spans="2:74" s="279" customFormat="1" thickBot="1">
      <c r="C33" s="274"/>
      <c r="D33" s="274"/>
      <c r="E33" s="291"/>
      <c r="F33" s="291"/>
      <c r="G33" s="291"/>
      <c r="H33" s="291"/>
      <c r="I33" s="291"/>
      <c r="J33" s="291"/>
      <c r="K33" s="291"/>
      <c r="L33" s="291"/>
      <c r="M33" s="291"/>
      <c r="N33" s="291"/>
      <c r="O33" s="291"/>
      <c r="P33" s="295"/>
      <c r="Q33" s="291"/>
      <c r="R33" s="291"/>
      <c r="S33" s="291"/>
      <c r="T33" s="291"/>
      <c r="U33" s="291"/>
      <c r="V33" s="291"/>
      <c r="W33" s="291"/>
      <c r="X33" s="291"/>
      <c r="Y33" s="291"/>
      <c r="Z33" s="291"/>
      <c r="AA33" s="291"/>
      <c r="AB33" s="295"/>
      <c r="AC33" s="291"/>
      <c r="AD33" s="291"/>
      <c r="AE33" s="291"/>
      <c r="AF33" s="291"/>
      <c r="AG33" s="291"/>
      <c r="AH33" s="291"/>
      <c r="AI33" s="291"/>
      <c r="AJ33" s="291"/>
      <c r="AK33" s="291"/>
      <c r="AL33" s="291"/>
      <c r="AM33" s="291"/>
      <c r="AN33" s="295"/>
      <c r="AO33" s="291"/>
      <c r="AP33" s="291"/>
      <c r="AQ33" s="291"/>
      <c r="AR33" s="291"/>
      <c r="AS33" s="291"/>
      <c r="AT33" s="291"/>
      <c r="AU33" s="291"/>
      <c r="AV33" s="291"/>
      <c r="AW33" s="291"/>
      <c r="AX33" s="291"/>
      <c r="AY33" s="291"/>
      <c r="AZ33" s="295"/>
      <c r="BA33" s="291"/>
      <c r="BB33" s="291"/>
      <c r="BC33" s="291"/>
      <c r="BD33" s="291"/>
      <c r="BE33" s="291"/>
      <c r="BF33" s="291"/>
      <c r="BG33" s="291"/>
      <c r="BH33" s="291"/>
      <c r="BI33" s="291"/>
      <c r="BJ33" s="291"/>
      <c r="BK33" s="291"/>
      <c r="BL33" s="291"/>
      <c r="BM33" s="291"/>
      <c r="BN33" s="380"/>
      <c r="BO33" s="380"/>
      <c r="BP33" s="380"/>
      <c r="BQ33" s="380"/>
      <c r="BR33" s="380"/>
      <c r="BS33" s="381"/>
      <c r="BT33" s="382"/>
      <c r="BU33" s="307"/>
      <c r="BV33" s="16"/>
    </row>
    <row r="34" spans="2:74" s="221" customFormat="1" thickBot="1">
      <c r="B34" s="115" t="s">
        <v>3</v>
      </c>
      <c r="C34" s="203"/>
      <c r="D34" s="203"/>
      <c r="E34" s="117">
        <f t="shared" ref="E34:AJ34" si="30">E28-E32</f>
        <v>-140357.42500454735</v>
      </c>
      <c r="F34" s="117">
        <f t="shared" si="30"/>
        <v>406493.34058464144</v>
      </c>
      <c r="G34" s="117">
        <f t="shared" si="30"/>
        <v>427291.55963474559</v>
      </c>
      <c r="H34" s="117">
        <f t="shared" si="30"/>
        <v>453148.83625344571</v>
      </c>
      <c r="I34" s="117">
        <f t="shared" si="30"/>
        <v>485287.91277522815</v>
      </c>
      <c r="J34" s="117">
        <f t="shared" si="30"/>
        <v>525227.02816856047</v>
      </c>
      <c r="K34" s="117">
        <f t="shared" si="30"/>
        <v>574851.32972481265</v>
      </c>
      <c r="L34" s="117">
        <f t="shared" si="30"/>
        <v>636501.54257200821</v>
      </c>
      <c r="M34" s="117">
        <f t="shared" si="30"/>
        <v>608783.06765440817</v>
      </c>
      <c r="N34" s="117">
        <f t="shared" si="30"/>
        <v>703620.07422384201</v>
      </c>
      <c r="O34" s="117">
        <f t="shared" si="30"/>
        <v>821571.6910546443</v>
      </c>
      <c r="P34" s="192">
        <f t="shared" si="30"/>
        <v>968108.28857655823</v>
      </c>
      <c r="Q34" s="117">
        <f t="shared" si="30"/>
        <v>1133277.9764713233</v>
      </c>
      <c r="R34" s="117">
        <f t="shared" si="30"/>
        <v>1704793.1493429032</v>
      </c>
      <c r="S34" s="117">
        <f t="shared" si="30"/>
        <v>1731709.3501307711</v>
      </c>
      <c r="T34" s="117">
        <f t="shared" si="30"/>
        <v>1760214.2157807339</v>
      </c>
      <c r="U34" s="117">
        <f t="shared" si="30"/>
        <v>1790400.4957145359</v>
      </c>
      <c r="V34" s="117">
        <f t="shared" si="30"/>
        <v>1822366.3500589607</v>
      </c>
      <c r="W34" s="117">
        <f t="shared" si="30"/>
        <v>2097513.9763827431</v>
      </c>
      <c r="X34" s="117">
        <f t="shared" si="30"/>
        <v>2133356.6992894411</v>
      </c>
      <c r="Y34" s="117">
        <f t="shared" si="30"/>
        <v>2169533.4906069273</v>
      </c>
      <c r="Z34" s="117">
        <f t="shared" si="30"/>
        <v>2209718.8990879483</v>
      </c>
      <c r="AA34" s="117">
        <f t="shared" si="30"/>
        <v>2252267.5574913621</v>
      </c>
      <c r="AB34" s="192">
        <f t="shared" si="30"/>
        <v>2297317.4016505349</v>
      </c>
      <c r="AC34" s="117">
        <f t="shared" si="30"/>
        <v>2319902.6383099356</v>
      </c>
      <c r="AD34" s="117">
        <f t="shared" si="30"/>
        <v>2881651.7106186929</v>
      </c>
      <c r="AE34" s="117">
        <f t="shared" si="30"/>
        <v>2897659.460465244</v>
      </c>
      <c r="AF34" s="117">
        <f t="shared" si="30"/>
        <v>2914033.9854833991</v>
      </c>
      <c r="AG34" s="117">
        <f t="shared" si="30"/>
        <v>2930783.5656178547</v>
      </c>
      <c r="AH34" s="117">
        <f t="shared" si="30"/>
        <v>2947916.6672266582</v>
      </c>
      <c r="AI34" s="117">
        <f t="shared" si="30"/>
        <v>2965441.9472759869</v>
      </c>
      <c r="AJ34" s="117">
        <f t="shared" si="30"/>
        <v>2983368.2576293135</v>
      </c>
      <c r="AK34" s="117">
        <f t="shared" ref="AK34:BL34" si="31">AK28-AK32</f>
        <v>2999840.1644330719</v>
      </c>
      <c r="AL34" s="117">
        <f t="shared" si="31"/>
        <v>3018595.8926010127</v>
      </c>
      <c r="AM34" s="117">
        <f t="shared" si="31"/>
        <v>3037780.4203994479</v>
      </c>
      <c r="AN34" s="192">
        <f t="shared" si="31"/>
        <v>3057403.4241356766</v>
      </c>
      <c r="AO34" s="117">
        <f t="shared" si="31"/>
        <v>3117596.0311867283</v>
      </c>
      <c r="AP34" s="117">
        <f t="shared" si="31"/>
        <v>3668533.3557549054</v>
      </c>
      <c r="AQ34" s="117">
        <f t="shared" si="31"/>
        <v>3673401.6987969764</v>
      </c>
      <c r="AR34" s="117">
        <f t="shared" si="31"/>
        <v>3678301.2574500521</v>
      </c>
      <c r="AS34" s="117">
        <f t="shared" si="31"/>
        <v>3683232.2300969781</v>
      </c>
      <c r="AT34" s="117">
        <f t="shared" si="31"/>
        <v>3688194.8163741855</v>
      </c>
      <c r="AU34" s="117">
        <f t="shared" si="31"/>
        <v>3693189.2171795764</v>
      </c>
      <c r="AV34" s="117">
        <f t="shared" si="31"/>
        <v>3698215.6346804677</v>
      </c>
      <c r="AW34" s="117">
        <f t="shared" si="31"/>
        <v>3701316.5630715843</v>
      </c>
      <c r="AX34" s="117">
        <f t="shared" si="31"/>
        <v>3706407.6255830973</v>
      </c>
      <c r="AY34" s="117">
        <f t="shared" si="31"/>
        <v>3711531.3189887181</v>
      </c>
      <c r="AZ34" s="192">
        <f t="shared" si="31"/>
        <v>3716687.8506138409</v>
      </c>
      <c r="BA34" s="117">
        <f t="shared" si="31"/>
        <v>3474851.3717824537</v>
      </c>
      <c r="BB34" s="117">
        <f t="shared" si="31"/>
        <v>4020555.1954173995</v>
      </c>
      <c r="BC34" s="117">
        <f t="shared" si="31"/>
        <v>4020157.3683174914</v>
      </c>
      <c r="BD34" s="117">
        <f t="shared" si="31"/>
        <v>4019757.8836046662</v>
      </c>
      <c r="BE34" s="117">
        <f t="shared" si="31"/>
        <v>4019356.7343722051</v>
      </c>
      <c r="BF34" s="117">
        <f t="shared" si="31"/>
        <v>4018953.9136846079</v>
      </c>
      <c r="BG34" s="117">
        <f t="shared" si="31"/>
        <v>4018549.4145774795</v>
      </c>
      <c r="BH34" s="117">
        <f t="shared" si="31"/>
        <v>4018143.2300574048</v>
      </c>
      <c r="BI34" s="117">
        <f t="shared" si="31"/>
        <v>4015679.75838933</v>
      </c>
      <c r="BJ34" s="117">
        <f t="shared" si="31"/>
        <v>4015270.1819464397</v>
      </c>
      <c r="BK34" s="117">
        <f t="shared" si="31"/>
        <v>4014858.8989350377</v>
      </c>
      <c r="BL34" s="117">
        <f t="shared" si="31"/>
        <v>4014445.9022444217</v>
      </c>
      <c r="BM34" s="219"/>
      <c r="BN34" s="118">
        <f>SUM(E34:P34)</f>
        <v>6470527.2462183479</v>
      </c>
      <c r="BO34" s="119">
        <f>SUM(Q34:AB34)</f>
        <v>23102469.562008187</v>
      </c>
      <c r="BP34" s="119">
        <f>SUM(AC34:AN34)</f>
        <v>34954378.134196296</v>
      </c>
      <c r="BQ34" s="119">
        <f>SUM(AO34:AZ34)</f>
        <v>43736607.59977711</v>
      </c>
      <c r="BR34" s="120">
        <f>SUM(BA34:BL34)</f>
        <v>47670579.853328928</v>
      </c>
      <c r="BS34" s="359"/>
      <c r="BT34" s="121">
        <f>SUM(BN34:BR34)</f>
        <v>155934562.39552885</v>
      </c>
      <c r="BU34" s="226"/>
      <c r="BV34" s="226"/>
    </row>
    <row r="35" spans="2:74" s="272" customFormat="1" thickBot="1">
      <c r="C35" s="274"/>
      <c r="D35" s="283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4"/>
      <c r="Q35" s="290"/>
      <c r="R35" s="290"/>
      <c r="S35" s="290"/>
      <c r="T35" s="290"/>
      <c r="U35" s="290"/>
      <c r="V35" s="290"/>
      <c r="W35" s="290"/>
      <c r="X35" s="290"/>
      <c r="Y35" s="290"/>
      <c r="Z35" s="290"/>
      <c r="AA35" s="290"/>
      <c r="AB35" s="294"/>
      <c r="AC35" s="290"/>
      <c r="AD35" s="290"/>
      <c r="AE35" s="290"/>
      <c r="AF35" s="290"/>
      <c r="AG35" s="290"/>
      <c r="AH35" s="290"/>
      <c r="AI35" s="290"/>
      <c r="AJ35" s="290"/>
      <c r="AK35" s="290"/>
      <c r="AL35" s="290"/>
      <c r="AM35" s="290"/>
      <c r="AN35" s="294"/>
      <c r="AO35" s="290"/>
      <c r="AP35" s="290"/>
      <c r="AQ35" s="290"/>
      <c r="AR35" s="290"/>
      <c r="AS35" s="290"/>
      <c r="AT35" s="290"/>
      <c r="AU35" s="290"/>
      <c r="AV35" s="290"/>
      <c r="AW35" s="290"/>
      <c r="AX35" s="290"/>
      <c r="AY35" s="290"/>
      <c r="AZ35" s="294"/>
      <c r="BA35" s="290"/>
      <c r="BB35" s="290"/>
      <c r="BC35" s="290"/>
      <c r="BD35" s="290"/>
      <c r="BE35" s="290"/>
      <c r="BF35" s="290"/>
      <c r="BG35" s="290"/>
      <c r="BH35" s="290"/>
      <c r="BI35" s="290"/>
      <c r="BJ35" s="290"/>
      <c r="BK35" s="290"/>
      <c r="BL35" s="290"/>
      <c r="BM35" s="287"/>
      <c r="BN35" s="380"/>
      <c r="BO35" s="380"/>
      <c r="BP35" s="380"/>
      <c r="BQ35" s="380"/>
      <c r="BR35" s="380"/>
      <c r="BS35" s="381"/>
      <c r="BT35" s="382"/>
      <c r="BU35" s="300"/>
      <c r="BV35" s="6"/>
    </row>
    <row r="36" spans="2:74" s="272" customFormat="1" ht="15" outlineLevel="1">
      <c r="B36" s="274" t="s">
        <v>93</v>
      </c>
      <c r="C36" s="248"/>
      <c r="D36" s="248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6"/>
      <c r="Q36" s="235"/>
      <c r="R36" s="235"/>
      <c r="S36" s="235"/>
      <c r="T36" s="235"/>
      <c r="U36" s="235"/>
      <c r="V36" s="235"/>
      <c r="W36" s="235"/>
      <c r="X36" s="235"/>
      <c r="Y36" s="235"/>
      <c r="Z36" s="235"/>
      <c r="AA36" s="235"/>
      <c r="AB36" s="236"/>
      <c r="AC36" s="235"/>
      <c r="AD36" s="235"/>
      <c r="AE36" s="235"/>
      <c r="AF36" s="235"/>
      <c r="AG36" s="235"/>
      <c r="AH36" s="235"/>
      <c r="AI36" s="235"/>
      <c r="AJ36" s="235"/>
      <c r="AK36" s="235"/>
      <c r="AL36" s="235"/>
      <c r="AM36" s="235"/>
      <c r="AN36" s="236"/>
      <c r="AO36" s="235"/>
      <c r="AP36" s="235"/>
      <c r="AQ36" s="235"/>
      <c r="AR36" s="235"/>
      <c r="AS36" s="235"/>
      <c r="AT36" s="235"/>
      <c r="AU36" s="235"/>
      <c r="AV36" s="235"/>
      <c r="AW36" s="235"/>
      <c r="AX36" s="235"/>
      <c r="AY36" s="235"/>
      <c r="AZ36" s="236"/>
      <c r="BA36" s="235"/>
      <c r="BB36" s="235"/>
      <c r="BC36" s="235"/>
      <c r="BD36" s="235"/>
      <c r="BE36" s="235"/>
      <c r="BF36" s="235"/>
      <c r="BG36" s="235"/>
      <c r="BH36" s="235"/>
      <c r="BI36" s="235"/>
      <c r="BJ36" s="235"/>
      <c r="BK36" s="235"/>
      <c r="BL36" s="235"/>
      <c r="BM36" s="287"/>
      <c r="BN36" s="41"/>
      <c r="BO36" s="42"/>
      <c r="BP36" s="42"/>
      <c r="BQ36" s="42"/>
      <c r="BR36" s="43"/>
      <c r="BS36" s="369"/>
      <c r="BT36" s="47"/>
      <c r="BU36" s="306"/>
      <c r="BV36" s="10"/>
    </row>
    <row r="37" spans="2:74" s="272" customFormat="1" ht="15" outlineLevel="1">
      <c r="B37" s="275" t="s">
        <v>4</v>
      </c>
      <c r="C37" s="248"/>
      <c r="D37" s="248"/>
      <c r="E37" s="424">
        <v>0</v>
      </c>
      <c r="F37" s="424">
        <v>0</v>
      </c>
      <c r="G37" s="424">
        <v>0</v>
      </c>
      <c r="H37" s="424">
        <v>0</v>
      </c>
      <c r="I37" s="424">
        <v>0</v>
      </c>
      <c r="J37" s="424">
        <v>0</v>
      </c>
      <c r="K37" s="424">
        <v>0</v>
      </c>
      <c r="L37" s="424">
        <v>0</v>
      </c>
      <c r="M37" s="424">
        <v>0</v>
      </c>
      <c r="N37" s="424">
        <v>0</v>
      </c>
      <c r="O37" s="424">
        <v>0</v>
      </c>
      <c r="P37" s="424">
        <v>0</v>
      </c>
      <c r="Q37" s="424">
        <v>0</v>
      </c>
      <c r="R37" s="424">
        <v>0</v>
      </c>
      <c r="S37" s="424">
        <v>0</v>
      </c>
      <c r="T37" s="424">
        <v>0</v>
      </c>
      <c r="U37" s="424">
        <v>0</v>
      </c>
      <c r="V37" s="424">
        <v>0</v>
      </c>
      <c r="W37" s="424">
        <v>0</v>
      </c>
      <c r="X37" s="424">
        <v>0</v>
      </c>
      <c r="Y37" s="424">
        <v>0</v>
      </c>
      <c r="Z37" s="424">
        <v>0</v>
      </c>
      <c r="AA37" s="424">
        <v>0</v>
      </c>
      <c r="AB37" s="424">
        <v>0</v>
      </c>
      <c r="AC37" s="424">
        <v>0</v>
      </c>
      <c r="AD37" s="424">
        <v>0</v>
      </c>
      <c r="AE37" s="424">
        <v>0</v>
      </c>
      <c r="AF37" s="424">
        <v>0</v>
      </c>
      <c r="AG37" s="424">
        <v>0</v>
      </c>
      <c r="AH37" s="424">
        <v>0</v>
      </c>
      <c r="AI37" s="424">
        <v>0</v>
      </c>
      <c r="AJ37" s="424">
        <v>0</v>
      </c>
      <c r="AK37" s="424">
        <v>0</v>
      </c>
      <c r="AL37" s="424">
        <v>0</v>
      </c>
      <c r="AM37" s="424">
        <v>0</v>
      </c>
      <c r="AN37" s="424">
        <v>0</v>
      </c>
      <c r="AO37" s="424">
        <v>0</v>
      </c>
      <c r="AP37" s="424">
        <v>0</v>
      </c>
      <c r="AQ37" s="424">
        <v>0</v>
      </c>
      <c r="AR37" s="424">
        <v>0</v>
      </c>
      <c r="AS37" s="424">
        <v>0</v>
      </c>
      <c r="AT37" s="424">
        <v>0</v>
      </c>
      <c r="AU37" s="424">
        <v>0</v>
      </c>
      <c r="AV37" s="424">
        <v>0</v>
      </c>
      <c r="AW37" s="424">
        <v>0</v>
      </c>
      <c r="AX37" s="424">
        <v>0</v>
      </c>
      <c r="AY37" s="424">
        <v>0</v>
      </c>
      <c r="AZ37" s="424">
        <v>0</v>
      </c>
      <c r="BA37" s="424">
        <v>0</v>
      </c>
      <c r="BB37" s="424">
        <v>0</v>
      </c>
      <c r="BC37" s="424">
        <v>0</v>
      </c>
      <c r="BD37" s="424">
        <v>0</v>
      </c>
      <c r="BE37" s="424">
        <v>0</v>
      </c>
      <c r="BF37" s="424">
        <v>0</v>
      </c>
      <c r="BG37" s="424">
        <v>0</v>
      </c>
      <c r="BH37" s="424">
        <v>0</v>
      </c>
      <c r="BI37" s="424">
        <v>0</v>
      </c>
      <c r="BJ37" s="424">
        <v>0</v>
      </c>
      <c r="BK37" s="424">
        <v>0</v>
      </c>
      <c r="BL37" s="424">
        <v>0</v>
      </c>
      <c r="BM37" s="287"/>
      <c r="BN37" s="67">
        <f>SUM(E37:P37)</f>
        <v>0</v>
      </c>
      <c r="BO37" s="68">
        <f>SUM(Q37:AB37)</f>
        <v>0</v>
      </c>
      <c r="BP37" s="68">
        <f>SUM(AC37:AN37)</f>
        <v>0</v>
      </c>
      <c r="BQ37" s="68">
        <f>SUM(AO37:AZ37)</f>
        <v>0</v>
      </c>
      <c r="BR37" s="69">
        <f>SUM(BA37:BL37)</f>
        <v>0</v>
      </c>
      <c r="BS37" s="378"/>
      <c r="BT37" s="70">
        <f t="shared" ref="BT37:BT38" si="32">SUM(BN37:BR37)</f>
        <v>0</v>
      </c>
      <c r="BU37" s="300"/>
      <c r="BV37" s="6"/>
    </row>
    <row r="38" spans="2:74" s="276" customFormat="1" ht="15" outlineLevel="1">
      <c r="B38" s="277" t="s">
        <v>19</v>
      </c>
      <c r="C38" s="278"/>
      <c r="D38" s="278"/>
      <c r="E38" s="424">
        <v>0</v>
      </c>
      <c r="F38" s="424">
        <v>0</v>
      </c>
      <c r="G38" s="424">
        <v>0</v>
      </c>
      <c r="H38" s="424">
        <v>0</v>
      </c>
      <c r="I38" s="424">
        <v>0</v>
      </c>
      <c r="J38" s="424">
        <v>0</v>
      </c>
      <c r="K38" s="424">
        <v>0</v>
      </c>
      <c r="L38" s="424">
        <v>0</v>
      </c>
      <c r="M38" s="424">
        <v>0</v>
      </c>
      <c r="N38" s="424">
        <v>0</v>
      </c>
      <c r="O38" s="424">
        <v>0</v>
      </c>
      <c r="P38" s="424">
        <v>0</v>
      </c>
      <c r="Q38" s="424">
        <v>0</v>
      </c>
      <c r="R38" s="424">
        <v>0</v>
      </c>
      <c r="S38" s="424">
        <v>0</v>
      </c>
      <c r="T38" s="424">
        <v>0</v>
      </c>
      <c r="U38" s="424">
        <v>0</v>
      </c>
      <c r="V38" s="424">
        <v>0</v>
      </c>
      <c r="W38" s="424">
        <v>0</v>
      </c>
      <c r="X38" s="424">
        <v>0</v>
      </c>
      <c r="Y38" s="424">
        <v>0</v>
      </c>
      <c r="Z38" s="424">
        <v>0</v>
      </c>
      <c r="AA38" s="424">
        <v>0</v>
      </c>
      <c r="AB38" s="424">
        <v>0</v>
      </c>
      <c r="AC38" s="424">
        <v>0</v>
      </c>
      <c r="AD38" s="424">
        <v>0</v>
      </c>
      <c r="AE38" s="424">
        <v>0</v>
      </c>
      <c r="AF38" s="424">
        <v>0</v>
      </c>
      <c r="AG38" s="424">
        <v>0</v>
      </c>
      <c r="AH38" s="424">
        <v>0</v>
      </c>
      <c r="AI38" s="424">
        <v>0</v>
      </c>
      <c r="AJ38" s="424">
        <v>0</v>
      </c>
      <c r="AK38" s="424">
        <v>0</v>
      </c>
      <c r="AL38" s="424">
        <v>0</v>
      </c>
      <c r="AM38" s="424">
        <v>0</v>
      </c>
      <c r="AN38" s="424">
        <v>0</v>
      </c>
      <c r="AO38" s="424">
        <v>0</v>
      </c>
      <c r="AP38" s="424">
        <v>0</v>
      </c>
      <c r="AQ38" s="424">
        <v>0</v>
      </c>
      <c r="AR38" s="424">
        <v>0</v>
      </c>
      <c r="AS38" s="424">
        <v>0</v>
      </c>
      <c r="AT38" s="424">
        <v>0</v>
      </c>
      <c r="AU38" s="424">
        <v>0</v>
      </c>
      <c r="AV38" s="424">
        <v>0</v>
      </c>
      <c r="AW38" s="424">
        <v>0</v>
      </c>
      <c r="AX38" s="424">
        <v>0</v>
      </c>
      <c r="AY38" s="424">
        <v>0</v>
      </c>
      <c r="AZ38" s="424">
        <v>0</v>
      </c>
      <c r="BA38" s="424">
        <v>0</v>
      </c>
      <c r="BB38" s="424">
        <v>0</v>
      </c>
      <c r="BC38" s="424">
        <v>0</v>
      </c>
      <c r="BD38" s="424">
        <v>0</v>
      </c>
      <c r="BE38" s="424">
        <v>0</v>
      </c>
      <c r="BF38" s="424">
        <v>0</v>
      </c>
      <c r="BG38" s="424">
        <v>0</v>
      </c>
      <c r="BH38" s="424">
        <v>0</v>
      </c>
      <c r="BI38" s="424">
        <v>0</v>
      </c>
      <c r="BJ38" s="424">
        <v>0</v>
      </c>
      <c r="BK38" s="424">
        <v>0</v>
      </c>
      <c r="BL38" s="424">
        <v>0</v>
      </c>
      <c r="BM38" s="293"/>
      <c r="BN38" s="67">
        <f t="shared" ref="BN38" si="33">SUM(E38:P38)</f>
        <v>0</v>
      </c>
      <c r="BO38" s="68">
        <f t="shared" ref="BO38" si="34">SUM(Q38:AB38)</f>
        <v>0</v>
      </c>
      <c r="BP38" s="68">
        <f t="shared" ref="BP38" si="35">SUM(AC38:AN38)</f>
        <v>0</v>
      </c>
      <c r="BQ38" s="68">
        <f t="shared" ref="BQ38" si="36">SUM(AO38:AZ38)</f>
        <v>0</v>
      </c>
      <c r="BR38" s="69">
        <f t="shared" ref="BR38" si="37">SUM(BA38:BL38)</f>
        <v>0</v>
      </c>
      <c r="BS38" s="378"/>
      <c r="BT38" s="70">
        <f t="shared" si="32"/>
        <v>0</v>
      </c>
      <c r="BU38" s="305"/>
      <c r="BV38" s="71"/>
    </row>
    <row r="39" spans="2:74" s="272" customFormat="1" thickBot="1">
      <c r="B39" s="274" t="s">
        <v>94</v>
      </c>
      <c r="C39" s="248"/>
      <c r="D39" s="248"/>
      <c r="E39" s="242">
        <f>SUM(E37:E38)</f>
        <v>0</v>
      </c>
      <c r="F39" s="242">
        <f t="shared" ref="F39:BL39" si="38">SUM(F37:F38)</f>
        <v>0</v>
      </c>
      <c r="G39" s="242">
        <f t="shared" si="38"/>
        <v>0</v>
      </c>
      <c r="H39" s="242">
        <f t="shared" si="38"/>
        <v>0</v>
      </c>
      <c r="I39" s="242">
        <f t="shared" si="38"/>
        <v>0</v>
      </c>
      <c r="J39" s="242">
        <f t="shared" si="38"/>
        <v>0</v>
      </c>
      <c r="K39" s="242">
        <f t="shared" si="38"/>
        <v>0</v>
      </c>
      <c r="L39" s="242">
        <f t="shared" si="38"/>
        <v>0</v>
      </c>
      <c r="M39" s="242">
        <f t="shared" si="38"/>
        <v>0</v>
      </c>
      <c r="N39" s="242">
        <f t="shared" si="38"/>
        <v>0</v>
      </c>
      <c r="O39" s="242">
        <f t="shared" si="38"/>
        <v>0</v>
      </c>
      <c r="P39" s="258">
        <f t="shared" si="38"/>
        <v>0</v>
      </c>
      <c r="Q39" s="242">
        <f t="shared" si="38"/>
        <v>0</v>
      </c>
      <c r="R39" s="242">
        <f t="shared" si="38"/>
        <v>0</v>
      </c>
      <c r="S39" s="242">
        <f t="shared" si="38"/>
        <v>0</v>
      </c>
      <c r="T39" s="242">
        <f t="shared" si="38"/>
        <v>0</v>
      </c>
      <c r="U39" s="242">
        <f t="shared" si="38"/>
        <v>0</v>
      </c>
      <c r="V39" s="242">
        <f t="shared" si="38"/>
        <v>0</v>
      </c>
      <c r="W39" s="242">
        <f t="shared" si="38"/>
        <v>0</v>
      </c>
      <c r="X39" s="242">
        <f t="shared" si="38"/>
        <v>0</v>
      </c>
      <c r="Y39" s="242">
        <f t="shared" si="38"/>
        <v>0</v>
      </c>
      <c r="Z39" s="242">
        <f t="shared" si="38"/>
        <v>0</v>
      </c>
      <c r="AA39" s="242">
        <f t="shared" si="38"/>
        <v>0</v>
      </c>
      <c r="AB39" s="258">
        <f t="shared" si="38"/>
        <v>0</v>
      </c>
      <c r="AC39" s="242">
        <f t="shared" si="38"/>
        <v>0</v>
      </c>
      <c r="AD39" s="242">
        <f t="shared" si="38"/>
        <v>0</v>
      </c>
      <c r="AE39" s="242">
        <f t="shared" si="38"/>
        <v>0</v>
      </c>
      <c r="AF39" s="242">
        <f t="shared" si="38"/>
        <v>0</v>
      </c>
      <c r="AG39" s="242">
        <f t="shared" si="38"/>
        <v>0</v>
      </c>
      <c r="AH39" s="242">
        <f t="shared" si="38"/>
        <v>0</v>
      </c>
      <c r="AI39" s="242">
        <f t="shared" si="38"/>
        <v>0</v>
      </c>
      <c r="AJ39" s="242">
        <f t="shared" si="38"/>
        <v>0</v>
      </c>
      <c r="AK39" s="242">
        <f t="shared" si="38"/>
        <v>0</v>
      </c>
      <c r="AL39" s="242">
        <f t="shared" si="38"/>
        <v>0</v>
      </c>
      <c r="AM39" s="242">
        <f t="shared" si="38"/>
        <v>0</v>
      </c>
      <c r="AN39" s="258">
        <f t="shared" si="38"/>
        <v>0</v>
      </c>
      <c r="AO39" s="242">
        <f t="shared" si="38"/>
        <v>0</v>
      </c>
      <c r="AP39" s="242">
        <f t="shared" si="38"/>
        <v>0</v>
      </c>
      <c r="AQ39" s="242">
        <f t="shared" si="38"/>
        <v>0</v>
      </c>
      <c r="AR39" s="242">
        <f t="shared" si="38"/>
        <v>0</v>
      </c>
      <c r="AS39" s="242">
        <f t="shared" si="38"/>
        <v>0</v>
      </c>
      <c r="AT39" s="242">
        <f t="shared" si="38"/>
        <v>0</v>
      </c>
      <c r="AU39" s="242">
        <f t="shared" si="38"/>
        <v>0</v>
      </c>
      <c r="AV39" s="242">
        <f t="shared" si="38"/>
        <v>0</v>
      </c>
      <c r="AW39" s="242">
        <f t="shared" si="38"/>
        <v>0</v>
      </c>
      <c r="AX39" s="242">
        <f t="shared" si="38"/>
        <v>0</v>
      </c>
      <c r="AY39" s="242">
        <f t="shared" si="38"/>
        <v>0</v>
      </c>
      <c r="AZ39" s="258">
        <f t="shared" si="38"/>
        <v>0</v>
      </c>
      <c r="BA39" s="242">
        <f t="shared" si="38"/>
        <v>0</v>
      </c>
      <c r="BB39" s="242">
        <f t="shared" si="38"/>
        <v>0</v>
      </c>
      <c r="BC39" s="242">
        <f t="shared" si="38"/>
        <v>0</v>
      </c>
      <c r="BD39" s="242">
        <f t="shared" si="38"/>
        <v>0</v>
      </c>
      <c r="BE39" s="242">
        <f t="shared" si="38"/>
        <v>0</v>
      </c>
      <c r="BF39" s="242">
        <f t="shared" si="38"/>
        <v>0</v>
      </c>
      <c r="BG39" s="242">
        <f t="shared" si="38"/>
        <v>0</v>
      </c>
      <c r="BH39" s="242">
        <f t="shared" si="38"/>
        <v>0</v>
      </c>
      <c r="BI39" s="242">
        <f t="shared" si="38"/>
        <v>0</v>
      </c>
      <c r="BJ39" s="242">
        <f t="shared" si="38"/>
        <v>0</v>
      </c>
      <c r="BK39" s="242">
        <f t="shared" si="38"/>
        <v>0</v>
      </c>
      <c r="BL39" s="242">
        <f t="shared" si="38"/>
        <v>0</v>
      </c>
      <c r="BM39" s="287"/>
      <c r="BN39" s="147">
        <f>SUM(E39:P39)</f>
        <v>0</v>
      </c>
      <c r="BO39" s="148">
        <f>SUM(Q39:AB39)</f>
        <v>0</v>
      </c>
      <c r="BP39" s="148">
        <f>SUM(AC39:AN39)</f>
        <v>0</v>
      </c>
      <c r="BQ39" s="148">
        <f>SUM(AO39:AZ39)</f>
        <v>0</v>
      </c>
      <c r="BR39" s="149">
        <f>SUM(BA39:BL39)</f>
        <v>0</v>
      </c>
      <c r="BS39" s="378"/>
      <c r="BT39" s="137">
        <f>SUM(BN39:BR39)</f>
        <v>0</v>
      </c>
      <c r="BU39" s="300"/>
      <c r="BV39" s="6"/>
    </row>
    <row r="40" spans="2:74" s="279" customFormat="1" thickBot="1">
      <c r="C40" s="274"/>
      <c r="D40" s="274"/>
      <c r="E40" s="291"/>
      <c r="F40" s="291"/>
      <c r="G40" s="291"/>
      <c r="H40" s="291"/>
      <c r="I40" s="291"/>
      <c r="J40" s="291"/>
      <c r="K40" s="291"/>
      <c r="L40" s="291"/>
      <c r="M40" s="291"/>
      <c r="N40" s="291"/>
      <c r="O40" s="291"/>
      <c r="P40" s="295"/>
      <c r="Q40" s="291"/>
      <c r="R40" s="291"/>
      <c r="S40" s="291"/>
      <c r="T40" s="291"/>
      <c r="U40" s="291"/>
      <c r="V40" s="291"/>
      <c r="W40" s="291"/>
      <c r="X40" s="291"/>
      <c r="Y40" s="291"/>
      <c r="Z40" s="291"/>
      <c r="AA40" s="291"/>
      <c r="AB40" s="295"/>
      <c r="AC40" s="291"/>
      <c r="AD40" s="291"/>
      <c r="AE40" s="291"/>
      <c r="AF40" s="291"/>
      <c r="AG40" s="291"/>
      <c r="AH40" s="291"/>
      <c r="AI40" s="291"/>
      <c r="AJ40" s="291"/>
      <c r="AK40" s="291"/>
      <c r="AL40" s="291"/>
      <c r="AM40" s="291"/>
      <c r="AN40" s="295"/>
      <c r="AO40" s="291"/>
      <c r="AP40" s="291"/>
      <c r="AQ40" s="291"/>
      <c r="AR40" s="291"/>
      <c r="AS40" s="291"/>
      <c r="AT40" s="291"/>
      <c r="AU40" s="291"/>
      <c r="AV40" s="291"/>
      <c r="AW40" s="291"/>
      <c r="AX40" s="291"/>
      <c r="AY40" s="291"/>
      <c r="AZ40" s="295"/>
      <c r="BA40" s="291"/>
      <c r="BB40" s="291"/>
      <c r="BC40" s="291"/>
      <c r="BD40" s="291"/>
      <c r="BE40" s="291"/>
      <c r="BF40" s="291"/>
      <c r="BG40" s="291"/>
      <c r="BH40" s="291"/>
      <c r="BI40" s="291"/>
      <c r="BJ40" s="291"/>
      <c r="BK40" s="291"/>
      <c r="BL40" s="291"/>
      <c r="BM40" s="291"/>
      <c r="BN40" s="380"/>
      <c r="BO40" s="380"/>
      <c r="BP40" s="380"/>
      <c r="BQ40" s="380"/>
      <c r="BR40" s="380"/>
      <c r="BS40" s="381"/>
      <c r="BT40" s="382"/>
      <c r="BU40" s="307"/>
      <c r="BV40" s="16"/>
    </row>
    <row r="41" spans="2:74" s="272" customFormat="1" thickBot="1">
      <c r="B41" s="274" t="s">
        <v>95</v>
      </c>
      <c r="C41" s="248"/>
      <c r="D41" s="248"/>
      <c r="E41" s="242">
        <f>E34-E39</f>
        <v>-140357.42500454735</v>
      </c>
      <c r="F41" s="242">
        <f t="shared" ref="F41:BK41" si="39">F34-F39</f>
        <v>406493.34058464144</v>
      </c>
      <c r="G41" s="242">
        <f t="shared" si="39"/>
        <v>427291.55963474559</v>
      </c>
      <c r="H41" s="242">
        <f t="shared" si="39"/>
        <v>453148.83625344571</v>
      </c>
      <c r="I41" s="242">
        <f t="shared" si="39"/>
        <v>485287.91277522815</v>
      </c>
      <c r="J41" s="242">
        <f t="shared" si="39"/>
        <v>525227.02816856047</v>
      </c>
      <c r="K41" s="242">
        <f t="shared" si="39"/>
        <v>574851.32972481265</v>
      </c>
      <c r="L41" s="242">
        <f t="shared" si="39"/>
        <v>636501.54257200821</v>
      </c>
      <c r="M41" s="242">
        <f t="shared" si="39"/>
        <v>608783.06765440817</v>
      </c>
      <c r="N41" s="242">
        <f t="shared" si="39"/>
        <v>703620.07422384201</v>
      </c>
      <c r="O41" s="242">
        <f t="shared" si="39"/>
        <v>821571.6910546443</v>
      </c>
      <c r="P41" s="258">
        <f t="shared" si="39"/>
        <v>968108.28857655823</v>
      </c>
      <c r="Q41" s="242">
        <f t="shared" si="39"/>
        <v>1133277.9764713233</v>
      </c>
      <c r="R41" s="242">
        <f t="shared" si="39"/>
        <v>1704793.1493429032</v>
      </c>
      <c r="S41" s="242">
        <f t="shared" si="39"/>
        <v>1731709.3501307711</v>
      </c>
      <c r="T41" s="242">
        <f t="shared" si="39"/>
        <v>1760214.2157807339</v>
      </c>
      <c r="U41" s="242">
        <f t="shared" si="39"/>
        <v>1790400.4957145359</v>
      </c>
      <c r="V41" s="242">
        <f t="shared" si="39"/>
        <v>1822366.3500589607</v>
      </c>
      <c r="W41" s="242">
        <f t="shared" si="39"/>
        <v>2097513.9763827431</v>
      </c>
      <c r="X41" s="242">
        <f t="shared" si="39"/>
        <v>2133356.6992894411</v>
      </c>
      <c r="Y41" s="242">
        <f t="shared" si="39"/>
        <v>2169533.4906069273</v>
      </c>
      <c r="Z41" s="242">
        <f t="shared" si="39"/>
        <v>2209718.8990879483</v>
      </c>
      <c r="AA41" s="242">
        <f t="shared" si="39"/>
        <v>2252267.5574913621</v>
      </c>
      <c r="AB41" s="258">
        <f t="shared" si="39"/>
        <v>2297317.4016505349</v>
      </c>
      <c r="AC41" s="242">
        <f t="shared" si="39"/>
        <v>2319902.6383099356</v>
      </c>
      <c r="AD41" s="242">
        <f t="shared" si="39"/>
        <v>2881651.7106186929</v>
      </c>
      <c r="AE41" s="242">
        <f t="shared" si="39"/>
        <v>2897659.460465244</v>
      </c>
      <c r="AF41" s="242">
        <f t="shared" si="39"/>
        <v>2914033.9854833991</v>
      </c>
      <c r="AG41" s="242">
        <f t="shared" si="39"/>
        <v>2930783.5656178547</v>
      </c>
      <c r="AH41" s="242">
        <f t="shared" si="39"/>
        <v>2947916.6672266582</v>
      </c>
      <c r="AI41" s="242">
        <f t="shared" si="39"/>
        <v>2965441.9472759869</v>
      </c>
      <c r="AJ41" s="242">
        <f t="shared" si="39"/>
        <v>2983368.2576293135</v>
      </c>
      <c r="AK41" s="242">
        <f t="shared" si="39"/>
        <v>2999840.1644330719</v>
      </c>
      <c r="AL41" s="242">
        <f t="shared" si="39"/>
        <v>3018595.8926010127</v>
      </c>
      <c r="AM41" s="242">
        <f t="shared" si="39"/>
        <v>3037780.4203994479</v>
      </c>
      <c r="AN41" s="258">
        <f t="shared" si="39"/>
        <v>3057403.4241356766</v>
      </c>
      <c r="AO41" s="242">
        <f t="shared" si="39"/>
        <v>3117596.0311867283</v>
      </c>
      <c r="AP41" s="242">
        <f t="shared" si="39"/>
        <v>3668533.3557549054</v>
      </c>
      <c r="AQ41" s="242">
        <f t="shared" si="39"/>
        <v>3673401.6987969764</v>
      </c>
      <c r="AR41" s="242">
        <f t="shared" si="39"/>
        <v>3678301.2574500521</v>
      </c>
      <c r="AS41" s="242">
        <f t="shared" si="39"/>
        <v>3683232.2300969781</v>
      </c>
      <c r="AT41" s="242">
        <f t="shared" si="39"/>
        <v>3688194.8163741855</v>
      </c>
      <c r="AU41" s="242">
        <f t="shared" si="39"/>
        <v>3693189.2171795764</v>
      </c>
      <c r="AV41" s="242">
        <f t="shared" si="39"/>
        <v>3698215.6346804677</v>
      </c>
      <c r="AW41" s="242">
        <f t="shared" si="39"/>
        <v>3701316.5630715843</v>
      </c>
      <c r="AX41" s="242">
        <f t="shared" si="39"/>
        <v>3706407.6255830973</v>
      </c>
      <c r="AY41" s="242">
        <f t="shared" si="39"/>
        <v>3711531.3189887181</v>
      </c>
      <c r="AZ41" s="258">
        <f t="shared" si="39"/>
        <v>3716687.8506138409</v>
      </c>
      <c r="BA41" s="242">
        <f t="shared" si="39"/>
        <v>3474851.3717824537</v>
      </c>
      <c r="BB41" s="242">
        <f t="shared" si="39"/>
        <v>4020555.1954173995</v>
      </c>
      <c r="BC41" s="242">
        <f t="shared" si="39"/>
        <v>4020157.3683174914</v>
      </c>
      <c r="BD41" s="242">
        <f t="shared" si="39"/>
        <v>4019757.8836046662</v>
      </c>
      <c r="BE41" s="242">
        <f t="shared" si="39"/>
        <v>4019356.7343722051</v>
      </c>
      <c r="BF41" s="242">
        <f t="shared" si="39"/>
        <v>4018953.9136846079</v>
      </c>
      <c r="BG41" s="242">
        <f t="shared" si="39"/>
        <v>4018549.4145774795</v>
      </c>
      <c r="BH41" s="242">
        <f t="shared" si="39"/>
        <v>4018143.2300574048</v>
      </c>
      <c r="BI41" s="242">
        <f t="shared" si="39"/>
        <v>4015679.75838933</v>
      </c>
      <c r="BJ41" s="242">
        <f t="shared" si="39"/>
        <v>4015270.1819464397</v>
      </c>
      <c r="BK41" s="242">
        <f t="shared" si="39"/>
        <v>4014858.8989350377</v>
      </c>
      <c r="BL41" s="242">
        <f>BL34-BL39</f>
        <v>4014445.9022444217</v>
      </c>
      <c r="BM41" s="287"/>
      <c r="BN41" s="118">
        <f>SUM(E41:P41)</f>
        <v>6470527.2462183479</v>
      </c>
      <c r="BO41" s="119">
        <f>SUM(Q41:AB41)</f>
        <v>23102469.562008187</v>
      </c>
      <c r="BP41" s="119">
        <f>SUM(AC41:AN41)</f>
        <v>34954378.134196296</v>
      </c>
      <c r="BQ41" s="119">
        <f>SUM(AO41:AZ41)</f>
        <v>43736607.59977711</v>
      </c>
      <c r="BR41" s="120">
        <f>SUM(BA41:BL41)</f>
        <v>47670579.853328928</v>
      </c>
      <c r="BS41" s="359"/>
      <c r="BT41" s="121">
        <f>SUM(BN41:BR41)</f>
        <v>155934562.39552885</v>
      </c>
      <c r="BU41" s="300"/>
      <c r="BV41" s="6"/>
    </row>
    <row r="42" spans="2:74" s="279" customFormat="1" thickBot="1">
      <c r="C42" s="274"/>
      <c r="D42" s="274"/>
      <c r="E42" s="291"/>
      <c r="F42" s="291"/>
      <c r="G42" s="291"/>
      <c r="H42" s="291"/>
      <c r="I42" s="291"/>
      <c r="J42" s="291"/>
      <c r="K42" s="291"/>
      <c r="L42" s="291"/>
      <c r="M42" s="291"/>
      <c r="N42" s="291"/>
      <c r="O42" s="291"/>
      <c r="P42" s="295"/>
      <c r="Q42" s="291"/>
      <c r="R42" s="291"/>
      <c r="S42" s="291"/>
      <c r="T42" s="291"/>
      <c r="U42" s="291"/>
      <c r="V42" s="291"/>
      <c r="W42" s="291"/>
      <c r="X42" s="291"/>
      <c r="Y42" s="291"/>
      <c r="Z42" s="291"/>
      <c r="AA42" s="291"/>
      <c r="AB42" s="295"/>
      <c r="AC42" s="291"/>
      <c r="AD42" s="291"/>
      <c r="AE42" s="291"/>
      <c r="AF42" s="291"/>
      <c r="AG42" s="291"/>
      <c r="AH42" s="291"/>
      <c r="AI42" s="291"/>
      <c r="AJ42" s="291"/>
      <c r="AK42" s="291"/>
      <c r="AL42" s="291"/>
      <c r="AM42" s="291"/>
      <c r="AN42" s="295"/>
      <c r="AO42" s="291"/>
      <c r="AP42" s="291"/>
      <c r="AQ42" s="291"/>
      <c r="AR42" s="291"/>
      <c r="AS42" s="291"/>
      <c r="AT42" s="291"/>
      <c r="AU42" s="291"/>
      <c r="AV42" s="291"/>
      <c r="AW42" s="291"/>
      <c r="AX42" s="291"/>
      <c r="AY42" s="291"/>
      <c r="AZ42" s="295"/>
      <c r="BA42" s="291"/>
      <c r="BB42" s="291"/>
      <c r="BC42" s="291"/>
      <c r="BD42" s="291"/>
      <c r="BE42" s="291"/>
      <c r="BF42" s="291"/>
      <c r="BG42" s="291"/>
      <c r="BH42" s="291"/>
      <c r="BI42" s="291"/>
      <c r="BJ42" s="291"/>
      <c r="BK42" s="291"/>
      <c r="BL42" s="291"/>
      <c r="BM42" s="291"/>
      <c r="BN42" s="380"/>
      <c r="BO42" s="380"/>
      <c r="BP42" s="380"/>
      <c r="BQ42" s="380"/>
      <c r="BR42" s="380"/>
      <c r="BS42" s="381"/>
      <c r="BT42" s="382"/>
      <c r="BU42" s="307"/>
      <c r="BV42" s="16"/>
    </row>
    <row r="43" spans="2:74" s="272" customFormat="1" thickBot="1">
      <c r="B43" s="274" t="s">
        <v>92</v>
      </c>
      <c r="C43" s="292">
        <v>0.4</v>
      </c>
      <c r="D43" s="248"/>
      <c r="E43" s="242">
        <f>E41*($C$43)</f>
        <v>-56142.97000181894</v>
      </c>
      <c r="F43" s="242">
        <f t="shared" ref="F43:BK43" si="40">F41*($C$43)</f>
        <v>162597.33623385659</v>
      </c>
      <c r="G43" s="242">
        <f t="shared" si="40"/>
        <v>170916.62385389826</v>
      </c>
      <c r="H43" s="242">
        <f t="shared" si="40"/>
        <v>181259.53450137831</v>
      </c>
      <c r="I43" s="242">
        <f t="shared" si="40"/>
        <v>194115.16511009127</v>
      </c>
      <c r="J43" s="242">
        <f t="shared" si="40"/>
        <v>210090.8112674242</v>
      </c>
      <c r="K43" s="242">
        <f t="shared" si="40"/>
        <v>229940.53188992507</v>
      </c>
      <c r="L43" s="242">
        <f t="shared" si="40"/>
        <v>254600.6170288033</v>
      </c>
      <c r="M43" s="242">
        <f t="shared" si="40"/>
        <v>243513.22706176329</v>
      </c>
      <c r="N43" s="242">
        <f t="shared" si="40"/>
        <v>281448.02968953684</v>
      </c>
      <c r="O43" s="242">
        <f t="shared" si="40"/>
        <v>328628.67642185773</v>
      </c>
      <c r="P43" s="258">
        <f t="shared" si="40"/>
        <v>387243.3154306233</v>
      </c>
      <c r="Q43" s="242">
        <f t="shared" si="40"/>
        <v>453311.19058852934</v>
      </c>
      <c r="R43" s="242">
        <f t="shared" si="40"/>
        <v>681917.25973716134</v>
      </c>
      <c r="S43" s="242">
        <f t="shared" si="40"/>
        <v>692683.74005230842</v>
      </c>
      <c r="T43" s="242">
        <f t="shared" si="40"/>
        <v>704085.68631229363</v>
      </c>
      <c r="U43" s="242">
        <f t="shared" si="40"/>
        <v>716160.19828581437</v>
      </c>
      <c r="V43" s="242">
        <f t="shared" si="40"/>
        <v>728946.54002358438</v>
      </c>
      <c r="W43" s="242">
        <f t="shared" si="40"/>
        <v>839005.59055309731</v>
      </c>
      <c r="X43" s="242">
        <f t="shared" si="40"/>
        <v>853342.67971577647</v>
      </c>
      <c r="Y43" s="242">
        <f t="shared" si="40"/>
        <v>867813.39624277095</v>
      </c>
      <c r="Z43" s="242">
        <f t="shared" si="40"/>
        <v>883887.55963517935</v>
      </c>
      <c r="AA43" s="242">
        <f t="shared" si="40"/>
        <v>900907.02299654484</v>
      </c>
      <c r="AB43" s="258">
        <f t="shared" si="40"/>
        <v>918926.96066021407</v>
      </c>
      <c r="AC43" s="242">
        <f t="shared" si="40"/>
        <v>927961.05532397423</v>
      </c>
      <c r="AD43" s="242">
        <f t="shared" si="40"/>
        <v>1152660.6842474772</v>
      </c>
      <c r="AE43" s="242">
        <f t="shared" si="40"/>
        <v>1159063.7841860976</v>
      </c>
      <c r="AF43" s="242">
        <f t="shared" si="40"/>
        <v>1165613.5941933596</v>
      </c>
      <c r="AG43" s="242">
        <f t="shared" si="40"/>
        <v>1172313.426247142</v>
      </c>
      <c r="AH43" s="242">
        <f t="shared" si="40"/>
        <v>1179166.6668906633</v>
      </c>
      <c r="AI43" s="242">
        <f t="shared" si="40"/>
        <v>1186176.7789103948</v>
      </c>
      <c r="AJ43" s="242">
        <f t="shared" si="40"/>
        <v>1193347.3030517255</v>
      </c>
      <c r="AK43" s="242">
        <f t="shared" si="40"/>
        <v>1199936.0657732289</v>
      </c>
      <c r="AL43" s="242">
        <f t="shared" si="40"/>
        <v>1207438.357040405</v>
      </c>
      <c r="AM43" s="242">
        <f t="shared" si="40"/>
        <v>1215112.1681597792</v>
      </c>
      <c r="AN43" s="258">
        <f t="shared" si="40"/>
        <v>1222961.3696542706</v>
      </c>
      <c r="AO43" s="242">
        <f t="shared" si="40"/>
        <v>1247038.4124746914</v>
      </c>
      <c r="AP43" s="242">
        <f t="shared" si="40"/>
        <v>1467413.3423019622</v>
      </c>
      <c r="AQ43" s="242">
        <f t="shared" si="40"/>
        <v>1469360.6795187907</v>
      </c>
      <c r="AR43" s="242">
        <f t="shared" si="40"/>
        <v>1471320.5029800208</v>
      </c>
      <c r="AS43" s="242">
        <f t="shared" si="40"/>
        <v>1473292.8920387914</v>
      </c>
      <c r="AT43" s="242">
        <f t="shared" si="40"/>
        <v>1475277.9265496742</v>
      </c>
      <c r="AU43" s="242">
        <f t="shared" si="40"/>
        <v>1477275.6868718306</v>
      </c>
      <c r="AV43" s="242">
        <f t="shared" si="40"/>
        <v>1479286.2538721871</v>
      </c>
      <c r="AW43" s="242">
        <f t="shared" si="40"/>
        <v>1480526.6252286339</v>
      </c>
      <c r="AX43" s="242">
        <f t="shared" si="40"/>
        <v>1482563.0502332391</v>
      </c>
      <c r="AY43" s="242">
        <f t="shared" si="40"/>
        <v>1484612.5275954874</v>
      </c>
      <c r="AZ43" s="258">
        <f t="shared" si="40"/>
        <v>1486675.1402455363</v>
      </c>
      <c r="BA43" s="242">
        <f t="shared" si="40"/>
        <v>1389940.5487129816</v>
      </c>
      <c r="BB43" s="242">
        <f t="shared" si="40"/>
        <v>1608222.0781669598</v>
      </c>
      <c r="BC43" s="242">
        <f t="shared" si="40"/>
        <v>1608062.9473269966</v>
      </c>
      <c r="BD43" s="242">
        <f t="shared" si="40"/>
        <v>1607903.1534418666</v>
      </c>
      <c r="BE43" s="242">
        <f t="shared" si="40"/>
        <v>1607742.693748882</v>
      </c>
      <c r="BF43" s="242">
        <f t="shared" si="40"/>
        <v>1607581.5654738434</v>
      </c>
      <c r="BG43" s="242">
        <f t="shared" si="40"/>
        <v>1607419.7658309918</v>
      </c>
      <c r="BH43" s="242">
        <f t="shared" si="40"/>
        <v>1607257.2920229621</v>
      </c>
      <c r="BI43" s="242">
        <f t="shared" si="40"/>
        <v>1606271.9033557321</v>
      </c>
      <c r="BJ43" s="242">
        <f t="shared" si="40"/>
        <v>1606108.0727785761</v>
      </c>
      <c r="BK43" s="242">
        <f t="shared" si="40"/>
        <v>1605943.5595740152</v>
      </c>
      <c r="BL43" s="242">
        <f>BL41*($C$43)</f>
        <v>1605778.3608977688</v>
      </c>
      <c r="BM43" s="287"/>
      <c r="BN43" s="118">
        <f>SUM(E43:P43)</f>
        <v>2588210.8984873397</v>
      </c>
      <c r="BO43" s="119">
        <f>SUM(Q43:AB43)</f>
        <v>9240987.8248032741</v>
      </c>
      <c r="BP43" s="119">
        <f>SUM(AC43:AN43)</f>
        <v>13981751.253678517</v>
      </c>
      <c r="BQ43" s="119">
        <f>SUM(AO43:AZ43)</f>
        <v>17494643.039910845</v>
      </c>
      <c r="BR43" s="120">
        <f>SUM(BA43:BL43)</f>
        <v>19068231.941331577</v>
      </c>
      <c r="BS43" s="359"/>
      <c r="BT43" s="121">
        <f>SUM(BN43:BR43)</f>
        <v>62373824.958211556</v>
      </c>
      <c r="BU43" s="300"/>
      <c r="BV43" s="6"/>
    </row>
    <row r="44" spans="2:74" s="279" customFormat="1" thickBot="1">
      <c r="C44" s="274"/>
      <c r="D44" s="274"/>
      <c r="E44" s="291"/>
      <c r="F44" s="291"/>
      <c r="G44" s="291"/>
      <c r="H44" s="291"/>
      <c r="I44" s="291"/>
      <c r="J44" s="291"/>
      <c r="K44" s="291"/>
      <c r="L44" s="291"/>
      <c r="M44" s="291"/>
      <c r="N44" s="291"/>
      <c r="O44" s="291"/>
      <c r="P44" s="295"/>
      <c r="Q44" s="291"/>
      <c r="R44" s="291"/>
      <c r="S44" s="291"/>
      <c r="T44" s="291"/>
      <c r="U44" s="291"/>
      <c r="V44" s="291"/>
      <c r="W44" s="291"/>
      <c r="X44" s="291"/>
      <c r="Y44" s="291"/>
      <c r="Z44" s="291"/>
      <c r="AA44" s="291"/>
      <c r="AB44" s="295"/>
      <c r="AC44" s="291"/>
      <c r="AD44" s="291"/>
      <c r="AE44" s="291"/>
      <c r="AF44" s="291"/>
      <c r="AG44" s="291"/>
      <c r="AH44" s="291"/>
      <c r="AI44" s="291"/>
      <c r="AJ44" s="291"/>
      <c r="AK44" s="291"/>
      <c r="AL44" s="291"/>
      <c r="AM44" s="291"/>
      <c r="AN44" s="295"/>
      <c r="AO44" s="291"/>
      <c r="AP44" s="291"/>
      <c r="AQ44" s="291"/>
      <c r="AR44" s="291"/>
      <c r="AS44" s="291"/>
      <c r="AT44" s="291"/>
      <c r="AU44" s="291"/>
      <c r="AV44" s="291"/>
      <c r="AW44" s="291"/>
      <c r="AX44" s="291"/>
      <c r="AY44" s="291"/>
      <c r="AZ44" s="295"/>
      <c r="BA44" s="291"/>
      <c r="BB44" s="291"/>
      <c r="BC44" s="291"/>
      <c r="BD44" s="291"/>
      <c r="BE44" s="291"/>
      <c r="BF44" s="291"/>
      <c r="BG44" s="291"/>
      <c r="BH44" s="291"/>
      <c r="BI44" s="291"/>
      <c r="BJ44" s="291"/>
      <c r="BK44" s="291"/>
      <c r="BL44" s="291"/>
      <c r="BM44" s="291"/>
      <c r="BN44" s="380"/>
      <c r="BO44" s="380"/>
      <c r="BP44" s="380"/>
      <c r="BQ44" s="380"/>
      <c r="BR44" s="380"/>
      <c r="BS44" s="381"/>
      <c r="BT44" s="382"/>
      <c r="BU44" s="307"/>
      <c r="BV44" s="16"/>
    </row>
    <row r="45" spans="2:74" s="221" customFormat="1" thickBot="1">
      <c r="B45" s="115" t="s">
        <v>1</v>
      </c>
      <c r="C45" s="203"/>
      <c r="D45" s="203"/>
      <c r="E45" s="117">
        <f>E41-E43</f>
        <v>-84214.455002728413</v>
      </c>
      <c r="F45" s="117">
        <f t="shared" ref="F45:BK45" si="41">F41-F43</f>
        <v>243896.00435078485</v>
      </c>
      <c r="G45" s="117">
        <f t="shared" si="41"/>
        <v>256374.93578084733</v>
      </c>
      <c r="H45" s="117">
        <f t="shared" si="41"/>
        <v>271889.3017520674</v>
      </c>
      <c r="I45" s="117">
        <f t="shared" si="41"/>
        <v>291172.74766513688</v>
      </c>
      <c r="J45" s="117">
        <f t="shared" si="41"/>
        <v>315136.21690113627</v>
      </c>
      <c r="K45" s="117">
        <f t="shared" si="41"/>
        <v>344910.79783488758</v>
      </c>
      <c r="L45" s="117">
        <f t="shared" si="41"/>
        <v>381900.92554320488</v>
      </c>
      <c r="M45" s="117">
        <f t="shared" si="41"/>
        <v>365269.84059264488</v>
      </c>
      <c r="N45" s="117">
        <f t="shared" si="41"/>
        <v>422172.04453430517</v>
      </c>
      <c r="O45" s="117">
        <f t="shared" si="41"/>
        <v>492943.01463278657</v>
      </c>
      <c r="P45" s="192">
        <f t="shared" si="41"/>
        <v>580864.97314593499</v>
      </c>
      <c r="Q45" s="117">
        <f t="shared" si="41"/>
        <v>679966.78588279395</v>
      </c>
      <c r="R45" s="117">
        <f t="shared" si="41"/>
        <v>1022875.8896057418</v>
      </c>
      <c r="S45" s="117">
        <f t="shared" si="41"/>
        <v>1039025.6100784626</v>
      </c>
      <c r="T45" s="117">
        <f t="shared" si="41"/>
        <v>1056128.5294684402</v>
      </c>
      <c r="U45" s="117">
        <f t="shared" si="41"/>
        <v>1074240.2974287216</v>
      </c>
      <c r="V45" s="117">
        <f t="shared" si="41"/>
        <v>1093419.8100353763</v>
      </c>
      <c r="W45" s="117">
        <f t="shared" si="41"/>
        <v>1258508.3858296457</v>
      </c>
      <c r="X45" s="117">
        <f t="shared" si="41"/>
        <v>1280014.0195736648</v>
      </c>
      <c r="Y45" s="117">
        <f t="shared" si="41"/>
        <v>1301720.0943641565</v>
      </c>
      <c r="Z45" s="117">
        <f t="shared" si="41"/>
        <v>1325831.3394527689</v>
      </c>
      <c r="AA45" s="117">
        <f t="shared" si="41"/>
        <v>1351360.5344948173</v>
      </c>
      <c r="AB45" s="192">
        <f t="shared" si="41"/>
        <v>1378390.4409903209</v>
      </c>
      <c r="AC45" s="117">
        <f t="shared" si="41"/>
        <v>1391941.5829859613</v>
      </c>
      <c r="AD45" s="117">
        <f t="shared" si="41"/>
        <v>1728991.0263712157</v>
      </c>
      <c r="AE45" s="117">
        <f t="shared" si="41"/>
        <v>1738595.6762791465</v>
      </c>
      <c r="AF45" s="117">
        <f t="shared" si="41"/>
        <v>1748420.3912900395</v>
      </c>
      <c r="AG45" s="117">
        <f t="shared" si="41"/>
        <v>1758470.1393707127</v>
      </c>
      <c r="AH45" s="117">
        <f t="shared" si="41"/>
        <v>1768750.0003359949</v>
      </c>
      <c r="AI45" s="117">
        <f t="shared" si="41"/>
        <v>1779265.1683655921</v>
      </c>
      <c r="AJ45" s="117">
        <f t="shared" si="41"/>
        <v>1790020.954577588</v>
      </c>
      <c r="AK45" s="117">
        <f t="shared" si="41"/>
        <v>1799904.098659843</v>
      </c>
      <c r="AL45" s="117">
        <f t="shared" si="41"/>
        <v>1811157.5355606077</v>
      </c>
      <c r="AM45" s="117">
        <f t="shared" si="41"/>
        <v>1822668.2522396687</v>
      </c>
      <c r="AN45" s="192">
        <f t="shared" si="41"/>
        <v>1834442.054481406</v>
      </c>
      <c r="AO45" s="117">
        <f t="shared" si="41"/>
        <v>1870557.6187120369</v>
      </c>
      <c r="AP45" s="117">
        <f t="shared" si="41"/>
        <v>2201120.0134529434</v>
      </c>
      <c r="AQ45" s="117">
        <f t="shared" si="41"/>
        <v>2204041.0192781854</v>
      </c>
      <c r="AR45" s="117">
        <f t="shared" si="41"/>
        <v>2206980.7544700312</v>
      </c>
      <c r="AS45" s="117">
        <f t="shared" si="41"/>
        <v>2209939.3380581867</v>
      </c>
      <c r="AT45" s="117">
        <f t="shared" si="41"/>
        <v>2212916.8898245115</v>
      </c>
      <c r="AU45" s="117">
        <f t="shared" si="41"/>
        <v>2215913.5303077456</v>
      </c>
      <c r="AV45" s="117">
        <f t="shared" si="41"/>
        <v>2218929.3808082808</v>
      </c>
      <c r="AW45" s="117">
        <f t="shared" si="41"/>
        <v>2220789.9378429502</v>
      </c>
      <c r="AX45" s="117">
        <f t="shared" si="41"/>
        <v>2223844.575349858</v>
      </c>
      <c r="AY45" s="117">
        <f t="shared" si="41"/>
        <v>2226918.7913932307</v>
      </c>
      <c r="AZ45" s="192">
        <f t="shared" si="41"/>
        <v>2230012.7103683045</v>
      </c>
      <c r="BA45" s="117">
        <f t="shared" si="41"/>
        <v>2084910.8230694721</v>
      </c>
      <c r="BB45" s="117">
        <f t="shared" si="41"/>
        <v>2412333.1172504397</v>
      </c>
      <c r="BC45" s="117">
        <f t="shared" si="41"/>
        <v>2412094.420990495</v>
      </c>
      <c r="BD45" s="117">
        <f t="shared" si="41"/>
        <v>2411854.7301627994</v>
      </c>
      <c r="BE45" s="117">
        <f t="shared" si="41"/>
        <v>2411614.0406233231</v>
      </c>
      <c r="BF45" s="117">
        <f t="shared" si="41"/>
        <v>2411372.3482107646</v>
      </c>
      <c r="BG45" s="117">
        <f t="shared" si="41"/>
        <v>2411129.6487464877</v>
      </c>
      <c r="BH45" s="117">
        <f t="shared" si="41"/>
        <v>2410885.9380344427</v>
      </c>
      <c r="BI45" s="117">
        <f t="shared" si="41"/>
        <v>2409407.8550335979</v>
      </c>
      <c r="BJ45" s="117">
        <f t="shared" si="41"/>
        <v>2409162.1091678636</v>
      </c>
      <c r="BK45" s="117">
        <f t="shared" si="41"/>
        <v>2408915.3393610222</v>
      </c>
      <c r="BL45" s="117">
        <f>BL41-BL43</f>
        <v>2408667.5413466529</v>
      </c>
      <c r="BM45" s="219"/>
      <c r="BN45" s="118">
        <f>SUM(E45:P45)</f>
        <v>3882316.3477310082</v>
      </c>
      <c r="BO45" s="119">
        <f>SUM(Q45:AB45)</f>
        <v>13861481.737204913</v>
      </c>
      <c r="BP45" s="119">
        <f>SUM(AC45:AN45)</f>
        <v>20972626.880517777</v>
      </c>
      <c r="BQ45" s="119">
        <f>SUM(AO45:AZ45)</f>
        <v>26241964.559866268</v>
      </c>
      <c r="BR45" s="120">
        <f>SUM(BA45:BL45)</f>
        <v>28602347.911997363</v>
      </c>
      <c r="BS45" s="359"/>
      <c r="BT45" s="121">
        <f>SUM(BN45:BR45)</f>
        <v>93560737.437317327</v>
      </c>
      <c r="BU45" s="226"/>
      <c r="BV45" s="226"/>
    </row>
    <row r="46" spans="2:74" s="272" customFormat="1" ht="15">
      <c r="C46" s="274"/>
      <c r="D46" s="274"/>
      <c r="E46" s="287"/>
      <c r="F46" s="287"/>
      <c r="G46" s="287"/>
      <c r="H46" s="287"/>
      <c r="I46" s="287"/>
      <c r="J46" s="287"/>
      <c r="K46" s="287"/>
      <c r="L46" s="287"/>
      <c r="M46" s="287"/>
      <c r="N46" s="287"/>
      <c r="O46" s="287"/>
      <c r="P46" s="287"/>
      <c r="Q46" s="287"/>
      <c r="R46" s="287"/>
      <c r="S46" s="287"/>
      <c r="T46" s="287"/>
      <c r="U46" s="287"/>
      <c r="V46" s="287"/>
      <c r="W46" s="287"/>
      <c r="X46" s="287"/>
      <c r="Y46" s="287"/>
      <c r="Z46" s="287"/>
      <c r="AA46" s="287"/>
      <c r="AB46" s="287"/>
      <c r="AC46" s="287"/>
      <c r="AD46" s="287"/>
      <c r="AE46" s="287"/>
      <c r="AF46" s="287"/>
      <c r="AG46" s="287"/>
      <c r="AH46" s="287"/>
      <c r="AI46" s="287"/>
      <c r="AJ46" s="287"/>
      <c r="AK46" s="287"/>
      <c r="AL46" s="287"/>
      <c r="AM46" s="287"/>
      <c r="AN46" s="287"/>
      <c r="AO46" s="287"/>
      <c r="AP46" s="287"/>
      <c r="AQ46" s="287"/>
      <c r="AR46" s="287"/>
      <c r="AS46" s="287"/>
      <c r="AT46" s="287"/>
      <c r="AU46" s="287"/>
      <c r="AV46" s="287"/>
      <c r="AW46" s="287"/>
      <c r="AX46" s="287"/>
      <c r="AY46" s="287"/>
      <c r="AZ46" s="287"/>
      <c r="BA46" s="287"/>
      <c r="BB46" s="287"/>
      <c r="BC46" s="287"/>
      <c r="BD46" s="287"/>
      <c r="BE46" s="287"/>
      <c r="BF46" s="287"/>
      <c r="BG46" s="287"/>
      <c r="BH46" s="287"/>
      <c r="BI46" s="287"/>
      <c r="BJ46" s="287"/>
      <c r="BK46" s="287"/>
      <c r="BL46" s="287"/>
      <c r="BM46" s="287"/>
      <c r="BN46" s="383"/>
      <c r="BO46" s="383"/>
      <c r="BP46" s="383"/>
      <c r="BQ46" s="383"/>
      <c r="BR46" s="383"/>
      <c r="BS46" s="378"/>
      <c r="BT46" s="384"/>
      <c r="BU46" s="300"/>
      <c r="BV46" s="6"/>
    </row>
    <row r="47" spans="2:74" s="272" customFormat="1" ht="15">
      <c r="B47" s="248"/>
      <c r="C47" s="248"/>
      <c r="D47" s="248"/>
      <c r="E47" s="287"/>
      <c r="F47" s="287"/>
      <c r="G47" s="287"/>
      <c r="H47" s="287"/>
      <c r="I47" s="287"/>
      <c r="J47" s="287"/>
      <c r="K47" s="287"/>
      <c r="L47" s="287"/>
      <c r="M47" s="287"/>
      <c r="N47" s="287"/>
      <c r="O47" s="287"/>
      <c r="P47" s="287"/>
      <c r="Q47" s="287"/>
      <c r="R47" s="287"/>
      <c r="S47" s="287"/>
      <c r="T47" s="287"/>
      <c r="U47" s="287"/>
      <c r="V47" s="287"/>
      <c r="W47" s="287"/>
      <c r="X47" s="287"/>
      <c r="Y47" s="287"/>
      <c r="Z47" s="287"/>
      <c r="AA47" s="287"/>
      <c r="AB47" s="287"/>
      <c r="AC47" s="287"/>
      <c r="AD47" s="287"/>
      <c r="AE47" s="287"/>
      <c r="AF47" s="287"/>
      <c r="AG47" s="287"/>
      <c r="AH47" s="287"/>
      <c r="AI47" s="287"/>
      <c r="AJ47" s="287"/>
      <c r="AK47" s="287"/>
      <c r="AL47" s="287"/>
      <c r="AM47" s="287"/>
      <c r="AN47" s="287"/>
      <c r="AO47" s="290"/>
      <c r="AP47" s="290"/>
      <c r="AQ47" s="290"/>
      <c r="AR47" s="290"/>
      <c r="AS47" s="290"/>
      <c r="AT47" s="290"/>
      <c r="AU47" s="290"/>
      <c r="AV47" s="290"/>
      <c r="AW47" s="290"/>
      <c r="AX47" s="290"/>
      <c r="AY47" s="290"/>
      <c r="AZ47" s="290"/>
      <c r="BA47" s="290"/>
      <c r="BB47" s="290"/>
      <c r="BC47" s="290"/>
      <c r="BD47" s="290"/>
      <c r="BE47" s="290"/>
      <c r="BF47" s="290"/>
      <c r="BG47" s="290"/>
      <c r="BH47" s="290"/>
      <c r="BI47" s="290"/>
      <c r="BJ47" s="290"/>
      <c r="BK47" s="290"/>
      <c r="BL47" s="290"/>
      <c r="BM47" s="287"/>
      <c r="BN47" s="306"/>
      <c r="BO47" s="306"/>
      <c r="BP47" s="306"/>
      <c r="BQ47" s="306"/>
      <c r="BR47" s="306"/>
      <c r="BS47" s="11"/>
      <c r="BT47" s="307"/>
      <c r="BU47" s="300"/>
      <c r="BV47" s="6"/>
    </row>
    <row r="48" spans="2:74" s="272" customFormat="1" thickBot="1">
      <c r="B48" s="248"/>
      <c r="C48" s="248"/>
      <c r="D48" s="248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0"/>
      <c r="Q48" s="290"/>
      <c r="R48" s="290"/>
      <c r="S48" s="290"/>
      <c r="T48" s="290"/>
      <c r="U48" s="290"/>
      <c r="V48" s="290"/>
      <c r="W48" s="290"/>
      <c r="X48" s="290"/>
      <c r="Y48" s="290"/>
      <c r="Z48" s="290"/>
      <c r="AA48" s="290"/>
      <c r="AB48" s="290"/>
      <c r="AC48" s="290"/>
      <c r="AD48" s="290"/>
      <c r="AE48" s="290"/>
      <c r="AF48" s="290"/>
      <c r="AG48" s="290"/>
      <c r="AH48" s="290"/>
      <c r="AI48" s="290"/>
      <c r="AJ48" s="290"/>
      <c r="AK48" s="290"/>
      <c r="AL48" s="290"/>
      <c r="AM48" s="290"/>
      <c r="AN48" s="290"/>
      <c r="AO48" s="287"/>
      <c r="AP48" s="287"/>
      <c r="AQ48" s="287"/>
      <c r="AR48" s="287"/>
      <c r="AS48" s="287"/>
      <c r="AT48" s="287"/>
      <c r="AU48" s="287"/>
      <c r="AV48" s="287"/>
      <c r="AW48" s="287"/>
      <c r="AX48" s="287"/>
      <c r="AY48" s="287"/>
      <c r="AZ48" s="287"/>
      <c r="BA48" s="287"/>
      <c r="BB48" s="287"/>
      <c r="BC48" s="287"/>
      <c r="BD48" s="287"/>
      <c r="BE48" s="287"/>
      <c r="BF48" s="287"/>
      <c r="BG48" s="287"/>
      <c r="BH48" s="287"/>
      <c r="BI48" s="287"/>
      <c r="BJ48" s="287"/>
      <c r="BK48" s="287"/>
      <c r="BL48" s="287"/>
      <c r="BM48" s="287"/>
      <c r="BN48" s="300"/>
      <c r="BO48" s="300"/>
      <c r="BP48" s="300"/>
      <c r="BQ48" s="300"/>
      <c r="BR48" s="300"/>
      <c r="BS48" s="11"/>
      <c r="BT48" s="308"/>
      <c r="BU48" s="300"/>
      <c r="BV48" s="6"/>
    </row>
    <row r="49" spans="2:74" s="272" customFormat="1" thickBot="1">
      <c r="B49" s="395" t="s">
        <v>307</v>
      </c>
      <c r="C49" s="274"/>
      <c r="D49" s="283"/>
      <c r="E49" s="396">
        <v>0</v>
      </c>
      <c r="F49" s="396"/>
      <c r="G49" s="396"/>
      <c r="H49" s="396"/>
      <c r="I49" s="396"/>
      <c r="J49" s="396"/>
      <c r="K49" s="396"/>
      <c r="L49" s="396"/>
      <c r="M49" s="396"/>
      <c r="N49" s="396"/>
      <c r="O49" s="396"/>
      <c r="P49" s="396"/>
      <c r="Q49" s="396"/>
      <c r="R49" s="396"/>
      <c r="S49" s="396"/>
      <c r="T49" s="396"/>
      <c r="U49" s="396"/>
      <c r="V49" s="396"/>
      <c r="W49" s="396"/>
      <c r="X49" s="396"/>
      <c r="Y49" s="396"/>
      <c r="Z49" s="396"/>
      <c r="AA49" s="396"/>
      <c r="AB49" s="396"/>
      <c r="AC49" s="396"/>
      <c r="AD49" s="396"/>
      <c r="AE49" s="396"/>
      <c r="AF49" s="396"/>
      <c r="AG49" s="396"/>
      <c r="AH49" s="396"/>
      <c r="AI49" s="396"/>
      <c r="AJ49" s="396"/>
      <c r="AK49" s="396"/>
      <c r="AL49" s="396"/>
      <c r="AM49" s="396"/>
      <c r="AN49" s="396"/>
      <c r="AO49" s="396"/>
      <c r="AP49" s="396"/>
      <c r="AQ49" s="396"/>
      <c r="AR49" s="396"/>
      <c r="AS49" s="396"/>
      <c r="AT49" s="396"/>
      <c r="AU49" s="396"/>
      <c r="AV49" s="396"/>
      <c r="AW49" s="396"/>
      <c r="AX49" s="396"/>
      <c r="AY49" s="396"/>
      <c r="AZ49" s="396"/>
      <c r="BA49" s="396"/>
      <c r="BB49" s="396"/>
      <c r="BC49" s="396"/>
      <c r="BD49" s="396"/>
      <c r="BE49" s="396"/>
      <c r="BF49" s="396"/>
      <c r="BG49" s="396"/>
      <c r="BH49" s="396"/>
      <c r="BI49" s="396"/>
      <c r="BJ49" s="396"/>
      <c r="BK49" s="396"/>
      <c r="BL49" s="396"/>
      <c r="BM49" s="287"/>
      <c r="BN49" s="118">
        <f>SUM(E49:P49)</f>
        <v>0</v>
      </c>
      <c r="BO49" s="119">
        <f>SUM(Q49:AB49)</f>
        <v>0</v>
      </c>
      <c r="BP49" s="119">
        <f>SUM(AC49:AN49)</f>
        <v>0</v>
      </c>
      <c r="BQ49" s="119">
        <f>SUM(AO49:AZ49)</f>
        <v>0</v>
      </c>
      <c r="BR49" s="120">
        <f>SUM(BA49:BL49)</f>
        <v>0</v>
      </c>
      <c r="BS49" s="359"/>
      <c r="BT49" s="121">
        <f>SUM(BN49:BR49)</f>
        <v>0</v>
      </c>
      <c r="BU49" s="6"/>
      <c r="BV49" s="6"/>
    </row>
    <row r="50" spans="2:74" s="272" customFormat="1" ht="15">
      <c r="B50" s="248"/>
      <c r="C50" s="274"/>
      <c r="D50" s="283"/>
      <c r="AO50" s="247"/>
      <c r="AP50" s="247"/>
      <c r="AQ50" s="247"/>
      <c r="AR50" s="247"/>
      <c r="AS50" s="247"/>
      <c r="AT50" s="247"/>
      <c r="AU50" s="247"/>
      <c r="AV50" s="247"/>
      <c r="AW50" s="247"/>
      <c r="AX50" s="247"/>
      <c r="AY50" s="247"/>
      <c r="AZ50" s="247"/>
      <c r="BA50" s="247"/>
      <c r="BB50" s="247"/>
      <c r="BC50" s="247"/>
      <c r="BD50" s="247"/>
      <c r="BE50" s="247"/>
      <c r="BF50" s="247"/>
      <c r="BG50" s="247"/>
      <c r="BH50" s="247"/>
      <c r="BI50" s="247"/>
      <c r="BJ50" s="247"/>
      <c r="BK50" s="247"/>
      <c r="BL50" s="247"/>
      <c r="BM50" s="247"/>
      <c r="BN50" s="6"/>
      <c r="BO50" s="6"/>
      <c r="BP50" s="6"/>
      <c r="BQ50" s="6"/>
      <c r="BR50" s="6"/>
      <c r="BS50" s="4"/>
      <c r="BT50" s="13"/>
      <c r="BU50" s="6"/>
      <c r="BV50" s="6"/>
    </row>
    <row r="51" spans="2:74" s="272" customFormat="1" ht="15">
      <c r="B51" s="273"/>
      <c r="C51" s="273"/>
      <c r="D51" s="286"/>
      <c r="AO51" s="247"/>
      <c r="AP51" s="247"/>
      <c r="AQ51" s="247"/>
      <c r="AR51" s="247"/>
      <c r="AS51" s="247"/>
      <c r="AT51" s="247"/>
      <c r="AU51" s="247"/>
      <c r="AV51" s="247"/>
      <c r="AW51" s="247"/>
      <c r="AX51" s="247"/>
      <c r="AY51" s="247"/>
      <c r="AZ51" s="247"/>
      <c r="BA51" s="247"/>
      <c r="BB51" s="247"/>
      <c r="BC51" s="247"/>
      <c r="BD51" s="247"/>
      <c r="BE51" s="247"/>
      <c r="BF51" s="247"/>
      <c r="BG51" s="247"/>
      <c r="BH51" s="247"/>
      <c r="BI51" s="247"/>
      <c r="BJ51" s="247"/>
      <c r="BK51" s="247"/>
      <c r="BL51" s="247"/>
      <c r="BM51" s="247"/>
      <c r="BN51" s="6"/>
      <c r="BO51" s="6"/>
      <c r="BP51" s="6"/>
      <c r="BQ51" s="6"/>
      <c r="BR51" s="6"/>
      <c r="BS51" s="4"/>
      <c r="BT51" s="13"/>
      <c r="BU51" s="228"/>
      <c r="BV51" s="228"/>
    </row>
    <row r="52" spans="2:74" s="272" customFormat="1" ht="15">
      <c r="B52" s="273"/>
      <c r="C52" s="273"/>
      <c r="D52" s="286"/>
      <c r="AO52" s="247"/>
      <c r="AP52" s="247"/>
      <c r="AQ52" s="247"/>
      <c r="AR52" s="247"/>
      <c r="AS52" s="247"/>
      <c r="AT52" s="247"/>
      <c r="AU52" s="247"/>
      <c r="AV52" s="247"/>
      <c r="AW52" s="247"/>
      <c r="AX52" s="247"/>
      <c r="AY52" s="247"/>
      <c r="AZ52" s="247"/>
      <c r="BA52" s="247"/>
      <c r="BB52" s="247"/>
      <c r="BC52" s="247"/>
      <c r="BD52" s="247"/>
      <c r="BE52" s="247"/>
      <c r="BF52" s="247"/>
      <c r="BG52" s="247"/>
      <c r="BH52" s="247"/>
      <c r="BI52" s="247"/>
      <c r="BJ52" s="247"/>
      <c r="BK52" s="247"/>
      <c r="BL52" s="247"/>
      <c r="BM52" s="247"/>
      <c r="BN52" s="6"/>
      <c r="BO52" s="6"/>
      <c r="BP52" s="6"/>
      <c r="BQ52" s="6"/>
      <c r="BR52" s="6"/>
      <c r="BS52" s="4"/>
      <c r="BT52" s="13"/>
      <c r="BU52" s="228"/>
      <c r="BV52" s="228"/>
    </row>
    <row r="53" spans="2:74" s="272" customFormat="1" ht="15">
      <c r="B53" s="273"/>
      <c r="C53" s="273"/>
      <c r="D53" s="286"/>
      <c r="AO53" s="247"/>
      <c r="AP53" s="247"/>
      <c r="AQ53" s="247"/>
      <c r="AR53" s="247"/>
      <c r="AS53" s="247"/>
      <c r="AT53" s="247"/>
      <c r="AU53" s="247"/>
      <c r="AV53" s="247"/>
      <c r="AW53" s="247"/>
      <c r="AX53" s="247"/>
      <c r="AY53" s="247"/>
      <c r="AZ53" s="247"/>
      <c r="BA53" s="247"/>
      <c r="BB53" s="247"/>
      <c r="BC53" s="247"/>
      <c r="BD53" s="247"/>
      <c r="BE53" s="247"/>
      <c r="BF53" s="247"/>
      <c r="BG53" s="247"/>
      <c r="BH53" s="247"/>
      <c r="BI53" s="247"/>
      <c r="BJ53" s="247"/>
      <c r="BK53" s="247"/>
      <c r="BL53" s="247"/>
      <c r="BM53" s="247"/>
      <c r="BN53" s="6"/>
      <c r="BO53" s="6"/>
      <c r="BP53" s="6"/>
      <c r="BQ53" s="6"/>
      <c r="BR53" s="6"/>
      <c r="BS53" s="4"/>
      <c r="BT53" s="13"/>
      <c r="BU53" s="228"/>
      <c r="BV53" s="228"/>
    </row>
    <row r="54" spans="2:74">
      <c r="B54" s="270"/>
      <c r="C54" s="270"/>
      <c r="D54" s="271"/>
      <c r="BN54" s="6"/>
      <c r="BO54" s="6"/>
      <c r="BP54" s="6"/>
      <c r="BQ54" s="6"/>
      <c r="BR54" s="6"/>
      <c r="BS54" s="4"/>
      <c r="BT54" s="13"/>
      <c r="BU54" s="228"/>
      <c r="BV54" s="228"/>
    </row>
    <row r="55" spans="2:74">
      <c r="BN55" s="6"/>
      <c r="BO55" s="6"/>
      <c r="BP55" s="6"/>
      <c r="BQ55" s="6"/>
      <c r="BR55" s="6"/>
      <c r="BS55" s="4"/>
      <c r="BT55" s="13"/>
      <c r="BU55" s="228"/>
      <c r="BV55" s="228"/>
    </row>
  </sheetData>
  <sheetProtection password="EEEE" sheet="1" objects="1" scenarios="1"/>
  <phoneticPr fontId="0" type="noConversion"/>
  <pageMargins left="0.75" right="0.75" top="1" bottom="1" header="0.5" footer="0.5"/>
  <pageSetup scale="7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00FF"/>
  </sheetPr>
  <dimension ref="B1:BT59"/>
  <sheetViews>
    <sheetView showGridLines="0" showZeros="0" zoomScale="85" zoomScaleNormal="85" workbookViewId="0">
      <pane xSplit="3" ySplit="3" topLeftCell="D4" activePane="bottomRight" state="frozenSplit"/>
      <selection pane="topRight"/>
      <selection pane="bottomLeft"/>
      <selection pane="bottomRight"/>
    </sheetView>
  </sheetViews>
  <sheetFormatPr defaultColWidth="9.140625" defaultRowHeight="15.75" outlineLevelRow="1" outlineLevelCol="1"/>
  <cols>
    <col min="1" max="1" width="2.28515625" style="267" customWidth="1"/>
    <col min="2" max="2" width="28" style="223" bestFit="1" customWidth="1"/>
    <col min="3" max="3" width="5.85546875" style="223" bestFit="1" customWidth="1"/>
    <col min="4" max="4" width="1.42578125" style="266" customWidth="1"/>
    <col min="5" max="7" width="11.7109375" style="267" bestFit="1" customWidth="1" outlineLevel="1"/>
    <col min="8" max="9" width="12" style="267" bestFit="1" customWidth="1" outlineLevel="1"/>
    <col min="10" max="23" width="12.7109375" style="267" bestFit="1" customWidth="1" outlineLevel="1"/>
    <col min="24" max="25" width="13" style="267" bestFit="1" customWidth="1" outlineLevel="1"/>
    <col min="26" max="40" width="13.7109375" style="267" bestFit="1" customWidth="1" outlineLevel="1"/>
    <col min="41" max="64" width="13.7109375" style="219" bestFit="1" customWidth="1" outlineLevel="1"/>
    <col min="65" max="65" width="1.7109375" style="219" customWidth="1" outlineLevel="1"/>
    <col min="66" max="66" width="12.5703125" style="14" bestFit="1" customWidth="1"/>
    <col min="67" max="70" width="13.7109375" style="14" bestFit="1" customWidth="1"/>
    <col min="71" max="71" width="1.7109375" style="15" customWidth="1"/>
    <col min="72" max="72" width="13.7109375" style="9" bestFit="1" customWidth="1"/>
    <col min="73" max="16384" width="9.140625" style="267"/>
  </cols>
  <sheetData>
    <row r="1" spans="2:72">
      <c r="B1" s="98" t="s">
        <v>229</v>
      </c>
      <c r="E1" s="204" t="s">
        <v>7</v>
      </c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6"/>
      <c r="Q1" s="207" t="s">
        <v>8</v>
      </c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9"/>
      <c r="AC1" s="210" t="s">
        <v>9</v>
      </c>
      <c r="AD1" s="211"/>
      <c r="AE1" s="211"/>
      <c r="AF1" s="211"/>
      <c r="AG1" s="211"/>
      <c r="AH1" s="211"/>
      <c r="AI1" s="211"/>
      <c r="AJ1" s="211"/>
      <c r="AK1" s="211"/>
      <c r="AL1" s="211"/>
      <c r="AM1" s="211"/>
      <c r="AN1" s="212"/>
      <c r="AO1" s="213" t="s">
        <v>12</v>
      </c>
      <c r="AP1" s="214"/>
      <c r="AQ1" s="214"/>
      <c r="AR1" s="214"/>
      <c r="AS1" s="214"/>
      <c r="AT1" s="214"/>
      <c r="AU1" s="214"/>
      <c r="AV1" s="214"/>
      <c r="AW1" s="214"/>
      <c r="AX1" s="214"/>
      <c r="AY1" s="214"/>
      <c r="AZ1" s="215"/>
      <c r="BA1" s="216" t="s">
        <v>13</v>
      </c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8"/>
      <c r="BN1" s="18" t="s">
        <v>14</v>
      </c>
      <c r="BO1" s="19"/>
      <c r="BP1" s="19"/>
      <c r="BQ1" s="19"/>
      <c r="BR1" s="20"/>
      <c r="BT1" s="17"/>
    </row>
    <row r="2" spans="2:72" s="223" customFormat="1">
      <c r="B2" s="222"/>
      <c r="C2" s="232"/>
      <c r="D2" s="266"/>
      <c r="E2" s="76">
        <v>1</v>
      </c>
      <c r="F2" s="76">
        <v>2</v>
      </c>
      <c r="G2" s="76">
        <v>3</v>
      </c>
      <c r="H2" s="76">
        <v>4</v>
      </c>
      <c r="I2" s="76">
        <v>5</v>
      </c>
      <c r="J2" s="76">
        <v>6</v>
      </c>
      <c r="K2" s="76">
        <v>7</v>
      </c>
      <c r="L2" s="76">
        <v>8</v>
      </c>
      <c r="M2" s="76">
        <v>9</v>
      </c>
      <c r="N2" s="76">
        <v>10</v>
      </c>
      <c r="O2" s="76">
        <v>11</v>
      </c>
      <c r="P2" s="76">
        <v>12</v>
      </c>
      <c r="Q2" s="76">
        <v>13</v>
      </c>
      <c r="R2" s="76">
        <v>14</v>
      </c>
      <c r="S2" s="76">
        <v>15</v>
      </c>
      <c r="T2" s="76">
        <v>16</v>
      </c>
      <c r="U2" s="76">
        <v>17</v>
      </c>
      <c r="V2" s="76">
        <v>18</v>
      </c>
      <c r="W2" s="76">
        <v>19</v>
      </c>
      <c r="X2" s="76">
        <v>20</v>
      </c>
      <c r="Y2" s="76">
        <v>21</v>
      </c>
      <c r="Z2" s="76">
        <v>22</v>
      </c>
      <c r="AA2" s="76">
        <v>23</v>
      </c>
      <c r="AB2" s="76">
        <v>24</v>
      </c>
      <c r="AC2" s="76">
        <v>25</v>
      </c>
      <c r="AD2" s="76">
        <v>26</v>
      </c>
      <c r="AE2" s="76">
        <v>27</v>
      </c>
      <c r="AF2" s="76">
        <v>28</v>
      </c>
      <c r="AG2" s="76">
        <v>29</v>
      </c>
      <c r="AH2" s="76">
        <v>30</v>
      </c>
      <c r="AI2" s="76">
        <v>31</v>
      </c>
      <c r="AJ2" s="76">
        <v>32</v>
      </c>
      <c r="AK2" s="76">
        <v>33</v>
      </c>
      <c r="AL2" s="76">
        <v>34</v>
      </c>
      <c r="AM2" s="76">
        <v>35</v>
      </c>
      <c r="AN2" s="76">
        <v>36</v>
      </c>
      <c r="AO2" s="76">
        <v>37</v>
      </c>
      <c r="AP2" s="76">
        <v>38</v>
      </c>
      <c r="AQ2" s="76">
        <v>39</v>
      </c>
      <c r="AR2" s="76">
        <v>40</v>
      </c>
      <c r="AS2" s="76">
        <v>41</v>
      </c>
      <c r="AT2" s="76">
        <v>42</v>
      </c>
      <c r="AU2" s="76">
        <v>43</v>
      </c>
      <c r="AV2" s="76">
        <v>44</v>
      </c>
      <c r="AW2" s="76">
        <v>45</v>
      </c>
      <c r="AX2" s="76">
        <v>46</v>
      </c>
      <c r="AY2" s="76">
        <v>47</v>
      </c>
      <c r="AZ2" s="76">
        <v>48</v>
      </c>
      <c r="BA2" s="76">
        <v>49</v>
      </c>
      <c r="BB2" s="76">
        <v>50</v>
      </c>
      <c r="BC2" s="76">
        <v>51</v>
      </c>
      <c r="BD2" s="76">
        <v>52</v>
      </c>
      <c r="BE2" s="76">
        <v>53</v>
      </c>
      <c r="BF2" s="76">
        <v>54</v>
      </c>
      <c r="BG2" s="76">
        <v>55</v>
      </c>
      <c r="BH2" s="76">
        <v>56</v>
      </c>
      <c r="BI2" s="76">
        <v>57</v>
      </c>
      <c r="BJ2" s="76">
        <v>58</v>
      </c>
      <c r="BK2" s="76">
        <v>59</v>
      </c>
      <c r="BL2" s="76">
        <v>60</v>
      </c>
      <c r="BN2" s="26">
        <v>1</v>
      </c>
      <c r="BO2" s="27">
        <v>2</v>
      </c>
      <c r="BP2" s="25">
        <v>3</v>
      </c>
      <c r="BQ2" s="24">
        <v>4</v>
      </c>
      <c r="BR2" s="23">
        <v>5</v>
      </c>
      <c r="BS2" s="9"/>
      <c r="BT2" s="2" t="s">
        <v>15</v>
      </c>
    </row>
    <row r="3" spans="2:72" s="269" customFormat="1" ht="12.75"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8"/>
      <c r="AD3" s="268"/>
      <c r="AE3" s="268"/>
      <c r="AF3" s="268"/>
      <c r="AG3" s="268"/>
      <c r="AH3" s="268"/>
      <c r="AI3" s="268"/>
      <c r="AJ3" s="268"/>
      <c r="AK3" s="268"/>
      <c r="AL3" s="268"/>
      <c r="AM3" s="268"/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68"/>
      <c r="BF3" s="268"/>
      <c r="BG3" s="268"/>
      <c r="BH3" s="268"/>
      <c r="BI3" s="268"/>
      <c r="BJ3" s="268"/>
      <c r="BK3" s="268"/>
      <c r="BL3" s="268"/>
      <c r="BM3" s="219"/>
      <c r="BN3" s="6"/>
      <c r="BO3" s="6"/>
      <c r="BP3" s="6"/>
      <c r="BQ3" s="6"/>
      <c r="BR3" s="6"/>
      <c r="BS3" s="15"/>
      <c r="BT3" s="17"/>
    </row>
    <row r="4" spans="2:72" s="272" customFormat="1" ht="15">
      <c r="B4" s="385" t="s">
        <v>282</v>
      </c>
      <c r="C4" s="237"/>
      <c r="D4" s="237"/>
      <c r="P4" s="254"/>
      <c r="AB4" s="254"/>
      <c r="AN4" s="254"/>
      <c r="AZ4" s="254"/>
      <c r="BN4" s="6"/>
      <c r="BO4" s="6"/>
      <c r="BP4" s="6"/>
      <c r="BQ4" s="6"/>
      <c r="BR4" s="6"/>
      <c r="BS4" s="4"/>
      <c r="BT4" s="7"/>
    </row>
    <row r="5" spans="2:72" s="272" customFormat="1" ht="3.75" customHeight="1">
      <c r="B5" s="385"/>
      <c r="C5" s="237"/>
      <c r="D5" s="237"/>
      <c r="P5" s="254"/>
      <c r="AB5" s="254"/>
      <c r="AN5" s="254"/>
      <c r="AZ5" s="254"/>
      <c r="BN5" s="6"/>
      <c r="BO5" s="6"/>
      <c r="BP5" s="6"/>
      <c r="BQ5" s="6"/>
      <c r="BR5" s="6"/>
      <c r="BS5" s="4"/>
      <c r="BT5" s="7"/>
    </row>
    <row r="6" spans="2:72" s="272" customFormat="1" thickBot="1">
      <c r="B6" s="278" t="s">
        <v>38</v>
      </c>
      <c r="C6" s="274"/>
      <c r="D6" s="27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5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5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54"/>
      <c r="AO6" s="244"/>
      <c r="AP6" s="244"/>
      <c r="AQ6" s="244"/>
      <c r="AR6" s="244"/>
      <c r="AS6" s="244"/>
      <c r="AT6" s="244"/>
      <c r="AU6" s="244"/>
      <c r="AV6" s="244"/>
      <c r="AW6" s="244"/>
      <c r="AX6" s="244"/>
      <c r="AY6" s="244"/>
      <c r="AZ6" s="254"/>
      <c r="BA6" s="244"/>
      <c r="BB6" s="244"/>
      <c r="BC6" s="244"/>
      <c r="BD6" s="244"/>
      <c r="BE6" s="244"/>
      <c r="BF6" s="244"/>
      <c r="BG6" s="244"/>
      <c r="BH6" s="244"/>
      <c r="BI6" s="244"/>
      <c r="BJ6" s="244"/>
      <c r="BK6" s="244"/>
      <c r="BL6" s="244"/>
      <c r="BN6" s="6"/>
      <c r="BO6" s="6"/>
      <c r="BP6" s="6"/>
      <c r="BQ6" s="6"/>
      <c r="BR6" s="6"/>
      <c r="BS6" s="6"/>
      <c r="BT6" s="6"/>
    </row>
    <row r="7" spans="2:72" s="272" customFormat="1" ht="15">
      <c r="B7" s="275" t="s">
        <v>20</v>
      </c>
      <c r="C7" s="248"/>
      <c r="D7" s="248"/>
      <c r="E7" s="235">
        <f t="shared" ref="E7:AJ7" si="0">E57-(E25+SUM(E8:E14))</f>
        <v>-3643498.3939845776</v>
      </c>
      <c r="F7" s="235">
        <f t="shared" si="0"/>
        <v>-3209829.6656284803</v>
      </c>
      <c r="G7" s="235">
        <f t="shared" si="0"/>
        <v>-2783730.0327262217</v>
      </c>
      <c r="H7" s="235">
        <f t="shared" si="0"/>
        <v>-2347175.6672335877</v>
      </c>
      <c r="I7" s="235">
        <f t="shared" si="0"/>
        <v>-1897620.2339424323</v>
      </c>
      <c r="J7" s="235">
        <f t="shared" si="0"/>
        <v>-1431901.950907507</v>
      </c>
      <c r="K7" s="235">
        <f t="shared" si="0"/>
        <v>-946094.85614168504</v>
      </c>
      <c r="L7" s="235">
        <f t="shared" si="0"/>
        <v>-435324.13042775495</v>
      </c>
      <c r="M7" s="235">
        <f t="shared" si="0"/>
        <v>43882.610191689339</v>
      </c>
      <c r="N7" s="235">
        <f t="shared" si="0"/>
        <v>561449.87040741835</v>
      </c>
      <c r="O7" s="235">
        <f t="shared" si="0"/>
        <v>1126765.5093261208</v>
      </c>
      <c r="P7" s="236">
        <f t="shared" si="0"/>
        <v>1751416.7224418819</v>
      </c>
      <c r="Q7" s="235">
        <f t="shared" si="0"/>
        <v>1905841.4984482387</v>
      </c>
      <c r="R7" s="235">
        <f t="shared" si="0"/>
        <v>3093622.227854508</v>
      </c>
      <c r="S7" s="235">
        <f t="shared" si="0"/>
        <v>4296050.2285737135</v>
      </c>
      <c r="T7" s="235">
        <f t="shared" si="0"/>
        <v>5513991.0566554582</v>
      </c>
      <c r="U7" s="235">
        <f t="shared" si="0"/>
        <v>6748360.8053017799</v>
      </c>
      <c r="V7" s="235">
        <f t="shared" si="0"/>
        <v>8000129.0530609675</v>
      </c>
      <c r="W7" s="235">
        <f t="shared" si="0"/>
        <v>9224439.8595557231</v>
      </c>
      <c r="X7" s="235">
        <f t="shared" si="0"/>
        <v>10468261.440999961</v>
      </c>
      <c r="Y7" s="235">
        <f t="shared" si="0"/>
        <v>11731677.871677138</v>
      </c>
      <c r="Z7" s="235">
        <f t="shared" si="0"/>
        <v>13016971.167061191</v>
      </c>
      <c r="AA7" s="235">
        <f t="shared" si="0"/>
        <v>14325428.938249949</v>
      </c>
      <c r="AB7" s="236">
        <f t="shared" si="0"/>
        <v>15658413.954741355</v>
      </c>
      <c r="AC7" s="235">
        <f t="shared" si="0"/>
        <v>16476489.801643427</v>
      </c>
      <c r="AD7" s="235">
        <f t="shared" si="0"/>
        <v>18189473.206023373</v>
      </c>
      <c r="AE7" s="235">
        <f t="shared" si="0"/>
        <v>19911701.088816453</v>
      </c>
      <c r="AF7" s="235">
        <f t="shared" si="0"/>
        <v>21643385.411266986</v>
      </c>
      <c r="AG7" s="235">
        <f t="shared" si="0"/>
        <v>23384742.920249306</v>
      </c>
      <c r="AH7" s="235">
        <f t="shared" si="0"/>
        <v>25135995.25601317</v>
      </c>
      <c r="AI7" s="235">
        <f t="shared" si="0"/>
        <v>26897369.062353753</v>
      </c>
      <c r="AJ7" s="235">
        <f t="shared" si="0"/>
        <v>28669096.09926077</v>
      </c>
      <c r="AK7" s="235">
        <f t="shared" ref="AK7:BL7" si="1">AK57-(AK25+SUM(AK8:AK14))</f>
        <v>30450294.66710246</v>
      </c>
      <c r="AL7" s="235">
        <f t="shared" si="1"/>
        <v>32242325.797401503</v>
      </c>
      <c r="AM7" s="235">
        <f t="shared" si="1"/>
        <v>34045437.300261214</v>
      </c>
      <c r="AN7" s="236">
        <f t="shared" si="1"/>
        <v>35859882.578501634</v>
      </c>
      <c r="AO7" s="235">
        <f t="shared" si="1"/>
        <v>37118707.650897413</v>
      </c>
      <c r="AP7" s="235">
        <f t="shared" si="1"/>
        <v>39314613.446017422</v>
      </c>
      <c r="AQ7" s="235">
        <f t="shared" si="1"/>
        <v>41513407.658098102</v>
      </c>
      <c r="AR7" s="235">
        <f t="shared" si="1"/>
        <v>43715108.812825635</v>
      </c>
      <c r="AS7" s="235">
        <f t="shared" si="1"/>
        <v>45919735.553642944</v>
      </c>
      <c r="AT7" s="235">
        <f t="shared" si="1"/>
        <v>48127306.642493807</v>
      </c>
      <c r="AU7" s="235">
        <f t="shared" si="1"/>
        <v>50337840.960571833</v>
      </c>
      <c r="AV7" s="235">
        <f t="shared" si="1"/>
        <v>52551357.509073958</v>
      </c>
      <c r="AW7" s="235">
        <f t="shared" si="1"/>
        <v>54766700.78440883</v>
      </c>
      <c r="AX7" s="235">
        <f t="shared" si="1"/>
        <v>56985064.655609936</v>
      </c>
      <c r="AY7" s="235">
        <f t="shared" si="1"/>
        <v>59206468.488453493</v>
      </c>
      <c r="AZ7" s="236">
        <f t="shared" si="1"/>
        <v>61430931.771781184</v>
      </c>
      <c r="BA7" s="235">
        <f t="shared" si="1"/>
        <v>63205866.701358564</v>
      </c>
      <c r="BB7" s="235">
        <f t="shared" si="1"/>
        <v>65618199.818609007</v>
      </c>
      <c r="BC7" s="235">
        <f t="shared" si="1"/>
        <v>68030294.239599511</v>
      </c>
      <c r="BD7" s="235">
        <f t="shared" si="1"/>
        <v>70442148.96976231</v>
      </c>
      <c r="BE7" s="235">
        <f t="shared" si="1"/>
        <v>72853763.010385633</v>
      </c>
      <c r="BF7" s="235">
        <f t="shared" si="1"/>
        <v>75265135.358596399</v>
      </c>
      <c r="BG7" s="235">
        <f t="shared" si="1"/>
        <v>77676265.00734289</v>
      </c>
      <c r="BH7" s="235">
        <f t="shared" si="1"/>
        <v>80087150.945377335</v>
      </c>
      <c r="BI7" s="235">
        <f t="shared" si="1"/>
        <v>82496558.800410926</v>
      </c>
      <c r="BJ7" s="235">
        <f t="shared" si="1"/>
        <v>84905720.909578785</v>
      </c>
      <c r="BK7" s="235">
        <f t="shared" si="1"/>
        <v>87314636.248939812</v>
      </c>
      <c r="BL7" s="235">
        <f t="shared" si="1"/>
        <v>89723303.790286466</v>
      </c>
      <c r="BM7" s="287"/>
      <c r="BN7" s="296">
        <f>P7</f>
        <v>1751416.7224418819</v>
      </c>
      <c r="BO7" s="297">
        <f>AB7</f>
        <v>15658413.954741355</v>
      </c>
      <c r="BP7" s="297">
        <f>AN7</f>
        <v>35859882.578501634</v>
      </c>
      <c r="BQ7" s="297">
        <f>AZ7</f>
        <v>61430931.771781184</v>
      </c>
      <c r="BR7" s="298">
        <f>BL7</f>
        <v>89723303.790286466</v>
      </c>
      <c r="BS7" s="11"/>
      <c r="BT7" s="299">
        <f>BL7</f>
        <v>89723303.790286466</v>
      </c>
    </row>
    <row r="8" spans="2:72" s="276" customFormat="1" ht="15">
      <c r="B8" s="275" t="s">
        <v>35</v>
      </c>
      <c r="C8" s="248"/>
      <c r="D8" s="248"/>
      <c r="E8" s="235">
        <f>CapEx!F58</f>
        <v>546100</v>
      </c>
      <c r="F8" s="235">
        <f>E8</f>
        <v>546100</v>
      </c>
      <c r="G8" s="235">
        <f t="shared" ref="G8:BL8" si="2">F8</f>
        <v>546100</v>
      </c>
      <c r="H8" s="235">
        <f t="shared" si="2"/>
        <v>546100</v>
      </c>
      <c r="I8" s="235">
        <f t="shared" si="2"/>
        <v>546100</v>
      </c>
      <c r="J8" s="235">
        <f t="shared" si="2"/>
        <v>546100</v>
      </c>
      <c r="K8" s="235">
        <f t="shared" si="2"/>
        <v>546100</v>
      </c>
      <c r="L8" s="235">
        <f t="shared" si="2"/>
        <v>546100</v>
      </c>
      <c r="M8" s="235">
        <f t="shared" si="2"/>
        <v>546100</v>
      </c>
      <c r="N8" s="235">
        <f t="shared" si="2"/>
        <v>546100</v>
      </c>
      <c r="O8" s="235">
        <f t="shared" si="2"/>
        <v>546100</v>
      </c>
      <c r="P8" s="236">
        <f t="shared" si="2"/>
        <v>546100</v>
      </c>
      <c r="Q8" s="235">
        <f t="shared" si="2"/>
        <v>546100</v>
      </c>
      <c r="R8" s="235">
        <f t="shared" si="2"/>
        <v>546100</v>
      </c>
      <c r="S8" s="235">
        <f t="shared" si="2"/>
        <v>546100</v>
      </c>
      <c r="T8" s="235">
        <f t="shared" si="2"/>
        <v>546100</v>
      </c>
      <c r="U8" s="235">
        <f t="shared" si="2"/>
        <v>546100</v>
      </c>
      <c r="V8" s="235">
        <f t="shared" si="2"/>
        <v>546100</v>
      </c>
      <c r="W8" s="235">
        <f t="shared" si="2"/>
        <v>546100</v>
      </c>
      <c r="X8" s="235">
        <f t="shared" si="2"/>
        <v>546100</v>
      </c>
      <c r="Y8" s="235">
        <f t="shared" si="2"/>
        <v>546100</v>
      </c>
      <c r="Z8" s="235">
        <f t="shared" si="2"/>
        <v>546100</v>
      </c>
      <c r="AA8" s="235">
        <f t="shared" si="2"/>
        <v>546100</v>
      </c>
      <c r="AB8" s="236">
        <f t="shared" si="2"/>
        <v>546100</v>
      </c>
      <c r="AC8" s="235">
        <f t="shared" si="2"/>
        <v>546100</v>
      </c>
      <c r="AD8" s="235">
        <f t="shared" si="2"/>
        <v>546100</v>
      </c>
      <c r="AE8" s="235">
        <f t="shared" si="2"/>
        <v>546100</v>
      </c>
      <c r="AF8" s="235">
        <f t="shared" si="2"/>
        <v>546100</v>
      </c>
      <c r="AG8" s="235">
        <f t="shared" si="2"/>
        <v>546100</v>
      </c>
      <c r="AH8" s="235">
        <f t="shared" si="2"/>
        <v>546100</v>
      </c>
      <c r="AI8" s="235">
        <f t="shared" si="2"/>
        <v>546100</v>
      </c>
      <c r="AJ8" s="235">
        <f t="shared" si="2"/>
        <v>546100</v>
      </c>
      <c r="AK8" s="235">
        <f t="shared" si="2"/>
        <v>546100</v>
      </c>
      <c r="AL8" s="235">
        <f t="shared" si="2"/>
        <v>546100</v>
      </c>
      <c r="AM8" s="235">
        <f t="shared" si="2"/>
        <v>546100</v>
      </c>
      <c r="AN8" s="236">
        <f t="shared" si="2"/>
        <v>546100</v>
      </c>
      <c r="AO8" s="235">
        <f t="shared" si="2"/>
        <v>546100</v>
      </c>
      <c r="AP8" s="235">
        <f t="shared" si="2"/>
        <v>546100</v>
      </c>
      <c r="AQ8" s="235">
        <f t="shared" si="2"/>
        <v>546100</v>
      </c>
      <c r="AR8" s="235">
        <f t="shared" si="2"/>
        <v>546100</v>
      </c>
      <c r="AS8" s="235">
        <f t="shared" si="2"/>
        <v>546100</v>
      </c>
      <c r="AT8" s="235">
        <f t="shared" si="2"/>
        <v>546100</v>
      </c>
      <c r="AU8" s="235">
        <f t="shared" si="2"/>
        <v>546100</v>
      </c>
      <c r="AV8" s="235">
        <f t="shared" si="2"/>
        <v>546100</v>
      </c>
      <c r="AW8" s="235">
        <f t="shared" si="2"/>
        <v>546100</v>
      </c>
      <c r="AX8" s="235">
        <f t="shared" si="2"/>
        <v>546100</v>
      </c>
      <c r="AY8" s="235">
        <f t="shared" si="2"/>
        <v>546100</v>
      </c>
      <c r="AZ8" s="236">
        <f t="shared" si="2"/>
        <v>546100</v>
      </c>
      <c r="BA8" s="235">
        <f t="shared" si="2"/>
        <v>546100</v>
      </c>
      <c r="BB8" s="235">
        <f t="shared" si="2"/>
        <v>546100</v>
      </c>
      <c r="BC8" s="235">
        <f t="shared" si="2"/>
        <v>546100</v>
      </c>
      <c r="BD8" s="235">
        <f t="shared" si="2"/>
        <v>546100</v>
      </c>
      <c r="BE8" s="235">
        <f t="shared" si="2"/>
        <v>546100</v>
      </c>
      <c r="BF8" s="235">
        <f t="shared" si="2"/>
        <v>546100</v>
      </c>
      <c r="BG8" s="235">
        <f t="shared" si="2"/>
        <v>546100</v>
      </c>
      <c r="BH8" s="235">
        <f t="shared" si="2"/>
        <v>546100</v>
      </c>
      <c r="BI8" s="235">
        <f t="shared" si="2"/>
        <v>546100</v>
      </c>
      <c r="BJ8" s="235">
        <f t="shared" si="2"/>
        <v>546100</v>
      </c>
      <c r="BK8" s="235">
        <f t="shared" si="2"/>
        <v>546100</v>
      </c>
      <c r="BL8" s="235">
        <f t="shared" si="2"/>
        <v>546100</v>
      </c>
      <c r="BM8" s="287"/>
      <c r="BN8" s="301">
        <f>P8</f>
        <v>546100</v>
      </c>
      <c r="BO8" s="302">
        <f>AB8</f>
        <v>546100</v>
      </c>
      <c r="BP8" s="302">
        <f>AN8</f>
        <v>546100</v>
      </c>
      <c r="BQ8" s="302">
        <f>AZ8</f>
        <v>546100</v>
      </c>
      <c r="BR8" s="303">
        <f>BL8</f>
        <v>546100</v>
      </c>
      <c r="BS8" s="11"/>
      <c r="BT8" s="304">
        <f>BL8</f>
        <v>546100</v>
      </c>
    </row>
    <row r="9" spans="2:72" s="276" customFormat="1" ht="15">
      <c r="B9" s="275" t="s">
        <v>34</v>
      </c>
      <c r="C9" s="248"/>
      <c r="D9" s="248"/>
      <c r="E9" s="235">
        <f>Revenue!M37</f>
        <v>776611.36319483828</v>
      </c>
      <c r="F9" s="235">
        <f>Revenue!N37</f>
        <v>778627.44263359089</v>
      </c>
      <c r="G9" s="235">
        <f>Revenue!O37</f>
        <v>800964.0746033754</v>
      </c>
      <c r="H9" s="235">
        <f>Revenue!P37</f>
        <v>828698.72596585774</v>
      </c>
      <c r="I9" s="235">
        <f>Revenue!Q37</f>
        <v>863135.9180742735</v>
      </c>
      <c r="J9" s="235">
        <f>Revenue!R37</f>
        <v>905895.43160888948</v>
      </c>
      <c r="K9" s="235">
        <f>Revenue!S37</f>
        <v>958988.4942477044</v>
      </c>
      <c r="L9" s="235">
        <f>Revenue!T37</f>
        <v>1024912.3803575664</v>
      </c>
      <c r="M9" s="235">
        <f>Revenue!U37</f>
        <v>1106767.8722773115</v>
      </c>
      <c r="N9" s="235">
        <f>Revenue!V37</f>
        <v>1208405.1080776616</v>
      </c>
      <c r="O9" s="235">
        <f>Revenue!W37</f>
        <v>1334604.6758630967</v>
      </c>
      <c r="P9" s="236">
        <f>Revenue!X37</f>
        <v>1491302.4725300118</v>
      </c>
      <c r="Q9" s="235">
        <f>Revenue!Y37</f>
        <v>2187203.6293175137</v>
      </c>
      <c r="R9" s="235">
        <f>Revenue!Z37</f>
        <v>2214719.6743610352</v>
      </c>
      <c r="S9" s="235">
        <f>Revenue!AA37</f>
        <v>2243840.8220320954</v>
      </c>
      <c r="T9" s="235">
        <f>Revenue!AB37</f>
        <v>2274660.7033173013</v>
      </c>
      <c r="U9" s="235">
        <f>Revenue!AC37</f>
        <v>2307278.4110108106</v>
      </c>
      <c r="V9" s="235">
        <f>Revenue!AD37</f>
        <v>2341798.8183197747</v>
      </c>
      <c r="W9" s="235">
        <f>Revenue!AE37</f>
        <v>2378332.9160550945</v>
      </c>
      <c r="X9" s="235">
        <f>Revenue!AF37</f>
        <v>2416998.1694916417</v>
      </c>
      <c r="Y9" s="235">
        <f>Revenue!AG37</f>
        <v>2457918.8960453207</v>
      </c>
      <c r="Z9" s="235">
        <f>Revenue!AH37</f>
        <v>2501226.6649812981</v>
      </c>
      <c r="AA9" s="235">
        <f>Revenue!AI37</f>
        <v>2547060.7204385404</v>
      </c>
      <c r="AB9" s="236">
        <f>Revenue!AJ37</f>
        <v>2595568.4291307884</v>
      </c>
      <c r="AC9" s="235">
        <f>Revenue!AK37</f>
        <v>3162377.1183542805</v>
      </c>
      <c r="AD9" s="235">
        <f>Revenue!AL37</f>
        <v>3179492.353517252</v>
      </c>
      <c r="AE9" s="235">
        <f>Revenue!AM37</f>
        <v>3196992.6814713902</v>
      </c>
      <c r="AF9" s="235">
        <f>Revenue!AN37</f>
        <v>3214886.7668044963</v>
      </c>
      <c r="AG9" s="235">
        <f>Revenue!AO37</f>
        <v>3233183.4690575972</v>
      </c>
      <c r="AH9" s="235">
        <f>Revenue!AP37</f>
        <v>3251891.8471113937</v>
      </c>
      <c r="AI9" s="235">
        <f>Revenue!AQ37</f>
        <v>3271021.1636713999</v>
      </c>
      <c r="AJ9" s="235">
        <f>Revenue!AR37</f>
        <v>3290580.8898540065</v>
      </c>
      <c r="AK9" s="235">
        <f>Revenue!AS37</f>
        <v>3310580.7098757215</v>
      </c>
      <c r="AL9" s="235">
        <f>Revenue!AT37</f>
        <v>3331030.5258479253</v>
      </c>
      <c r="AM9" s="235">
        <f>Revenue!AU37</f>
        <v>3351940.462679503</v>
      </c>
      <c r="AN9" s="236">
        <f>Revenue!AV37</f>
        <v>3373320.8730897922</v>
      </c>
      <c r="AO9" s="235">
        <f>Revenue!AW37</f>
        <v>3980349.5927097169</v>
      </c>
      <c r="AP9" s="235">
        <f>Revenue!AX37</f>
        <v>3985927.4026641529</v>
      </c>
      <c r="AQ9" s="235">
        <f>Revenue!AY37</f>
        <v>3991540.0739308032</v>
      </c>
      <c r="AR9" s="235">
        <f>Revenue!AZ37</f>
        <v>3997187.824392871</v>
      </c>
      <c r="AS9" s="235">
        <f>Revenue!BA37</f>
        <v>4002870.8732953263</v>
      </c>
      <c r="AT9" s="235">
        <f>Revenue!BB37</f>
        <v>4008589.4412534218</v>
      </c>
      <c r="AU9" s="235">
        <f>Revenue!BC37</f>
        <v>4014343.7502612565</v>
      </c>
      <c r="AV9" s="235">
        <f>Revenue!BD37</f>
        <v>4020134.0237003891</v>
      </c>
      <c r="AW9" s="235">
        <f>Revenue!BE37</f>
        <v>4025960.4863485163</v>
      </c>
      <c r="AX9" s="235">
        <f>Revenue!BF37</f>
        <v>4031823.3643881949</v>
      </c>
      <c r="AY9" s="235">
        <f>Revenue!BG37</f>
        <v>4037722.8854156211</v>
      </c>
      <c r="AZ9" s="236">
        <f>Revenue!BH37</f>
        <v>4043659.2784494688</v>
      </c>
      <c r="BA9" s="235">
        <f>Revenue!BI37</f>
        <v>4351533.6470308499</v>
      </c>
      <c r="BB9" s="235">
        <f>Revenue!BJ37</f>
        <v>4351533.6470308499</v>
      </c>
      <c r="BC9" s="235">
        <f>Revenue!BK37</f>
        <v>4351533.6470308499</v>
      </c>
      <c r="BD9" s="235">
        <f>Revenue!BL37</f>
        <v>4351533.6470308499</v>
      </c>
      <c r="BE9" s="235">
        <f>Revenue!BM37</f>
        <v>4351533.6470308499</v>
      </c>
      <c r="BF9" s="235">
        <f>Revenue!BN37</f>
        <v>4351533.6470308499</v>
      </c>
      <c r="BG9" s="235">
        <f>Revenue!BO37</f>
        <v>4351533.6470308499</v>
      </c>
      <c r="BH9" s="235">
        <f>Revenue!BP37</f>
        <v>4351533.6470308499</v>
      </c>
      <c r="BI9" s="235">
        <f>Revenue!BQ37</f>
        <v>4351533.6470308499</v>
      </c>
      <c r="BJ9" s="235">
        <f>Revenue!BR37</f>
        <v>4351533.6470308499</v>
      </c>
      <c r="BK9" s="235">
        <f>Revenue!BS37</f>
        <v>4351533.6470308499</v>
      </c>
      <c r="BL9" s="235">
        <f>Revenue!BT37</f>
        <v>4351533.6470308499</v>
      </c>
      <c r="BM9" s="287"/>
      <c r="BN9" s="301">
        <f t="shared" ref="BN9:BN15" si="3">P9</f>
        <v>1491302.4725300118</v>
      </c>
      <c r="BO9" s="302">
        <f t="shared" ref="BO9:BO15" si="4">AB9</f>
        <v>2595568.4291307884</v>
      </c>
      <c r="BP9" s="302">
        <f t="shared" ref="BP9:BP15" si="5">AN9</f>
        <v>3373320.8730897922</v>
      </c>
      <c r="BQ9" s="302">
        <f t="shared" ref="BQ9:BQ15" si="6">AZ9</f>
        <v>4043659.2784494688</v>
      </c>
      <c r="BR9" s="303">
        <f t="shared" ref="BR9:BR15" si="7">BL9</f>
        <v>4351533.6470308499</v>
      </c>
      <c r="BS9" s="11"/>
      <c r="BT9" s="304">
        <f t="shared" ref="BT9:BT15" si="8">BL9</f>
        <v>4351533.6470308499</v>
      </c>
    </row>
    <row r="10" spans="2:72" s="276" customFormat="1" ht="15" hidden="1" outlineLevel="1">
      <c r="B10" s="275" t="s">
        <v>289</v>
      </c>
      <c r="C10" s="248"/>
      <c r="D10" s="248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6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6"/>
      <c r="AC10" s="235"/>
      <c r="AD10" s="235"/>
      <c r="AE10" s="235"/>
      <c r="AF10" s="235"/>
      <c r="AG10" s="235"/>
      <c r="AH10" s="235"/>
      <c r="AI10" s="235"/>
      <c r="AJ10" s="235"/>
      <c r="AK10" s="235"/>
      <c r="AL10" s="235"/>
      <c r="AM10" s="235"/>
      <c r="AN10" s="236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6"/>
      <c r="BA10" s="235"/>
      <c r="BB10" s="235"/>
      <c r="BC10" s="235"/>
      <c r="BD10" s="235"/>
      <c r="BE10" s="235"/>
      <c r="BF10" s="235"/>
      <c r="BG10" s="235"/>
      <c r="BH10" s="235"/>
      <c r="BI10" s="235"/>
      <c r="BJ10" s="235"/>
      <c r="BK10" s="235"/>
      <c r="BL10" s="235"/>
      <c r="BM10" s="287"/>
      <c r="BN10" s="301">
        <f t="shared" si="3"/>
        <v>0</v>
      </c>
      <c r="BO10" s="302">
        <f t="shared" si="4"/>
        <v>0</v>
      </c>
      <c r="BP10" s="302">
        <f t="shared" si="5"/>
        <v>0</v>
      </c>
      <c r="BQ10" s="302">
        <f t="shared" si="6"/>
        <v>0</v>
      </c>
      <c r="BR10" s="303">
        <f t="shared" si="7"/>
        <v>0</v>
      </c>
      <c r="BS10" s="11"/>
      <c r="BT10" s="304">
        <f t="shared" si="8"/>
        <v>0</v>
      </c>
    </row>
    <row r="11" spans="2:72" s="276" customFormat="1" ht="15" hidden="1" outlineLevel="1">
      <c r="B11" s="275" t="s">
        <v>290</v>
      </c>
      <c r="C11" s="248"/>
      <c r="D11" s="248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6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6"/>
      <c r="AC11" s="235"/>
      <c r="AD11" s="235"/>
      <c r="AE11" s="235"/>
      <c r="AF11" s="235"/>
      <c r="AG11" s="235"/>
      <c r="AH11" s="235"/>
      <c r="AI11" s="235"/>
      <c r="AJ11" s="235"/>
      <c r="AK11" s="235"/>
      <c r="AL11" s="235"/>
      <c r="AM11" s="235"/>
      <c r="AN11" s="236"/>
      <c r="AO11" s="235"/>
      <c r="AP11" s="235"/>
      <c r="AQ11" s="235"/>
      <c r="AR11" s="235"/>
      <c r="AS11" s="235"/>
      <c r="AT11" s="235"/>
      <c r="AU11" s="235"/>
      <c r="AV11" s="235"/>
      <c r="AW11" s="235"/>
      <c r="AX11" s="235"/>
      <c r="AY11" s="235"/>
      <c r="AZ11" s="236"/>
      <c r="BA11" s="235"/>
      <c r="BB11" s="235"/>
      <c r="BC11" s="235"/>
      <c r="BD11" s="235"/>
      <c r="BE11" s="235"/>
      <c r="BF11" s="235"/>
      <c r="BG11" s="235"/>
      <c r="BH11" s="235"/>
      <c r="BI11" s="235"/>
      <c r="BJ11" s="235"/>
      <c r="BK11" s="235"/>
      <c r="BL11" s="235"/>
      <c r="BM11" s="287"/>
      <c r="BN11" s="301">
        <f t="shared" si="3"/>
        <v>0</v>
      </c>
      <c r="BO11" s="302">
        <f t="shared" si="4"/>
        <v>0</v>
      </c>
      <c r="BP11" s="302">
        <f t="shared" si="5"/>
        <v>0</v>
      </c>
      <c r="BQ11" s="302">
        <f t="shared" si="6"/>
        <v>0</v>
      </c>
      <c r="BR11" s="303">
        <f t="shared" si="7"/>
        <v>0</v>
      </c>
      <c r="BS11" s="11"/>
      <c r="BT11" s="304">
        <f t="shared" si="8"/>
        <v>0</v>
      </c>
    </row>
    <row r="12" spans="2:72" s="276" customFormat="1" ht="15" hidden="1" outlineLevel="1">
      <c r="B12" s="275" t="s">
        <v>291</v>
      </c>
      <c r="C12" s="248"/>
      <c r="D12" s="248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6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6"/>
      <c r="AC12" s="235"/>
      <c r="AD12" s="235"/>
      <c r="AE12" s="235"/>
      <c r="AF12" s="235"/>
      <c r="AG12" s="235"/>
      <c r="AH12" s="235"/>
      <c r="AI12" s="235"/>
      <c r="AJ12" s="235"/>
      <c r="AK12" s="235"/>
      <c r="AL12" s="235"/>
      <c r="AM12" s="235"/>
      <c r="AN12" s="236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35"/>
      <c r="AZ12" s="236"/>
      <c r="BA12" s="235"/>
      <c r="BB12" s="235"/>
      <c r="BC12" s="235"/>
      <c r="BD12" s="235"/>
      <c r="BE12" s="235"/>
      <c r="BF12" s="235"/>
      <c r="BG12" s="235"/>
      <c r="BH12" s="235"/>
      <c r="BI12" s="235"/>
      <c r="BJ12" s="235"/>
      <c r="BK12" s="235"/>
      <c r="BL12" s="235"/>
      <c r="BM12" s="287"/>
      <c r="BN12" s="301">
        <f t="shared" si="3"/>
        <v>0</v>
      </c>
      <c r="BO12" s="302">
        <f t="shared" si="4"/>
        <v>0</v>
      </c>
      <c r="BP12" s="302">
        <f t="shared" si="5"/>
        <v>0</v>
      </c>
      <c r="BQ12" s="302">
        <f t="shared" si="6"/>
        <v>0</v>
      </c>
      <c r="BR12" s="303">
        <f t="shared" si="7"/>
        <v>0</v>
      </c>
      <c r="BS12" s="11"/>
      <c r="BT12" s="304">
        <f t="shared" si="8"/>
        <v>0</v>
      </c>
    </row>
    <row r="13" spans="2:72" s="276" customFormat="1" ht="15" hidden="1" outlineLevel="1">
      <c r="B13" s="275" t="s">
        <v>292</v>
      </c>
      <c r="C13" s="248"/>
      <c r="D13" s="248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6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36"/>
      <c r="AC13" s="235"/>
      <c r="AD13" s="235"/>
      <c r="AE13" s="235"/>
      <c r="AF13" s="235"/>
      <c r="AG13" s="235"/>
      <c r="AH13" s="235"/>
      <c r="AI13" s="235"/>
      <c r="AJ13" s="235"/>
      <c r="AK13" s="235"/>
      <c r="AL13" s="235"/>
      <c r="AM13" s="235"/>
      <c r="AN13" s="236"/>
      <c r="AO13" s="235"/>
      <c r="AP13" s="235"/>
      <c r="AQ13" s="235"/>
      <c r="AR13" s="235"/>
      <c r="AS13" s="235"/>
      <c r="AT13" s="235"/>
      <c r="AU13" s="235"/>
      <c r="AV13" s="235"/>
      <c r="AW13" s="235"/>
      <c r="AX13" s="235"/>
      <c r="AY13" s="235"/>
      <c r="AZ13" s="236"/>
      <c r="BA13" s="235"/>
      <c r="BB13" s="235"/>
      <c r="BC13" s="235"/>
      <c r="BD13" s="235"/>
      <c r="BE13" s="235"/>
      <c r="BF13" s="235"/>
      <c r="BG13" s="235"/>
      <c r="BH13" s="235"/>
      <c r="BI13" s="235"/>
      <c r="BJ13" s="235"/>
      <c r="BK13" s="235"/>
      <c r="BL13" s="235"/>
      <c r="BM13" s="287"/>
      <c r="BN13" s="301">
        <f t="shared" si="3"/>
        <v>0</v>
      </c>
      <c r="BO13" s="302">
        <f t="shared" si="4"/>
        <v>0</v>
      </c>
      <c r="BP13" s="302">
        <f t="shared" si="5"/>
        <v>0</v>
      </c>
      <c r="BQ13" s="302">
        <f t="shared" si="6"/>
        <v>0</v>
      </c>
      <c r="BR13" s="303">
        <f t="shared" si="7"/>
        <v>0</v>
      </c>
      <c r="BS13" s="11"/>
      <c r="BT13" s="304">
        <f t="shared" si="8"/>
        <v>0</v>
      </c>
    </row>
    <row r="14" spans="2:72" s="276" customFormat="1" ht="15" hidden="1" outlineLevel="1">
      <c r="B14" s="277" t="s">
        <v>293</v>
      </c>
      <c r="C14" s="248"/>
      <c r="D14" s="248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6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6"/>
      <c r="AC14" s="235"/>
      <c r="AD14" s="235"/>
      <c r="AE14" s="235"/>
      <c r="AF14" s="235"/>
      <c r="AG14" s="235"/>
      <c r="AH14" s="235"/>
      <c r="AI14" s="235"/>
      <c r="AJ14" s="235"/>
      <c r="AK14" s="235"/>
      <c r="AL14" s="235"/>
      <c r="AM14" s="235"/>
      <c r="AN14" s="236"/>
      <c r="AO14" s="235"/>
      <c r="AP14" s="235"/>
      <c r="AQ14" s="235"/>
      <c r="AR14" s="235"/>
      <c r="AS14" s="235"/>
      <c r="AT14" s="235"/>
      <c r="AU14" s="235"/>
      <c r="AV14" s="235"/>
      <c r="AW14" s="235"/>
      <c r="AX14" s="235"/>
      <c r="AY14" s="235"/>
      <c r="AZ14" s="236"/>
      <c r="BA14" s="235"/>
      <c r="BB14" s="235"/>
      <c r="BC14" s="235"/>
      <c r="BD14" s="235"/>
      <c r="BE14" s="235"/>
      <c r="BF14" s="235"/>
      <c r="BG14" s="235"/>
      <c r="BH14" s="235"/>
      <c r="BI14" s="235"/>
      <c r="BJ14" s="235"/>
      <c r="BK14" s="235"/>
      <c r="BL14" s="235"/>
      <c r="BM14" s="287"/>
      <c r="BN14" s="301">
        <f t="shared" si="3"/>
        <v>0</v>
      </c>
      <c r="BO14" s="302">
        <f t="shared" si="4"/>
        <v>0</v>
      </c>
      <c r="BP14" s="302">
        <f t="shared" si="5"/>
        <v>0</v>
      </c>
      <c r="BQ14" s="302">
        <f t="shared" si="6"/>
        <v>0</v>
      </c>
      <c r="BR14" s="303">
        <f t="shared" si="7"/>
        <v>0</v>
      </c>
      <c r="BS14" s="11"/>
      <c r="BT14" s="304">
        <f t="shared" si="8"/>
        <v>0</v>
      </c>
    </row>
    <row r="15" spans="2:72" s="279" customFormat="1" collapsed="1" thickBot="1">
      <c r="B15" s="274" t="s">
        <v>21</v>
      </c>
      <c r="C15" s="274"/>
      <c r="D15" s="274"/>
      <c r="E15" s="242">
        <f>SUM(E7:E14)</f>
        <v>-2320787.0307897395</v>
      </c>
      <c r="F15" s="242">
        <f t="shared" ref="F15:BL15" si="9">SUM(F7:F14)</f>
        <v>-1885102.2229948894</v>
      </c>
      <c r="G15" s="242">
        <f t="shared" si="9"/>
        <v>-1436665.9581228462</v>
      </c>
      <c r="H15" s="242">
        <f t="shared" si="9"/>
        <v>-972376.94126772997</v>
      </c>
      <c r="I15" s="242">
        <f t="shared" si="9"/>
        <v>-488384.31586815882</v>
      </c>
      <c r="J15" s="242">
        <f t="shared" si="9"/>
        <v>20093.480701382505</v>
      </c>
      <c r="K15" s="242">
        <f t="shared" si="9"/>
        <v>558993.63810601935</v>
      </c>
      <c r="L15" s="242">
        <f t="shared" si="9"/>
        <v>1135688.2499298113</v>
      </c>
      <c r="M15" s="242">
        <f t="shared" si="9"/>
        <v>1696750.4824690009</v>
      </c>
      <c r="N15" s="242">
        <f t="shared" si="9"/>
        <v>2315954.9784850799</v>
      </c>
      <c r="O15" s="242">
        <f t="shared" si="9"/>
        <v>3007470.1851892173</v>
      </c>
      <c r="P15" s="258">
        <f t="shared" si="9"/>
        <v>3788819.1949718939</v>
      </c>
      <c r="Q15" s="242">
        <f t="shared" si="9"/>
        <v>4639145.1277657524</v>
      </c>
      <c r="R15" s="242">
        <f t="shared" si="9"/>
        <v>5854441.9022155432</v>
      </c>
      <c r="S15" s="242">
        <f t="shared" si="9"/>
        <v>7085991.0506058093</v>
      </c>
      <c r="T15" s="242">
        <f t="shared" si="9"/>
        <v>8334751.7599727595</v>
      </c>
      <c r="U15" s="242">
        <f t="shared" si="9"/>
        <v>9601739.216312591</v>
      </c>
      <c r="V15" s="242">
        <f t="shared" si="9"/>
        <v>10888027.871380743</v>
      </c>
      <c r="W15" s="242">
        <f t="shared" si="9"/>
        <v>12148872.775610818</v>
      </c>
      <c r="X15" s="242">
        <f t="shared" si="9"/>
        <v>13431359.610491602</v>
      </c>
      <c r="Y15" s="242">
        <f t="shared" si="9"/>
        <v>14735696.767722458</v>
      </c>
      <c r="Z15" s="242">
        <f t="shared" si="9"/>
        <v>16064297.832042489</v>
      </c>
      <c r="AA15" s="242">
        <f t="shared" si="9"/>
        <v>17418589.658688489</v>
      </c>
      <c r="AB15" s="258">
        <f t="shared" si="9"/>
        <v>18800082.383872144</v>
      </c>
      <c r="AC15" s="242">
        <f t="shared" si="9"/>
        <v>20184966.919997707</v>
      </c>
      <c r="AD15" s="242">
        <f t="shared" si="9"/>
        <v>21915065.559540626</v>
      </c>
      <c r="AE15" s="242">
        <f t="shared" si="9"/>
        <v>23654793.770287842</v>
      </c>
      <c r="AF15" s="242">
        <f t="shared" si="9"/>
        <v>25404372.178071484</v>
      </c>
      <c r="AG15" s="242">
        <f t="shared" si="9"/>
        <v>27164026.389306903</v>
      </c>
      <c r="AH15" s="242">
        <f t="shared" si="9"/>
        <v>28933987.103124563</v>
      </c>
      <c r="AI15" s="242">
        <f t="shared" si="9"/>
        <v>30714490.226025153</v>
      </c>
      <c r="AJ15" s="242">
        <f t="shared" si="9"/>
        <v>32505776.989114776</v>
      </c>
      <c r="AK15" s="242">
        <f t="shared" si="9"/>
        <v>34306975.376978181</v>
      </c>
      <c r="AL15" s="242">
        <f t="shared" si="9"/>
        <v>36119456.323249429</v>
      </c>
      <c r="AM15" s="242">
        <f t="shared" si="9"/>
        <v>37943477.76294072</v>
      </c>
      <c r="AN15" s="258">
        <f t="shared" si="9"/>
        <v>39779303.451591425</v>
      </c>
      <c r="AO15" s="242">
        <f t="shared" si="9"/>
        <v>41645157.243607134</v>
      </c>
      <c r="AP15" s="242">
        <f t="shared" si="9"/>
        <v>43846640.848681577</v>
      </c>
      <c r="AQ15" s="242">
        <f t="shared" si="9"/>
        <v>46051047.732028902</v>
      </c>
      <c r="AR15" s="242">
        <f t="shared" si="9"/>
        <v>48258396.637218505</v>
      </c>
      <c r="AS15" s="242">
        <f t="shared" si="9"/>
        <v>50468706.426938273</v>
      </c>
      <c r="AT15" s="242">
        <f t="shared" si="9"/>
        <v>52681996.08374723</v>
      </c>
      <c r="AU15" s="242">
        <f t="shared" si="9"/>
        <v>54898284.710833088</v>
      </c>
      <c r="AV15" s="242">
        <f t="shared" si="9"/>
        <v>57117591.532774344</v>
      </c>
      <c r="AW15" s="242">
        <f t="shared" si="9"/>
        <v>59338761.270757347</v>
      </c>
      <c r="AX15" s="242">
        <f t="shared" si="9"/>
        <v>61562988.019998133</v>
      </c>
      <c r="AY15" s="242">
        <f t="shared" si="9"/>
        <v>63790291.373869114</v>
      </c>
      <c r="AZ15" s="258">
        <f t="shared" si="9"/>
        <v>66020691.050230652</v>
      </c>
      <c r="BA15" s="242">
        <f t="shared" si="9"/>
        <v>68103500.348389417</v>
      </c>
      <c r="BB15" s="242">
        <f t="shared" si="9"/>
        <v>70515833.465639859</v>
      </c>
      <c r="BC15" s="242">
        <f t="shared" si="9"/>
        <v>72927927.886630356</v>
      </c>
      <c r="BD15" s="242">
        <f t="shared" si="9"/>
        <v>75339782.616793156</v>
      </c>
      <c r="BE15" s="242">
        <f t="shared" si="9"/>
        <v>77751396.657416478</v>
      </c>
      <c r="BF15" s="242">
        <f t="shared" si="9"/>
        <v>80162769.005627245</v>
      </c>
      <c r="BG15" s="242">
        <f t="shared" si="9"/>
        <v>82573898.654373735</v>
      </c>
      <c r="BH15" s="242">
        <f t="shared" si="9"/>
        <v>84984784.59240818</v>
      </c>
      <c r="BI15" s="242">
        <f t="shared" si="9"/>
        <v>87394192.447441772</v>
      </c>
      <c r="BJ15" s="242">
        <f t="shared" si="9"/>
        <v>89803354.556609631</v>
      </c>
      <c r="BK15" s="242">
        <f t="shared" si="9"/>
        <v>92212269.895970657</v>
      </c>
      <c r="BL15" s="242">
        <f t="shared" si="9"/>
        <v>94620937.437317312</v>
      </c>
      <c r="BM15" s="287"/>
      <c r="BN15" s="309">
        <f t="shared" si="3"/>
        <v>3788819.1949718939</v>
      </c>
      <c r="BO15" s="310">
        <f t="shared" si="4"/>
        <v>18800082.383872144</v>
      </c>
      <c r="BP15" s="310">
        <f t="shared" si="5"/>
        <v>39779303.451591425</v>
      </c>
      <c r="BQ15" s="310">
        <f t="shared" si="6"/>
        <v>66020691.050230652</v>
      </c>
      <c r="BR15" s="311">
        <f t="shared" si="7"/>
        <v>94620937.437317312</v>
      </c>
      <c r="BS15" s="11"/>
      <c r="BT15" s="312">
        <f t="shared" si="8"/>
        <v>94620937.437317312</v>
      </c>
    </row>
    <row r="16" spans="2:72" s="272" customFormat="1" ht="3.75" customHeight="1">
      <c r="B16" s="385"/>
      <c r="C16" s="237"/>
      <c r="D16" s="237"/>
      <c r="P16" s="254"/>
      <c r="AB16" s="254"/>
      <c r="AN16" s="254"/>
      <c r="AZ16" s="254"/>
      <c r="BN16" s="6"/>
      <c r="BO16" s="6"/>
      <c r="BP16" s="6"/>
      <c r="BQ16" s="6"/>
      <c r="BR16" s="6"/>
      <c r="BS16" s="4"/>
      <c r="BT16" s="7"/>
    </row>
    <row r="17" spans="2:72" s="272" customFormat="1" thickBot="1">
      <c r="B17" s="278" t="s">
        <v>283</v>
      </c>
      <c r="C17" s="284" t="s">
        <v>306</v>
      </c>
      <c r="D17" s="248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6"/>
      <c r="Q17" s="235"/>
      <c r="R17" s="235"/>
      <c r="S17" s="235"/>
      <c r="T17" s="235"/>
      <c r="U17" s="235"/>
      <c r="V17" s="235"/>
      <c r="W17" s="235"/>
      <c r="X17" s="235"/>
      <c r="Y17" s="235"/>
      <c r="Z17" s="235"/>
      <c r="AA17" s="235"/>
      <c r="AB17" s="236"/>
      <c r="AC17" s="235"/>
      <c r="AD17" s="235"/>
      <c r="AE17" s="235"/>
      <c r="AF17" s="235"/>
      <c r="AG17" s="235"/>
      <c r="AH17" s="235"/>
      <c r="AI17" s="235"/>
      <c r="AJ17" s="235"/>
      <c r="AK17" s="235"/>
      <c r="AL17" s="235"/>
      <c r="AM17" s="235"/>
      <c r="AN17" s="236"/>
      <c r="AO17" s="235"/>
      <c r="AP17" s="235"/>
      <c r="AQ17" s="235"/>
      <c r="AR17" s="235"/>
      <c r="AS17" s="235"/>
      <c r="AT17" s="235"/>
      <c r="AU17" s="235"/>
      <c r="AV17" s="235"/>
      <c r="AW17" s="235"/>
      <c r="AX17" s="235"/>
      <c r="AY17" s="235"/>
      <c r="AZ17" s="236"/>
      <c r="BA17" s="235"/>
      <c r="BB17" s="235"/>
      <c r="BC17" s="235"/>
      <c r="BD17" s="235"/>
      <c r="BE17" s="235"/>
      <c r="BF17" s="235"/>
      <c r="BG17" s="235"/>
      <c r="BH17" s="235"/>
      <c r="BI17" s="235"/>
      <c r="BJ17" s="235"/>
      <c r="BK17" s="235"/>
      <c r="BL17" s="235"/>
      <c r="BM17" s="287"/>
      <c r="BN17" s="300"/>
      <c r="BO17" s="300"/>
      <c r="BP17" s="300"/>
      <c r="BQ17" s="300"/>
      <c r="BR17" s="300"/>
      <c r="BS17" s="300"/>
      <c r="BT17" s="308"/>
    </row>
    <row r="18" spans="2:72" s="272" customFormat="1" ht="15">
      <c r="B18" s="275" t="s">
        <v>294</v>
      </c>
      <c r="C18" s="428">
        <f>CapEx!C5</f>
        <v>18</v>
      </c>
      <c r="D18" s="248"/>
      <c r="E18" s="235">
        <f>SUM(CapEx!D7:D15)</f>
        <v>3431900</v>
      </c>
      <c r="F18" s="235">
        <f>E18</f>
        <v>3431900</v>
      </c>
      <c r="G18" s="235">
        <f t="shared" ref="G18:BL18" si="10">F18</f>
        <v>3431900</v>
      </c>
      <c r="H18" s="235">
        <f t="shared" si="10"/>
        <v>3431900</v>
      </c>
      <c r="I18" s="235">
        <f t="shared" si="10"/>
        <v>3431900</v>
      </c>
      <c r="J18" s="235">
        <f t="shared" si="10"/>
        <v>3431900</v>
      </c>
      <c r="K18" s="235">
        <f t="shared" si="10"/>
        <v>3431900</v>
      </c>
      <c r="L18" s="235">
        <f t="shared" si="10"/>
        <v>3431900</v>
      </c>
      <c r="M18" s="235">
        <f t="shared" si="10"/>
        <v>3431900</v>
      </c>
      <c r="N18" s="235">
        <f t="shared" si="10"/>
        <v>3431900</v>
      </c>
      <c r="O18" s="235">
        <f t="shared" si="10"/>
        <v>3431900</v>
      </c>
      <c r="P18" s="236">
        <f t="shared" si="10"/>
        <v>3431900</v>
      </c>
      <c r="Q18" s="235">
        <f t="shared" si="10"/>
        <v>3431900</v>
      </c>
      <c r="R18" s="235">
        <f t="shared" si="10"/>
        <v>3431900</v>
      </c>
      <c r="S18" s="235">
        <f t="shared" si="10"/>
        <v>3431900</v>
      </c>
      <c r="T18" s="235">
        <f t="shared" si="10"/>
        <v>3431900</v>
      </c>
      <c r="U18" s="235">
        <f t="shared" si="10"/>
        <v>3431900</v>
      </c>
      <c r="V18" s="235">
        <f t="shared" si="10"/>
        <v>3431900</v>
      </c>
      <c r="W18" s="235">
        <f t="shared" si="10"/>
        <v>3431900</v>
      </c>
      <c r="X18" s="235">
        <f t="shared" si="10"/>
        <v>3431900</v>
      </c>
      <c r="Y18" s="235">
        <f t="shared" si="10"/>
        <v>3431900</v>
      </c>
      <c r="Z18" s="235">
        <f t="shared" si="10"/>
        <v>3431900</v>
      </c>
      <c r="AA18" s="235">
        <f t="shared" si="10"/>
        <v>3431900</v>
      </c>
      <c r="AB18" s="236">
        <f t="shared" si="10"/>
        <v>3431900</v>
      </c>
      <c r="AC18" s="235">
        <f t="shared" si="10"/>
        <v>3431900</v>
      </c>
      <c r="AD18" s="235">
        <f t="shared" si="10"/>
        <v>3431900</v>
      </c>
      <c r="AE18" s="235">
        <f t="shared" si="10"/>
        <v>3431900</v>
      </c>
      <c r="AF18" s="235">
        <f t="shared" si="10"/>
        <v>3431900</v>
      </c>
      <c r="AG18" s="235">
        <f t="shared" si="10"/>
        <v>3431900</v>
      </c>
      <c r="AH18" s="235">
        <f t="shared" si="10"/>
        <v>3431900</v>
      </c>
      <c r="AI18" s="235">
        <f t="shared" si="10"/>
        <v>3431900</v>
      </c>
      <c r="AJ18" s="235">
        <f t="shared" si="10"/>
        <v>3431900</v>
      </c>
      <c r="AK18" s="235">
        <f t="shared" si="10"/>
        <v>3431900</v>
      </c>
      <c r="AL18" s="235">
        <f t="shared" si="10"/>
        <v>3431900</v>
      </c>
      <c r="AM18" s="235">
        <f t="shared" si="10"/>
        <v>3431900</v>
      </c>
      <c r="AN18" s="236">
        <f t="shared" si="10"/>
        <v>3431900</v>
      </c>
      <c r="AO18" s="235">
        <f t="shared" si="10"/>
        <v>3431900</v>
      </c>
      <c r="AP18" s="235">
        <f t="shared" si="10"/>
        <v>3431900</v>
      </c>
      <c r="AQ18" s="235">
        <f t="shared" si="10"/>
        <v>3431900</v>
      </c>
      <c r="AR18" s="235">
        <f t="shared" si="10"/>
        <v>3431900</v>
      </c>
      <c r="AS18" s="235">
        <f t="shared" si="10"/>
        <v>3431900</v>
      </c>
      <c r="AT18" s="235">
        <f t="shared" si="10"/>
        <v>3431900</v>
      </c>
      <c r="AU18" s="235">
        <f t="shared" si="10"/>
        <v>3431900</v>
      </c>
      <c r="AV18" s="235">
        <f t="shared" si="10"/>
        <v>3431900</v>
      </c>
      <c r="AW18" s="235">
        <f t="shared" si="10"/>
        <v>3431900</v>
      </c>
      <c r="AX18" s="235">
        <f t="shared" si="10"/>
        <v>3431900</v>
      </c>
      <c r="AY18" s="235">
        <f t="shared" si="10"/>
        <v>3431900</v>
      </c>
      <c r="AZ18" s="236">
        <f t="shared" si="10"/>
        <v>3431900</v>
      </c>
      <c r="BA18" s="235">
        <f t="shared" si="10"/>
        <v>3431900</v>
      </c>
      <c r="BB18" s="235">
        <f t="shared" si="10"/>
        <v>3431900</v>
      </c>
      <c r="BC18" s="235">
        <f t="shared" si="10"/>
        <v>3431900</v>
      </c>
      <c r="BD18" s="235">
        <f t="shared" si="10"/>
        <v>3431900</v>
      </c>
      <c r="BE18" s="235">
        <f t="shared" si="10"/>
        <v>3431900</v>
      </c>
      <c r="BF18" s="235">
        <f t="shared" si="10"/>
        <v>3431900</v>
      </c>
      <c r="BG18" s="235">
        <f t="shared" si="10"/>
        <v>3431900</v>
      </c>
      <c r="BH18" s="235">
        <f t="shared" si="10"/>
        <v>3431900</v>
      </c>
      <c r="BI18" s="235">
        <f t="shared" si="10"/>
        <v>3431900</v>
      </c>
      <c r="BJ18" s="235">
        <f t="shared" si="10"/>
        <v>3431900</v>
      </c>
      <c r="BK18" s="235">
        <f t="shared" si="10"/>
        <v>3431900</v>
      </c>
      <c r="BL18" s="235">
        <f t="shared" si="10"/>
        <v>3431900</v>
      </c>
      <c r="BM18" s="287"/>
      <c r="BN18" s="296">
        <f t="shared" ref="BN18:BN25" si="11">P18</f>
        <v>3431900</v>
      </c>
      <c r="BO18" s="297">
        <f t="shared" ref="BO18:BO25" si="12">AB18</f>
        <v>3431900</v>
      </c>
      <c r="BP18" s="297">
        <f t="shared" ref="BP18:BP25" si="13">AN18</f>
        <v>3431900</v>
      </c>
      <c r="BQ18" s="297">
        <f t="shared" ref="BQ18:BQ25" si="14">AZ18</f>
        <v>3431900</v>
      </c>
      <c r="BR18" s="298">
        <f t="shared" ref="BR18:BR25" si="15">BL18</f>
        <v>3431900</v>
      </c>
      <c r="BS18" s="11"/>
      <c r="BT18" s="299">
        <f t="shared" ref="BT18:BT25" si="16">BL18</f>
        <v>3431900</v>
      </c>
    </row>
    <row r="19" spans="2:72" s="272" customFormat="1" ht="15">
      <c r="B19" s="275" t="s">
        <v>321</v>
      </c>
      <c r="C19" s="248"/>
      <c r="D19" s="248"/>
      <c r="E19" s="235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6"/>
      <c r="Q19" s="235"/>
      <c r="R19" s="235"/>
      <c r="S19" s="235"/>
      <c r="T19" s="235"/>
      <c r="U19" s="235"/>
      <c r="V19" s="235"/>
      <c r="W19" s="235"/>
      <c r="X19" s="235"/>
      <c r="Y19" s="235"/>
      <c r="Z19" s="235"/>
      <c r="AA19" s="235"/>
      <c r="AB19" s="236"/>
      <c r="AC19" s="235"/>
      <c r="AD19" s="235"/>
      <c r="AE19" s="235"/>
      <c r="AF19" s="235"/>
      <c r="AG19" s="235"/>
      <c r="AH19" s="235"/>
      <c r="AI19" s="235"/>
      <c r="AJ19" s="235"/>
      <c r="AK19" s="235"/>
      <c r="AL19" s="235"/>
      <c r="AM19" s="235"/>
      <c r="AN19" s="236"/>
      <c r="AO19" s="235"/>
      <c r="AP19" s="235"/>
      <c r="AQ19" s="235"/>
      <c r="AR19" s="235"/>
      <c r="AS19" s="235"/>
      <c r="AT19" s="235"/>
      <c r="AU19" s="235"/>
      <c r="AV19" s="235"/>
      <c r="AW19" s="235"/>
      <c r="AX19" s="235"/>
      <c r="AY19" s="235"/>
      <c r="AZ19" s="236"/>
      <c r="BA19" s="235"/>
      <c r="BB19" s="235"/>
      <c r="BC19" s="235"/>
      <c r="BD19" s="235"/>
      <c r="BE19" s="235"/>
      <c r="BF19" s="235"/>
      <c r="BG19" s="235"/>
      <c r="BH19" s="235"/>
      <c r="BI19" s="235"/>
      <c r="BJ19" s="235"/>
      <c r="BK19" s="235"/>
      <c r="BL19" s="235"/>
      <c r="BM19" s="287"/>
      <c r="BN19" s="301">
        <f t="shared" si="11"/>
        <v>0</v>
      </c>
      <c r="BO19" s="302">
        <f t="shared" si="12"/>
        <v>0</v>
      </c>
      <c r="BP19" s="302">
        <f t="shared" si="13"/>
        <v>0</v>
      </c>
      <c r="BQ19" s="302">
        <f t="shared" si="14"/>
        <v>0</v>
      </c>
      <c r="BR19" s="303">
        <f t="shared" si="15"/>
        <v>0</v>
      </c>
      <c r="BS19" s="11"/>
      <c r="BT19" s="304">
        <f t="shared" si="16"/>
        <v>0</v>
      </c>
    </row>
    <row r="20" spans="2:72" s="272" customFormat="1" ht="15" hidden="1" outlineLevel="1">
      <c r="B20" s="275" t="s">
        <v>285</v>
      </c>
      <c r="C20" s="248"/>
      <c r="D20" s="248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6"/>
      <c r="Q20" s="235"/>
      <c r="R20" s="235"/>
      <c r="S20" s="235"/>
      <c r="T20" s="235"/>
      <c r="U20" s="235"/>
      <c r="V20" s="235"/>
      <c r="W20" s="235"/>
      <c r="X20" s="235"/>
      <c r="Y20" s="235"/>
      <c r="Z20" s="235"/>
      <c r="AA20" s="235"/>
      <c r="AB20" s="236"/>
      <c r="AC20" s="235"/>
      <c r="AD20" s="235"/>
      <c r="AE20" s="235"/>
      <c r="AF20" s="235"/>
      <c r="AG20" s="235"/>
      <c r="AH20" s="235"/>
      <c r="AI20" s="235"/>
      <c r="AJ20" s="235"/>
      <c r="AK20" s="235"/>
      <c r="AL20" s="235"/>
      <c r="AM20" s="235"/>
      <c r="AN20" s="236"/>
      <c r="AO20" s="235"/>
      <c r="AP20" s="235"/>
      <c r="AQ20" s="235"/>
      <c r="AR20" s="235"/>
      <c r="AS20" s="235"/>
      <c r="AT20" s="235"/>
      <c r="AU20" s="235"/>
      <c r="AV20" s="235"/>
      <c r="AW20" s="235"/>
      <c r="AX20" s="235"/>
      <c r="AY20" s="235"/>
      <c r="AZ20" s="236"/>
      <c r="BA20" s="235"/>
      <c r="BB20" s="235"/>
      <c r="BC20" s="235"/>
      <c r="BD20" s="235"/>
      <c r="BE20" s="235"/>
      <c r="BF20" s="235"/>
      <c r="BG20" s="235"/>
      <c r="BH20" s="235"/>
      <c r="BI20" s="235"/>
      <c r="BJ20" s="235"/>
      <c r="BK20" s="235"/>
      <c r="BL20" s="235"/>
      <c r="BM20" s="287"/>
      <c r="BN20" s="301">
        <f t="shared" si="11"/>
        <v>0</v>
      </c>
      <c r="BO20" s="302">
        <f t="shared" si="12"/>
        <v>0</v>
      </c>
      <c r="BP20" s="302">
        <f t="shared" si="13"/>
        <v>0</v>
      </c>
      <c r="BQ20" s="302">
        <f t="shared" si="14"/>
        <v>0</v>
      </c>
      <c r="BR20" s="303">
        <f t="shared" si="15"/>
        <v>0</v>
      </c>
      <c r="BS20" s="11"/>
      <c r="BT20" s="304">
        <f t="shared" si="16"/>
        <v>0</v>
      </c>
    </row>
    <row r="21" spans="2:72" s="272" customFormat="1" ht="15" hidden="1" outlineLevel="1">
      <c r="B21" s="275" t="s">
        <v>286</v>
      </c>
      <c r="C21" s="248"/>
      <c r="D21" s="248"/>
      <c r="E21" s="235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6"/>
      <c r="Q21" s="235"/>
      <c r="R21" s="235"/>
      <c r="S21" s="235"/>
      <c r="T21" s="235"/>
      <c r="U21" s="235"/>
      <c r="V21" s="235"/>
      <c r="W21" s="235"/>
      <c r="X21" s="235"/>
      <c r="Y21" s="235"/>
      <c r="Z21" s="235"/>
      <c r="AA21" s="235"/>
      <c r="AB21" s="236"/>
      <c r="AC21" s="235"/>
      <c r="AD21" s="235"/>
      <c r="AE21" s="235"/>
      <c r="AF21" s="235"/>
      <c r="AG21" s="235"/>
      <c r="AH21" s="235"/>
      <c r="AI21" s="235"/>
      <c r="AJ21" s="235"/>
      <c r="AK21" s="235"/>
      <c r="AL21" s="235"/>
      <c r="AM21" s="235"/>
      <c r="AN21" s="236"/>
      <c r="AO21" s="235"/>
      <c r="AP21" s="235"/>
      <c r="AQ21" s="235"/>
      <c r="AR21" s="235"/>
      <c r="AS21" s="235"/>
      <c r="AT21" s="235"/>
      <c r="AU21" s="235"/>
      <c r="AV21" s="235"/>
      <c r="AW21" s="235"/>
      <c r="AX21" s="235"/>
      <c r="AY21" s="235"/>
      <c r="AZ21" s="236"/>
      <c r="BA21" s="235"/>
      <c r="BB21" s="235"/>
      <c r="BC21" s="235"/>
      <c r="BD21" s="235"/>
      <c r="BE21" s="235"/>
      <c r="BF21" s="235"/>
      <c r="BG21" s="235"/>
      <c r="BH21" s="235"/>
      <c r="BI21" s="235"/>
      <c r="BJ21" s="235"/>
      <c r="BK21" s="235"/>
      <c r="BL21" s="235"/>
      <c r="BM21" s="287"/>
      <c r="BN21" s="301">
        <f t="shared" si="11"/>
        <v>0</v>
      </c>
      <c r="BO21" s="302">
        <f t="shared" si="12"/>
        <v>0</v>
      </c>
      <c r="BP21" s="302">
        <f t="shared" si="13"/>
        <v>0</v>
      </c>
      <c r="BQ21" s="302">
        <f t="shared" si="14"/>
        <v>0</v>
      </c>
      <c r="BR21" s="303">
        <f t="shared" si="15"/>
        <v>0</v>
      </c>
      <c r="BS21" s="11"/>
      <c r="BT21" s="304">
        <f t="shared" si="16"/>
        <v>0</v>
      </c>
    </row>
    <row r="22" spans="2:72" s="272" customFormat="1" ht="15" hidden="1" outlineLevel="1">
      <c r="B22" s="275" t="s">
        <v>287</v>
      </c>
      <c r="C22" s="248"/>
      <c r="D22" s="248"/>
      <c r="E22" s="235"/>
      <c r="F22" s="235"/>
      <c r="G22" s="235"/>
      <c r="H22" s="235"/>
      <c r="I22" s="235"/>
      <c r="J22" s="235"/>
      <c r="K22" s="235"/>
      <c r="L22" s="235"/>
      <c r="M22" s="235"/>
      <c r="N22" s="235"/>
      <c r="O22" s="235"/>
      <c r="P22" s="236"/>
      <c r="Q22" s="235"/>
      <c r="R22" s="235"/>
      <c r="S22" s="235"/>
      <c r="T22" s="235"/>
      <c r="U22" s="235"/>
      <c r="V22" s="235"/>
      <c r="W22" s="235"/>
      <c r="X22" s="235"/>
      <c r="Y22" s="235"/>
      <c r="Z22" s="235"/>
      <c r="AA22" s="235"/>
      <c r="AB22" s="236"/>
      <c r="AC22" s="235"/>
      <c r="AD22" s="235"/>
      <c r="AE22" s="235"/>
      <c r="AF22" s="235"/>
      <c r="AG22" s="235"/>
      <c r="AH22" s="235"/>
      <c r="AI22" s="235"/>
      <c r="AJ22" s="235"/>
      <c r="AK22" s="235"/>
      <c r="AL22" s="235"/>
      <c r="AM22" s="235"/>
      <c r="AN22" s="236"/>
      <c r="AO22" s="235"/>
      <c r="AP22" s="235"/>
      <c r="AQ22" s="235"/>
      <c r="AR22" s="235"/>
      <c r="AS22" s="235"/>
      <c r="AT22" s="235"/>
      <c r="AU22" s="235"/>
      <c r="AV22" s="235"/>
      <c r="AW22" s="235"/>
      <c r="AX22" s="235"/>
      <c r="AY22" s="235"/>
      <c r="AZ22" s="236"/>
      <c r="BA22" s="235"/>
      <c r="BB22" s="235"/>
      <c r="BC22" s="235"/>
      <c r="BD22" s="235"/>
      <c r="BE22" s="235"/>
      <c r="BF22" s="235"/>
      <c r="BG22" s="235"/>
      <c r="BH22" s="235"/>
      <c r="BI22" s="235"/>
      <c r="BJ22" s="235"/>
      <c r="BK22" s="235"/>
      <c r="BL22" s="235"/>
      <c r="BM22" s="287"/>
      <c r="BN22" s="301">
        <f t="shared" si="11"/>
        <v>0</v>
      </c>
      <c r="BO22" s="302">
        <f t="shared" si="12"/>
        <v>0</v>
      </c>
      <c r="BP22" s="302">
        <f t="shared" si="13"/>
        <v>0</v>
      </c>
      <c r="BQ22" s="302">
        <f t="shared" si="14"/>
        <v>0</v>
      </c>
      <c r="BR22" s="303">
        <f t="shared" si="15"/>
        <v>0</v>
      </c>
      <c r="BS22" s="11"/>
      <c r="BT22" s="304">
        <f t="shared" si="16"/>
        <v>0</v>
      </c>
    </row>
    <row r="23" spans="2:72" s="272" customFormat="1" ht="15" hidden="1" outlineLevel="1">
      <c r="B23" s="275" t="s">
        <v>288</v>
      </c>
      <c r="C23" s="248"/>
      <c r="D23" s="248"/>
      <c r="E23" s="235"/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6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6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6"/>
      <c r="AO23" s="235"/>
      <c r="AP23" s="235"/>
      <c r="AQ23" s="235"/>
      <c r="AR23" s="235"/>
      <c r="AS23" s="235"/>
      <c r="AT23" s="235"/>
      <c r="AU23" s="235"/>
      <c r="AV23" s="235"/>
      <c r="AW23" s="235"/>
      <c r="AX23" s="235"/>
      <c r="AY23" s="235"/>
      <c r="AZ23" s="236"/>
      <c r="BA23" s="235"/>
      <c r="BB23" s="235"/>
      <c r="BC23" s="235"/>
      <c r="BD23" s="235"/>
      <c r="BE23" s="235"/>
      <c r="BF23" s="235"/>
      <c r="BG23" s="235"/>
      <c r="BH23" s="235"/>
      <c r="BI23" s="235"/>
      <c r="BJ23" s="235"/>
      <c r="BK23" s="235"/>
      <c r="BL23" s="235"/>
      <c r="BM23" s="287"/>
      <c r="BN23" s="301">
        <f t="shared" si="11"/>
        <v>0</v>
      </c>
      <c r="BO23" s="302">
        <f t="shared" si="12"/>
        <v>0</v>
      </c>
      <c r="BP23" s="302">
        <f t="shared" si="13"/>
        <v>0</v>
      </c>
      <c r="BQ23" s="302">
        <f t="shared" si="14"/>
        <v>0</v>
      </c>
      <c r="BR23" s="303">
        <f t="shared" si="15"/>
        <v>0</v>
      </c>
      <c r="BS23" s="11"/>
      <c r="BT23" s="304">
        <f t="shared" si="16"/>
        <v>0</v>
      </c>
    </row>
    <row r="24" spans="2:72" s="272" customFormat="1" ht="15" collapsed="1">
      <c r="B24" s="277" t="s">
        <v>284</v>
      </c>
      <c r="C24" s="248"/>
      <c r="D24" s="248"/>
      <c r="E24" s="235">
        <f>IF(E$2&lt;=$C$18,D24-SUM(CapEx!$D$7:$D$15)/$C$18,D24)</f>
        <v>-190661.11111111112</v>
      </c>
      <c r="F24" s="235">
        <f>IF(F$2&lt;=$C$18,E24-SUM(CapEx!$D$7:$D$15)/$C$18,E24)</f>
        <v>-381322.22222222225</v>
      </c>
      <c r="G24" s="235">
        <f>IF(G$2&lt;=$C$18,F24-SUM(CapEx!$D$7:$D$15)/$C$18,F24)</f>
        <v>-571983.33333333337</v>
      </c>
      <c r="H24" s="235">
        <f>IF(H$2&lt;=$C$18,G24-SUM(CapEx!$D$7:$D$15)/$C$18,G24)</f>
        <v>-762644.4444444445</v>
      </c>
      <c r="I24" s="235">
        <f>IF(I$2&lt;=$C$18,H24-SUM(CapEx!$D$7:$D$15)/$C$18,H24)</f>
        <v>-953305.55555555562</v>
      </c>
      <c r="J24" s="235">
        <f>IF(J$2&lt;=$C$18,I24-SUM(CapEx!$D$7:$D$15)/$C$18,I24)</f>
        <v>-1143966.6666666667</v>
      </c>
      <c r="K24" s="235">
        <f>IF(K$2&lt;=$C$18,J24-SUM(CapEx!$D$7:$D$15)/$C$18,J24)</f>
        <v>-1334627.777777778</v>
      </c>
      <c r="L24" s="235">
        <f>IF(L$2&lt;=$C$18,K24-SUM(CapEx!$D$7:$D$15)/$C$18,K24)</f>
        <v>-1525288.888888889</v>
      </c>
      <c r="M24" s="235">
        <f>IF(M$2&lt;=$C$18,L24-SUM(CapEx!$D$7:$D$15)/$C$18,L24)</f>
        <v>-1715950</v>
      </c>
      <c r="N24" s="235">
        <f>IF(N$2&lt;=$C$18,M24-SUM(CapEx!$D$7:$D$15)/$C$18,M24)</f>
        <v>-1906611.111111111</v>
      </c>
      <c r="O24" s="235">
        <f>IF(O$2&lt;=$C$18,N24-SUM(CapEx!$D$7:$D$15)/$C$18,N24)</f>
        <v>-2097272.222222222</v>
      </c>
      <c r="P24" s="236">
        <f>IF(P$2&lt;=$C$18,O24-SUM(CapEx!$D$7:$D$15)/$C$18,O24)</f>
        <v>-2287933.333333333</v>
      </c>
      <c r="Q24" s="235">
        <f>IF(Q$2&lt;=$C$18,P24-SUM(CapEx!$D$7:$D$15)/$C$18,P24)</f>
        <v>-2478594.444444444</v>
      </c>
      <c r="R24" s="235">
        <f>IF(R$2&lt;=$C$18,Q24-SUM(CapEx!$D$7:$D$15)/$C$18,Q24)</f>
        <v>-2669255.555555555</v>
      </c>
      <c r="S24" s="235">
        <f>IF(S$2&lt;=$C$18,R24-SUM(CapEx!$D$7:$D$15)/$C$18,R24)</f>
        <v>-2859916.666666666</v>
      </c>
      <c r="T24" s="235">
        <f>IF(T$2&lt;=$C$18,S24-SUM(CapEx!$D$7:$D$15)/$C$18,S24)</f>
        <v>-3050577.7777777771</v>
      </c>
      <c r="U24" s="235">
        <f>IF(U$2&lt;=$C$18,T24-SUM(CapEx!$D$7:$D$15)/$C$18,T24)</f>
        <v>-3241238.8888888881</v>
      </c>
      <c r="V24" s="235">
        <f>IF(V$2&lt;=$C$18,U24-SUM(CapEx!$D$7:$D$15)/$C$18,U24)</f>
        <v>-3431899.9999999991</v>
      </c>
      <c r="W24" s="235">
        <f>IF(W$2&lt;=$C$18,V24-SUM(CapEx!$D$7:$D$15)/$C$18,V24)</f>
        <v>-3431899.9999999991</v>
      </c>
      <c r="X24" s="235">
        <f>IF(X$2&lt;=$C$18,W24-SUM(CapEx!$D$7:$D$15)/$C$18,W24)</f>
        <v>-3431899.9999999991</v>
      </c>
      <c r="Y24" s="235">
        <f>IF(Y$2&lt;=$C$18,X24-SUM(CapEx!$D$7:$D$15)/$C$18,X24)</f>
        <v>-3431899.9999999991</v>
      </c>
      <c r="Z24" s="235">
        <f>IF(Z$2&lt;=$C$18,Y24-SUM(CapEx!$D$7:$D$15)/$C$18,Y24)</f>
        <v>-3431899.9999999991</v>
      </c>
      <c r="AA24" s="235">
        <f>IF(AA$2&lt;=$C$18,Z24-SUM(CapEx!$D$7:$D$15)/$C$18,Z24)</f>
        <v>-3431899.9999999991</v>
      </c>
      <c r="AB24" s="236">
        <f>IF(AB$2&lt;=$C$18,AA24-SUM(CapEx!$D$7:$D$15)/$C$18,AA24)</f>
        <v>-3431899.9999999991</v>
      </c>
      <c r="AC24" s="235">
        <f>IF(AC$2&lt;=$C$18,AB24-SUM(CapEx!$D$7:$D$15)/$C$18,AB24)</f>
        <v>-3431899.9999999991</v>
      </c>
      <c r="AD24" s="235">
        <f>IF(AD$2&lt;=$C$18,AC24-SUM(CapEx!$D$7:$D$15)/$C$18,AC24)</f>
        <v>-3431899.9999999991</v>
      </c>
      <c r="AE24" s="235">
        <f>IF(AE$2&lt;=$C$18,AD24-SUM(CapEx!$D$7:$D$15)/$C$18,AD24)</f>
        <v>-3431899.9999999991</v>
      </c>
      <c r="AF24" s="235">
        <f>IF(AF$2&lt;=$C$18,AE24-SUM(CapEx!$D$7:$D$15)/$C$18,AE24)</f>
        <v>-3431899.9999999991</v>
      </c>
      <c r="AG24" s="235">
        <f>IF(AG$2&lt;=$C$18,AF24-SUM(CapEx!$D$7:$D$15)/$C$18,AF24)</f>
        <v>-3431899.9999999991</v>
      </c>
      <c r="AH24" s="235">
        <f>IF(AH$2&lt;=$C$18,AG24-SUM(CapEx!$D$7:$D$15)/$C$18,AG24)</f>
        <v>-3431899.9999999991</v>
      </c>
      <c r="AI24" s="235">
        <f>IF(AI$2&lt;=$C$18,AH24-SUM(CapEx!$D$7:$D$15)/$C$18,AH24)</f>
        <v>-3431899.9999999991</v>
      </c>
      <c r="AJ24" s="235">
        <f>IF(AJ$2&lt;=$C$18,AI24-SUM(CapEx!$D$7:$D$15)/$C$18,AI24)</f>
        <v>-3431899.9999999991</v>
      </c>
      <c r="AK24" s="235">
        <f>IF(AK$2&lt;=$C$18,AJ24-SUM(CapEx!$D$7:$D$15)/$C$18,AJ24)</f>
        <v>-3431899.9999999991</v>
      </c>
      <c r="AL24" s="235">
        <f>IF(AL$2&lt;=$C$18,AK24-SUM(CapEx!$D$7:$D$15)/$C$18,AK24)</f>
        <v>-3431899.9999999991</v>
      </c>
      <c r="AM24" s="235">
        <f>IF(AM$2&lt;=$C$18,AL24-SUM(CapEx!$D$7:$D$15)/$C$18,AL24)</f>
        <v>-3431899.9999999991</v>
      </c>
      <c r="AN24" s="236">
        <f>IF(AN$2&lt;=$C$18,AM24-SUM(CapEx!$D$7:$D$15)/$C$18,AM24)</f>
        <v>-3431899.9999999991</v>
      </c>
      <c r="AO24" s="235">
        <f>IF(AO$2&lt;=$C$18,AN24-SUM(CapEx!$D$7:$D$15)/$C$18,AN24)</f>
        <v>-3431899.9999999991</v>
      </c>
      <c r="AP24" s="235">
        <f>IF(AP$2&lt;=$C$18,AO24-SUM(CapEx!$D$7:$D$15)/$C$18,AO24)</f>
        <v>-3431899.9999999991</v>
      </c>
      <c r="AQ24" s="235">
        <f>IF(AQ$2&lt;=$C$18,AP24-SUM(CapEx!$D$7:$D$15)/$C$18,AP24)</f>
        <v>-3431899.9999999991</v>
      </c>
      <c r="AR24" s="235">
        <f>IF(AR$2&lt;=$C$18,AQ24-SUM(CapEx!$D$7:$D$15)/$C$18,AQ24)</f>
        <v>-3431899.9999999991</v>
      </c>
      <c r="AS24" s="235">
        <f>IF(AS$2&lt;=$C$18,AR24-SUM(CapEx!$D$7:$D$15)/$C$18,AR24)</f>
        <v>-3431899.9999999991</v>
      </c>
      <c r="AT24" s="235">
        <f>IF(AT$2&lt;=$C$18,AS24-SUM(CapEx!$D$7:$D$15)/$C$18,AS24)</f>
        <v>-3431899.9999999991</v>
      </c>
      <c r="AU24" s="235">
        <f>IF(AU$2&lt;=$C$18,AT24-SUM(CapEx!$D$7:$D$15)/$C$18,AT24)</f>
        <v>-3431899.9999999991</v>
      </c>
      <c r="AV24" s="235">
        <f>IF(AV$2&lt;=$C$18,AU24-SUM(CapEx!$D$7:$D$15)/$C$18,AU24)</f>
        <v>-3431899.9999999991</v>
      </c>
      <c r="AW24" s="235">
        <f>IF(AW$2&lt;=$C$18,AV24-SUM(CapEx!$D$7:$D$15)/$C$18,AV24)</f>
        <v>-3431899.9999999991</v>
      </c>
      <c r="AX24" s="235">
        <f>IF(AX$2&lt;=$C$18,AW24-SUM(CapEx!$D$7:$D$15)/$C$18,AW24)</f>
        <v>-3431899.9999999991</v>
      </c>
      <c r="AY24" s="235">
        <f>IF(AY$2&lt;=$C$18,AX24-SUM(CapEx!$D$7:$D$15)/$C$18,AX24)</f>
        <v>-3431899.9999999991</v>
      </c>
      <c r="AZ24" s="236">
        <f>IF(AZ$2&lt;=$C$18,AY24-SUM(CapEx!$D$7:$D$15)/$C$18,AY24)</f>
        <v>-3431899.9999999991</v>
      </c>
      <c r="BA24" s="235">
        <f>IF(BA$2&lt;=$C$18,AZ24-SUM(CapEx!$D$7:$D$15)/$C$18,AZ24)</f>
        <v>-3431899.9999999991</v>
      </c>
      <c r="BB24" s="235">
        <f>IF(BB$2&lt;=$C$18,BA24-SUM(CapEx!$D$7:$D$15)/$C$18,BA24)</f>
        <v>-3431899.9999999991</v>
      </c>
      <c r="BC24" s="235">
        <f>IF(BC$2&lt;=$C$18,BB24-SUM(CapEx!$D$7:$D$15)/$C$18,BB24)</f>
        <v>-3431899.9999999991</v>
      </c>
      <c r="BD24" s="235">
        <f>IF(BD$2&lt;=$C$18,BC24-SUM(CapEx!$D$7:$D$15)/$C$18,BC24)</f>
        <v>-3431899.9999999991</v>
      </c>
      <c r="BE24" s="235">
        <f>IF(BE$2&lt;=$C$18,BD24-SUM(CapEx!$D$7:$D$15)/$C$18,BD24)</f>
        <v>-3431899.9999999991</v>
      </c>
      <c r="BF24" s="235">
        <f>IF(BF$2&lt;=$C$18,BE24-SUM(CapEx!$D$7:$D$15)/$C$18,BE24)</f>
        <v>-3431899.9999999991</v>
      </c>
      <c r="BG24" s="235">
        <f>IF(BG$2&lt;=$C$18,BF24-SUM(CapEx!$D$7:$D$15)/$C$18,BF24)</f>
        <v>-3431899.9999999991</v>
      </c>
      <c r="BH24" s="235">
        <f>IF(BH$2&lt;=$C$18,BG24-SUM(CapEx!$D$7:$D$15)/$C$18,BG24)</f>
        <v>-3431899.9999999991</v>
      </c>
      <c r="BI24" s="235">
        <f>IF(BI$2&lt;=$C$18,BH24-SUM(CapEx!$D$7:$D$15)/$C$18,BH24)</f>
        <v>-3431899.9999999991</v>
      </c>
      <c r="BJ24" s="235">
        <f>IF(BJ$2&lt;=$C$18,BI24-SUM(CapEx!$D$7:$D$15)/$C$18,BI24)</f>
        <v>-3431899.9999999991</v>
      </c>
      <c r="BK24" s="235">
        <f>IF(BK$2&lt;=$C$18,BJ24-SUM(CapEx!$D$7:$D$15)/$C$18,BJ24)</f>
        <v>-3431899.9999999991</v>
      </c>
      <c r="BL24" s="235">
        <f>IF(BL$2&lt;=$C$18,BK24-SUM(CapEx!$D$7:$D$15)/$C$18,BK24)</f>
        <v>-3431899.9999999991</v>
      </c>
      <c r="BM24" s="289"/>
      <c r="BN24" s="301">
        <f t="shared" si="11"/>
        <v>-2287933.333333333</v>
      </c>
      <c r="BO24" s="302">
        <f t="shared" si="12"/>
        <v>-3431899.9999999991</v>
      </c>
      <c r="BP24" s="302">
        <f t="shared" si="13"/>
        <v>-3431899.9999999991</v>
      </c>
      <c r="BQ24" s="302">
        <f t="shared" si="14"/>
        <v>-3431899.9999999991</v>
      </c>
      <c r="BR24" s="303">
        <f t="shared" si="15"/>
        <v>-3431899.9999999991</v>
      </c>
      <c r="BS24" s="11"/>
      <c r="BT24" s="304">
        <f t="shared" si="16"/>
        <v>-3431899.9999999991</v>
      </c>
    </row>
    <row r="25" spans="2:72" s="272" customFormat="1" thickBot="1">
      <c r="B25" s="274" t="s">
        <v>28</v>
      </c>
      <c r="C25" s="248"/>
      <c r="D25" s="248"/>
      <c r="E25" s="242">
        <f>SUM(E18:E24)</f>
        <v>3241238.888888889</v>
      </c>
      <c r="F25" s="242">
        <f>SUM(F18:F24)</f>
        <v>3050577.777777778</v>
      </c>
      <c r="G25" s="242">
        <f t="shared" ref="G25:P25" si="17">SUM(G18:G24)</f>
        <v>2859916.6666666665</v>
      </c>
      <c r="H25" s="242">
        <f t="shared" si="17"/>
        <v>2669255.5555555555</v>
      </c>
      <c r="I25" s="242">
        <f t="shared" si="17"/>
        <v>2478594.4444444445</v>
      </c>
      <c r="J25" s="242">
        <f t="shared" si="17"/>
        <v>2287933.333333333</v>
      </c>
      <c r="K25" s="242">
        <f t="shared" si="17"/>
        <v>2097272.222222222</v>
      </c>
      <c r="L25" s="242">
        <f t="shared" si="17"/>
        <v>1906611.111111111</v>
      </c>
      <c r="M25" s="242">
        <f t="shared" si="17"/>
        <v>1715950</v>
      </c>
      <c r="N25" s="242">
        <f t="shared" si="17"/>
        <v>1525288.888888889</v>
      </c>
      <c r="O25" s="242">
        <f t="shared" si="17"/>
        <v>1334627.777777778</v>
      </c>
      <c r="P25" s="258">
        <f t="shared" si="17"/>
        <v>1143966.666666667</v>
      </c>
      <c r="Q25" s="242">
        <f t="shared" ref="Q25" si="18">SUM(Q18:Q24)</f>
        <v>953305.55555555597</v>
      </c>
      <c r="R25" s="242">
        <f t="shared" ref="R25" si="19">SUM(R18:R24)</f>
        <v>762644.44444444496</v>
      </c>
      <c r="S25" s="242">
        <f t="shared" ref="S25" si="20">SUM(S18:S24)</f>
        <v>571983.33333333395</v>
      </c>
      <c r="T25" s="242">
        <f t="shared" ref="T25" si="21">SUM(T18:T24)</f>
        <v>381322.22222222295</v>
      </c>
      <c r="U25" s="242">
        <f t="shared" ref="U25" si="22">SUM(U18:U24)</f>
        <v>190661.11111111194</v>
      </c>
      <c r="V25" s="242">
        <f t="shared" ref="V25" si="23">SUM(V18:V24)</f>
        <v>0</v>
      </c>
      <c r="W25" s="242">
        <f t="shared" ref="W25" si="24">SUM(W18:W24)</f>
        <v>0</v>
      </c>
      <c r="X25" s="242">
        <f t="shared" ref="X25" si="25">SUM(X18:X24)</f>
        <v>0</v>
      </c>
      <c r="Y25" s="242">
        <f t="shared" ref="Y25" si="26">SUM(Y18:Y24)</f>
        <v>0</v>
      </c>
      <c r="Z25" s="242">
        <f t="shared" ref="Z25" si="27">SUM(Z18:Z24)</f>
        <v>0</v>
      </c>
      <c r="AA25" s="242">
        <f t="shared" ref="AA25" si="28">SUM(AA18:AA24)</f>
        <v>0</v>
      </c>
      <c r="AB25" s="258">
        <f t="shared" ref="AB25" si="29">SUM(AB18:AB24)</f>
        <v>0</v>
      </c>
      <c r="AC25" s="242">
        <f t="shared" ref="AC25" si="30">SUM(AC18:AC24)</f>
        <v>0</v>
      </c>
      <c r="AD25" s="242">
        <f t="shared" ref="AD25" si="31">SUM(AD18:AD24)</f>
        <v>0</v>
      </c>
      <c r="AE25" s="242">
        <f t="shared" ref="AE25" si="32">SUM(AE18:AE24)</f>
        <v>0</v>
      </c>
      <c r="AF25" s="242">
        <f t="shared" ref="AF25" si="33">SUM(AF18:AF24)</f>
        <v>0</v>
      </c>
      <c r="AG25" s="242">
        <f t="shared" ref="AG25" si="34">SUM(AG18:AG24)</f>
        <v>0</v>
      </c>
      <c r="AH25" s="242">
        <f t="shared" ref="AH25" si="35">SUM(AH18:AH24)</f>
        <v>0</v>
      </c>
      <c r="AI25" s="242">
        <f t="shared" ref="AI25" si="36">SUM(AI18:AI24)</f>
        <v>0</v>
      </c>
      <c r="AJ25" s="242">
        <f t="shared" ref="AJ25" si="37">SUM(AJ18:AJ24)</f>
        <v>0</v>
      </c>
      <c r="AK25" s="242">
        <f t="shared" ref="AK25" si="38">SUM(AK18:AK24)</f>
        <v>0</v>
      </c>
      <c r="AL25" s="242">
        <f t="shared" ref="AL25" si="39">SUM(AL18:AL24)</f>
        <v>0</v>
      </c>
      <c r="AM25" s="242">
        <f t="shared" ref="AM25" si="40">SUM(AM18:AM24)</f>
        <v>0</v>
      </c>
      <c r="AN25" s="258">
        <f t="shared" ref="AN25" si="41">SUM(AN18:AN24)</f>
        <v>0</v>
      </c>
      <c r="AO25" s="242">
        <f t="shared" ref="AO25" si="42">SUM(AO18:AO24)</f>
        <v>0</v>
      </c>
      <c r="AP25" s="242">
        <f t="shared" ref="AP25" si="43">SUM(AP18:AP24)</f>
        <v>0</v>
      </c>
      <c r="AQ25" s="242">
        <f t="shared" ref="AQ25" si="44">SUM(AQ18:AQ24)</f>
        <v>0</v>
      </c>
      <c r="AR25" s="242">
        <f t="shared" ref="AR25" si="45">SUM(AR18:AR24)</f>
        <v>0</v>
      </c>
      <c r="AS25" s="242">
        <f t="shared" ref="AS25" si="46">SUM(AS18:AS24)</f>
        <v>0</v>
      </c>
      <c r="AT25" s="242">
        <f t="shared" ref="AT25" si="47">SUM(AT18:AT24)</f>
        <v>0</v>
      </c>
      <c r="AU25" s="242">
        <f t="shared" ref="AU25" si="48">SUM(AU18:AU24)</f>
        <v>0</v>
      </c>
      <c r="AV25" s="242">
        <f t="shared" ref="AV25" si="49">SUM(AV18:AV24)</f>
        <v>0</v>
      </c>
      <c r="AW25" s="242">
        <f t="shared" ref="AW25" si="50">SUM(AW18:AW24)</f>
        <v>0</v>
      </c>
      <c r="AX25" s="242">
        <f t="shared" ref="AX25" si="51">SUM(AX18:AX24)</f>
        <v>0</v>
      </c>
      <c r="AY25" s="242">
        <f t="shared" ref="AY25" si="52">SUM(AY18:AY24)</f>
        <v>0</v>
      </c>
      <c r="AZ25" s="258">
        <f t="shared" ref="AZ25" si="53">SUM(AZ18:AZ24)</f>
        <v>0</v>
      </c>
      <c r="BA25" s="242">
        <f t="shared" ref="BA25" si="54">SUM(BA18:BA24)</f>
        <v>0</v>
      </c>
      <c r="BB25" s="242">
        <f t="shared" ref="BB25" si="55">SUM(BB18:BB24)</f>
        <v>0</v>
      </c>
      <c r="BC25" s="242">
        <f t="shared" ref="BC25" si="56">SUM(BC18:BC24)</f>
        <v>0</v>
      </c>
      <c r="BD25" s="242">
        <f t="shared" ref="BD25" si="57">SUM(BD18:BD24)</f>
        <v>0</v>
      </c>
      <c r="BE25" s="242">
        <f t="shared" ref="BE25" si="58">SUM(BE18:BE24)</f>
        <v>0</v>
      </c>
      <c r="BF25" s="242">
        <f t="shared" ref="BF25" si="59">SUM(BF18:BF24)</f>
        <v>0</v>
      </c>
      <c r="BG25" s="242">
        <f t="shared" ref="BG25" si="60">SUM(BG18:BG24)</f>
        <v>0</v>
      </c>
      <c r="BH25" s="242">
        <f t="shared" ref="BH25" si="61">SUM(BH18:BH24)</f>
        <v>0</v>
      </c>
      <c r="BI25" s="242">
        <f t="shared" ref="BI25" si="62">SUM(BI18:BI24)</f>
        <v>0</v>
      </c>
      <c r="BJ25" s="242">
        <f t="shared" ref="BJ25" si="63">SUM(BJ18:BJ24)</f>
        <v>0</v>
      </c>
      <c r="BK25" s="242">
        <f t="shared" ref="BK25" si="64">SUM(BK18:BK24)</f>
        <v>0</v>
      </c>
      <c r="BL25" s="242">
        <f t="shared" ref="BL25" si="65">SUM(BL18:BL24)</f>
        <v>0</v>
      </c>
      <c r="BM25" s="287"/>
      <c r="BN25" s="309">
        <f t="shared" si="11"/>
        <v>1143966.666666667</v>
      </c>
      <c r="BO25" s="310">
        <f t="shared" si="12"/>
        <v>0</v>
      </c>
      <c r="BP25" s="310">
        <f t="shared" si="13"/>
        <v>0</v>
      </c>
      <c r="BQ25" s="310">
        <f t="shared" si="14"/>
        <v>0</v>
      </c>
      <c r="BR25" s="311">
        <f t="shared" si="15"/>
        <v>0</v>
      </c>
      <c r="BS25" s="11"/>
      <c r="BT25" s="312">
        <f t="shared" si="16"/>
        <v>0</v>
      </c>
    </row>
    <row r="26" spans="2:72" s="272" customFormat="1" ht="3.75" customHeight="1" thickBot="1">
      <c r="B26" s="385"/>
      <c r="C26" s="237"/>
      <c r="D26" s="237"/>
      <c r="P26" s="254"/>
      <c r="AB26" s="254"/>
      <c r="AN26" s="254"/>
      <c r="AZ26" s="254"/>
      <c r="BN26" s="6"/>
      <c r="BO26" s="6"/>
      <c r="BP26" s="6"/>
      <c r="BQ26" s="6"/>
      <c r="BR26" s="6"/>
      <c r="BS26" s="4"/>
      <c r="BT26" s="7"/>
    </row>
    <row r="27" spans="2:72" s="221" customFormat="1" thickBot="1">
      <c r="B27" s="115" t="s">
        <v>228</v>
      </c>
      <c r="C27" s="203"/>
      <c r="D27" s="203"/>
      <c r="E27" s="117">
        <f t="shared" ref="E27:AJ27" si="66">SUM(E15,E25)</f>
        <v>920451.85809914954</v>
      </c>
      <c r="F27" s="117">
        <f t="shared" si="66"/>
        <v>1165475.5547828886</v>
      </c>
      <c r="G27" s="117">
        <f t="shared" si="66"/>
        <v>1423250.7085438203</v>
      </c>
      <c r="H27" s="117">
        <f t="shared" si="66"/>
        <v>1696878.6142878255</v>
      </c>
      <c r="I27" s="117">
        <f t="shared" si="66"/>
        <v>1990210.1285762857</v>
      </c>
      <c r="J27" s="117">
        <f t="shared" si="66"/>
        <v>2308026.8140347153</v>
      </c>
      <c r="K27" s="117">
        <f t="shared" si="66"/>
        <v>2656265.8603282413</v>
      </c>
      <c r="L27" s="117">
        <f t="shared" si="66"/>
        <v>3042299.3610409223</v>
      </c>
      <c r="M27" s="117">
        <f t="shared" si="66"/>
        <v>3412700.4824690009</v>
      </c>
      <c r="N27" s="117">
        <f t="shared" si="66"/>
        <v>3841243.8673739689</v>
      </c>
      <c r="O27" s="117">
        <f t="shared" si="66"/>
        <v>4342097.9629669953</v>
      </c>
      <c r="P27" s="192">
        <f t="shared" si="66"/>
        <v>4932785.8616385609</v>
      </c>
      <c r="Q27" s="117">
        <f t="shared" si="66"/>
        <v>5592450.6833213083</v>
      </c>
      <c r="R27" s="117">
        <f t="shared" si="66"/>
        <v>6617086.3466599882</v>
      </c>
      <c r="S27" s="117">
        <f t="shared" si="66"/>
        <v>7657974.3839391433</v>
      </c>
      <c r="T27" s="117">
        <f t="shared" si="66"/>
        <v>8716073.9821949825</v>
      </c>
      <c r="U27" s="117">
        <f t="shared" si="66"/>
        <v>9792400.3274237029</v>
      </c>
      <c r="V27" s="117">
        <f t="shared" si="66"/>
        <v>10888027.871380743</v>
      </c>
      <c r="W27" s="117">
        <f t="shared" si="66"/>
        <v>12148872.775610818</v>
      </c>
      <c r="X27" s="117">
        <f t="shared" si="66"/>
        <v>13431359.610491602</v>
      </c>
      <c r="Y27" s="117">
        <f t="shared" si="66"/>
        <v>14735696.767722458</v>
      </c>
      <c r="Z27" s="117">
        <f t="shared" si="66"/>
        <v>16064297.832042489</v>
      </c>
      <c r="AA27" s="117">
        <f t="shared" si="66"/>
        <v>17418589.658688489</v>
      </c>
      <c r="AB27" s="192">
        <f t="shared" si="66"/>
        <v>18800082.383872144</v>
      </c>
      <c r="AC27" s="117">
        <f t="shared" si="66"/>
        <v>20184966.919997707</v>
      </c>
      <c r="AD27" s="117">
        <f t="shared" si="66"/>
        <v>21915065.559540626</v>
      </c>
      <c r="AE27" s="117">
        <f t="shared" si="66"/>
        <v>23654793.770287842</v>
      </c>
      <c r="AF27" s="117">
        <f t="shared" si="66"/>
        <v>25404372.178071484</v>
      </c>
      <c r="AG27" s="117">
        <f t="shared" si="66"/>
        <v>27164026.389306903</v>
      </c>
      <c r="AH27" s="117">
        <f t="shared" si="66"/>
        <v>28933987.103124563</v>
      </c>
      <c r="AI27" s="117">
        <f t="shared" si="66"/>
        <v>30714490.226025153</v>
      </c>
      <c r="AJ27" s="117">
        <f t="shared" si="66"/>
        <v>32505776.989114776</v>
      </c>
      <c r="AK27" s="117">
        <f t="shared" ref="AK27:BL27" si="67">SUM(AK15,AK25)</f>
        <v>34306975.376978181</v>
      </c>
      <c r="AL27" s="117">
        <f t="shared" si="67"/>
        <v>36119456.323249429</v>
      </c>
      <c r="AM27" s="117">
        <f t="shared" si="67"/>
        <v>37943477.76294072</v>
      </c>
      <c r="AN27" s="192">
        <f t="shared" si="67"/>
        <v>39779303.451591425</v>
      </c>
      <c r="AO27" s="117">
        <f t="shared" si="67"/>
        <v>41645157.243607134</v>
      </c>
      <c r="AP27" s="117">
        <f t="shared" si="67"/>
        <v>43846640.848681577</v>
      </c>
      <c r="AQ27" s="117">
        <f t="shared" si="67"/>
        <v>46051047.732028902</v>
      </c>
      <c r="AR27" s="117">
        <f t="shared" si="67"/>
        <v>48258396.637218505</v>
      </c>
      <c r="AS27" s="117">
        <f t="shared" si="67"/>
        <v>50468706.426938273</v>
      </c>
      <c r="AT27" s="117">
        <f t="shared" si="67"/>
        <v>52681996.08374723</v>
      </c>
      <c r="AU27" s="117">
        <f t="shared" si="67"/>
        <v>54898284.710833088</v>
      </c>
      <c r="AV27" s="117">
        <f t="shared" si="67"/>
        <v>57117591.532774344</v>
      </c>
      <c r="AW27" s="117">
        <f t="shared" si="67"/>
        <v>59338761.270757347</v>
      </c>
      <c r="AX27" s="117">
        <f t="shared" si="67"/>
        <v>61562988.019998133</v>
      </c>
      <c r="AY27" s="117">
        <f t="shared" si="67"/>
        <v>63790291.373869114</v>
      </c>
      <c r="AZ27" s="192">
        <f t="shared" si="67"/>
        <v>66020691.050230652</v>
      </c>
      <c r="BA27" s="117">
        <f t="shared" si="67"/>
        <v>68103500.348389417</v>
      </c>
      <c r="BB27" s="117">
        <f t="shared" si="67"/>
        <v>70515833.465639859</v>
      </c>
      <c r="BC27" s="117">
        <f t="shared" si="67"/>
        <v>72927927.886630356</v>
      </c>
      <c r="BD27" s="117">
        <f t="shared" si="67"/>
        <v>75339782.616793156</v>
      </c>
      <c r="BE27" s="117">
        <f t="shared" si="67"/>
        <v>77751396.657416478</v>
      </c>
      <c r="BF27" s="117">
        <f t="shared" si="67"/>
        <v>80162769.005627245</v>
      </c>
      <c r="BG27" s="117">
        <f t="shared" si="67"/>
        <v>82573898.654373735</v>
      </c>
      <c r="BH27" s="117">
        <f t="shared" si="67"/>
        <v>84984784.59240818</v>
      </c>
      <c r="BI27" s="117">
        <f t="shared" si="67"/>
        <v>87394192.447441772</v>
      </c>
      <c r="BJ27" s="117">
        <f t="shared" si="67"/>
        <v>89803354.556609631</v>
      </c>
      <c r="BK27" s="117">
        <f t="shared" si="67"/>
        <v>92212269.895970657</v>
      </c>
      <c r="BL27" s="117">
        <f t="shared" si="67"/>
        <v>94620937.437317312</v>
      </c>
      <c r="BM27" s="219"/>
      <c r="BN27" s="118">
        <f>P27</f>
        <v>4932785.8616385609</v>
      </c>
      <c r="BO27" s="119">
        <f>AB27</f>
        <v>18800082.383872144</v>
      </c>
      <c r="BP27" s="119">
        <f>AN27</f>
        <v>39779303.451591425</v>
      </c>
      <c r="BQ27" s="119">
        <f>AZ27</f>
        <v>66020691.050230652</v>
      </c>
      <c r="BR27" s="120">
        <f>BL27</f>
        <v>94620937.437317312</v>
      </c>
      <c r="BS27" s="12"/>
      <c r="BT27" s="121">
        <f>BL27</f>
        <v>94620937.437317312</v>
      </c>
    </row>
    <row r="28" spans="2:72" s="272" customFormat="1" ht="15">
      <c r="C28" s="274"/>
      <c r="D28" s="283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4"/>
      <c r="Q28" s="290"/>
      <c r="R28" s="290"/>
      <c r="S28" s="290"/>
      <c r="T28" s="290"/>
      <c r="U28" s="290"/>
      <c r="V28" s="290"/>
      <c r="W28" s="290"/>
      <c r="X28" s="290"/>
      <c r="Y28" s="290"/>
      <c r="Z28" s="290"/>
      <c r="AA28" s="290"/>
      <c r="AB28" s="294"/>
      <c r="AC28" s="290"/>
      <c r="AD28" s="290"/>
      <c r="AE28" s="290"/>
      <c r="AF28" s="290"/>
      <c r="AG28" s="290"/>
      <c r="AH28" s="290"/>
      <c r="AI28" s="290"/>
      <c r="AJ28" s="290"/>
      <c r="AK28" s="290"/>
      <c r="AL28" s="290"/>
      <c r="AM28" s="290"/>
      <c r="AN28" s="294"/>
      <c r="AO28" s="290"/>
      <c r="AP28" s="290"/>
      <c r="AQ28" s="290"/>
      <c r="AR28" s="290"/>
      <c r="AS28" s="290"/>
      <c r="AT28" s="290"/>
      <c r="AU28" s="290"/>
      <c r="AV28" s="290"/>
      <c r="AW28" s="290"/>
      <c r="AX28" s="290"/>
      <c r="AY28" s="290"/>
      <c r="AZ28" s="294"/>
      <c r="BA28" s="290"/>
      <c r="BB28" s="290"/>
      <c r="BC28" s="290"/>
      <c r="BD28" s="290"/>
      <c r="BE28" s="290"/>
      <c r="BF28" s="290"/>
      <c r="BG28" s="290"/>
      <c r="BH28" s="290"/>
      <c r="BI28" s="290"/>
      <c r="BJ28" s="290"/>
      <c r="BK28" s="290"/>
      <c r="BL28" s="290"/>
      <c r="BM28" s="287"/>
      <c r="BN28" s="306"/>
      <c r="BO28" s="306"/>
      <c r="BP28" s="306"/>
      <c r="BQ28" s="306"/>
      <c r="BR28" s="306"/>
      <c r="BS28" s="11"/>
      <c r="BT28" s="307"/>
    </row>
    <row r="29" spans="2:72" s="272" customFormat="1" ht="15">
      <c r="B29" s="385" t="s">
        <v>296</v>
      </c>
      <c r="C29" s="237"/>
      <c r="D29" s="237"/>
      <c r="P29" s="254"/>
      <c r="AB29" s="254"/>
      <c r="AN29" s="254"/>
      <c r="AZ29" s="254"/>
      <c r="BN29" s="6"/>
      <c r="BO29" s="6"/>
      <c r="BP29" s="6"/>
      <c r="BQ29" s="6"/>
      <c r="BR29" s="6"/>
      <c r="BS29" s="4"/>
      <c r="BT29" s="7"/>
    </row>
    <row r="30" spans="2:72" s="272" customFormat="1" ht="3.75" customHeight="1">
      <c r="B30" s="385"/>
      <c r="C30" s="237"/>
      <c r="D30" s="237"/>
      <c r="P30" s="254"/>
      <c r="AB30" s="254"/>
      <c r="AN30" s="254"/>
      <c r="AZ30" s="254"/>
      <c r="BN30" s="6"/>
      <c r="BO30" s="6"/>
      <c r="BP30" s="6"/>
      <c r="BQ30" s="6"/>
      <c r="BR30" s="6"/>
      <c r="BS30" s="4"/>
      <c r="BT30" s="7"/>
    </row>
    <row r="31" spans="2:72" s="272" customFormat="1" thickBot="1">
      <c r="B31" s="278" t="s">
        <v>29</v>
      </c>
      <c r="C31" s="274"/>
      <c r="D31" s="274"/>
      <c r="E31" s="244"/>
      <c r="F31" s="244"/>
      <c r="G31" s="244"/>
      <c r="H31" s="244"/>
      <c r="I31" s="244"/>
      <c r="J31" s="244"/>
      <c r="K31" s="244"/>
      <c r="L31" s="244"/>
      <c r="M31" s="244"/>
      <c r="N31" s="244"/>
      <c r="O31" s="244"/>
      <c r="P31" s="25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54"/>
      <c r="AC31" s="244"/>
      <c r="AD31" s="244"/>
      <c r="AE31" s="244"/>
      <c r="AF31" s="244"/>
      <c r="AG31" s="244"/>
      <c r="AH31" s="244"/>
      <c r="AI31" s="244"/>
      <c r="AJ31" s="244"/>
      <c r="AK31" s="244"/>
      <c r="AL31" s="244"/>
      <c r="AM31" s="244"/>
      <c r="AN31" s="25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54"/>
      <c r="BA31" s="244"/>
      <c r="BB31" s="244"/>
      <c r="BC31" s="244"/>
      <c r="BD31" s="244"/>
      <c r="BE31" s="244"/>
      <c r="BF31" s="244"/>
      <c r="BG31" s="244"/>
      <c r="BH31" s="244"/>
      <c r="BI31" s="244"/>
      <c r="BJ31" s="244"/>
      <c r="BK31" s="244"/>
      <c r="BL31" s="244"/>
      <c r="BN31" s="6"/>
      <c r="BO31" s="6"/>
      <c r="BP31" s="6"/>
      <c r="BQ31" s="6"/>
      <c r="BR31" s="6"/>
      <c r="BS31" s="6"/>
      <c r="BT31" s="6"/>
    </row>
    <row r="32" spans="2:72" s="272" customFormat="1" ht="15">
      <c r="B32" s="275" t="s">
        <v>22</v>
      </c>
      <c r="C32" s="248"/>
      <c r="D32" s="248"/>
      <c r="E32" s="235">
        <f>COGS!M8</f>
        <v>4666.3131018781105</v>
      </c>
      <c r="F32" s="235">
        <f>COGS!N8</f>
        <v>5794.0054348319873</v>
      </c>
      <c r="G32" s="235">
        <f>COGS!O8</f>
        <v>7194.2234149163842</v>
      </c>
      <c r="H32" s="235">
        <f>COGS!P8</f>
        <v>8932.8274068545106</v>
      </c>
      <c r="I32" s="235">
        <f>COGS!Q8</f>
        <v>11091.594030177685</v>
      </c>
      <c r="J32" s="235">
        <f>COGS!R8</f>
        <v>13772.062587470626</v>
      </c>
      <c r="K32" s="235">
        <f>COGS!S8</f>
        <v>17100.311046109357</v>
      </c>
      <c r="L32" s="235">
        <f>COGS!T8</f>
        <v>21232.886215585786</v>
      </c>
      <c r="M32" s="235">
        <f>COGS!U8</f>
        <v>26364.16705101902</v>
      </c>
      <c r="N32" s="235">
        <f>COGS!V8</f>
        <v>32735.507421681945</v>
      </c>
      <c r="O32" s="235">
        <f>COGS!W8</f>
        <v>40646.588381921749</v>
      </c>
      <c r="P32" s="236">
        <f>COGS!X8</f>
        <v>50469.513907552842</v>
      </c>
      <c r="Q32" s="235">
        <f>COGS!Y8</f>
        <v>30167.549707505914</v>
      </c>
      <c r="R32" s="235">
        <f>COGS!Z8</f>
        <v>31927.323440443757</v>
      </c>
      <c r="S32" s="235">
        <f>COGS!AA8</f>
        <v>33789.750641136314</v>
      </c>
      <c r="T32" s="235">
        <f>COGS!AB8</f>
        <v>35760.819428535928</v>
      </c>
      <c r="U32" s="235">
        <f>COGS!AC8</f>
        <v>37846.867228533854</v>
      </c>
      <c r="V32" s="235">
        <f>COGS!AD8</f>
        <v>40054.60115019833</v>
      </c>
      <c r="W32" s="235">
        <f>COGS!AE8</f>
        <v>42391.119550626565</v>
      </c>
      <c r="X32" s="235">
        <f>COGS!AF8</f>
        <v>44863.934857746448</v>
      </c>
      <c r="Y32" s="235">
        <f>COGS!AG8</f>
        <v>47480.997724448323</v>
      </c>
      <c r="Z32" s="235">
        <f>COGS!AH8</f>
        <v>50250.72259170781</v>
      </c>
      <c r="AA32" s="235">
        <f>COGS!AI8</f>
        <v>53182.014742890773</v>
      </c>
      <c r="AB32" s="236">
        <f>COGS!AJ8</f>
        <v>56284.298936226056</v>
      </c>
      <c r="AC32" s="235">
        <f>COGS!AK8</f>
        <v>49227.252075828234</v>
      </c>
      <c r="AD32" s="235">
        <f>COGS!AL8</f>
        <v>50334.86524753437</v>
      </c>
      <c r="AE32" s="235">
        <f>COGS!AM8</f>
        <v>51467.399715603889</v>
      </c>
      <c r="AF32" s="235">
        <f>COGS!AN8</f>
        <v>52625.416209204981</v>
      </c>
      <c r="AG32" s="235">
        <f>COGS!AO8</f>
        <v>53809.488073912085</v>
      </c>
      <c r="AH32" s="235">
        <f>COGS!AP8</f>
        <v>55020.201555575113</v>
      </c>
      <c r="AI32" s="235">
        <f>COGS!AQ8</f>
        <v>56258.156090575554</v>
      </c>
      <c r="AJ32" s="235">
        <f>COGS!AR8</f>
        <v>57523.964602613501</v>
      </c>
      <c r="AK32" s="235">
        <f>COGS!AS8</f>
        <v>58818.253806172303</v>
      </c>
      <c r="AL32" s="235">
        <f>COGS!AT8</f>
        <v>60141.664516811179</v>
      </c>
      <c r="AM32" s="235">
        <f>COGS!AU8</f>
        <v>61494.85196843942</v>
      </c>
      <c r="AN32" s="236">
        <f>COGS!AV8</f>
        <v>62878.48613772932</v>
      </c>
      <c r="AO32" s="235">
        <f>COGS!AW8</f>
        <v>58174.659441395263</v>
      </c>
      <c r="AP32" s="235">
        <f>COGS!AX8</f>
        <v>58538.251062903975</v>
      </c>
      <c r="AQ32" s="235">
        <f>COGS!AY8</f>
        <v>58904.115132047118</v>
      </c>
      <c r="AR32" s="235">
        <f>COGS!AZ8</f>
        <v>59272.265851622418</v>
      </c>
      <c r="AS32" s="235">
        <f>COGS!BA8</f>
        <v>59642.717513195064</v>
      </c>
      <c r="AT32" s="235">
        <f>COGS!BB8</f>
        <v>60015.484497652527</v>
      </c>
      <c r="AU32" s="235">
        <f>COGS!BC8</f>
        <v>60390.581275762852</v>
      </c>
      <c r="AV32" s="235">
        <f>COGS!BD8</f>
        <v>60768.022408736375</v>
      </c>
      <c r="AW32" s="235">
        <f>COGS!BE8</f>
        <v>61147.822548790973</v>
      </c>
      <c r="AX32" s="235">
        <f>COGS!BF8</f>
        <v>61529.996439720926</v>
      </c>
      <c r="AY32" s="235">
        <f>COGS!BG8</f>
        <v>61914.558917469185</v>
      </c>
      <c r="AZ32" s="236">
        <f>COGS!BH8</f>
        <v>62301.52491070336</v>
      </c>
      <c r="BA32" s="235">
        <f>COGS!BI8</f>
        <v>60199.999999999985</v>
      </c>
      <c r="BB32" s="235">
        <f>COGS!BJ8</f>
        <v>60199.999999999985</v>
      </c>
      <c r="BC32" s="235">
        <f>COGS!BK8</f>
        <v>60199.999999999985</v>
      </c>
      <c r="BD32" s="235">
        <f>COGS!BL8</f>
        <v>60199.999999999985</v>
      </c>
      <c r="BE32" s="235">
        <f>COGS!BM8</f>
        <v>60199.999999999985</v>
      </c>
      <c r="BF32" s="235">
        <f>COGS!BN8</f>
        <v>60199.999999999985</v>
      </c>
      <c r="BG32" s="235">
        <f>COGS!BO8</f>
        <v>60199.999999999985</v>
      </c>
      <c r="BH32" s="235">
        <f>COGS!BP8</f>
        <v>60199.999999999985</v>
      </c>
      <c r="BI32" s="235">
        <f>COGS!BQ8</f>
        <v>60199.999999999985</v>
      </c>
      <c r="BJ32" s="235">
        <f>COGS!BR8</f>
        <v>60199.999999999985</v>
      </c>
      <c r="BK32" s="235">
        <f>COGS!BS8</f>
        <v>60199.999999999985</v>
      </c>
      <c r="BL32" s="235">
        <f>COGS!BT8</f>
        <v>60199.999999999985</v>
      </c>
      <c r="BM32" s="287"/>
      <c r="BN32" s="296">
        <f t="shared" ref="BN32:BN39" si="68">P32</f>
        <v>50469.513907552842</v>
      </c>
      <c r="BO32" s="297">
        <f t="shared" ref="BO32:BO39" si="69">AB32</f>
        <v>56284.298936226056</v>
      </c>
      <c r="BP32" s="297">
        <f t="shared" ref="BP32:BP39" si="70">AN32</f>
        <v>62878.48613772932</v>
      </c>
      <c r="BQ32" s="297">
        <f t="shared" ref="BQ32:BQ39" si="71">AZ32</f>
        <v>62301.52491070336</v>
      </c>
      <c r="BR32" s="298">
        <f t="shared" ref="BR32:BR39" si="72">BL32</f>
        <v>60199.999999999985</v>
      </c>
      <c r="BS32" s="11"/>
      <c r="BT32" s="299">
        <f t="shared" ref="BT32:BT39" si="73">BL32</f>
        <v>60199.999999999985</v>
      </c>
    </row>
    <row r="33" spans="2:72" s="276" customFormat="1" ht="15">
      <c r="B33" s="275" t="s">
        <v>295</v>
      </c>
      <c r="C33" s="248"/>
      <c r="D33" s="248"/>
      <c r="E33" s="235">
        <f>Revenue!M62</f>
        <v>0</v>
      </c>
      <c r="F33" s="235">
        <f>Revenue!N62</f>
        <v>0</v>
      </c>
      <c r="G33" s="235">
        <f>Revenue!O62</f>
        <v>0</v>
      </c>
      <c r="H33" s="235">
        <f>Revenue!P62</f>
        <v>0</v>
      </c>
      <c r="I33" s="235">
        <f>Revenue!Q62</f>
        <v>0</v>
      </c>
      <c r="J33" s="235">
        <f>Revenue!R62</f>
        <v>0</v>
      </c>
      <c r="K33" s="235">
        <f>Revenue!S62</f>
        <v>0</v>
      </c>
      <c r="L33" s="235">
        <f>Revenue!T62</f>
        <v>0</v>
      </c>
      <c r="M33" s="235">
        <f>Revenue!U62</f>
        <v>0</v>
      </c>
      <c r="N33" s="235">
        <f>Revenue!V62</f>
        <v>0</v>
      </c>
      <c r="O33" s="235">
        <f>Revenue!W62</f>
        <v>0</v>
      </c>
      <c r="P33" s="236">
        <f>Revenue!X62</f>
        <v>0</v>
      </c>
      <c r="Q33" s="235">
        <f>Revenue!Y62</f>
        <v>0</v>
      </c>
      <c r="R33" s="235">
        <f>Revenue!Z62</f>
        <v>0</v>
      </c>
      <c r="S33" s="235">
        <f>Revenue!AA62</f>
        <v>0</v>
      </c>
      <c r="T33" s="235">
        <f>Revenue!AB62</f>
        <v>0</v>
      </c>
      <c r="U33" s="235">
        <f>Revenue!AC62</f>
        <v>0</v>
      </c>
      <c r="V33" s="235">
        <f>Revenue!AD62</f>
        <v>0</v>
      </c>
      <c r="W33" s="235">
        <f>Revenue!AE62</f>
        <v>0</v>
      </c>
      <c r="X33" s="235">
        <f>Revenue!AF62</f>
        <v>0</v>
      </c>
      <c r="Y33" s="235">
        <f>Revenue!AG62</f>
        <v>0</v>
      </c>
      <c r="Z33" s="235">
        <f>Revenue!AH62</f>
        <v>0</v>
      </c>
      <c r="AA33" s="235">
        <f>Revenue!AI62</f>
        <v>0</v>
      </c>
      <c r="AB33" s="236">
        <f>Revenue!AJ62</f>
        <v>0</v>
      </c>
      <c r="AC33" s="235">
        <f>Revenue!AK62</f>
        <v>0</v>
      </c>
      <c r="AD33" s="235">
        <f>Revenue!AL62</f>
        <v>0</v>
      </c>
      <c r="AE33" s="235">
        <f>Revenue!AM62</f>
        <v>0</v>
      </c>
      <c r="AF33" s="235">
        <f>Revenue!AN62</f>
        <v>0</v>
      </c>
      <c r="AG33" s="235">
        <f>Revenue!AO62</f>
        <v>0</v>
      </c>
      <c r="AH33" s="235">
        <f>Revenue!AP62</f>
        <v>0</v>
      </c>
      <c r="AI33" s="235">
        <f>Revenue!AQ62</f>
        <v>0</v>
      </c>
      <c r="AJ33" s="235">
        <f>Revenue!AR62</f>
        <v>0</v>
      </c>
      <c r="AK33" s="235">
        <f>Revenue!AS62</f>
        <v>0</v>
      </c>
      <c r="AL33" s="235">
        <f>Revenue!AT62</f>
        <v>0</v>
      </c>
      <c r="AM33" s="235">
        <f>Revenue!AU62</f>
        <v>0</v>
      </c>
      <c r="AN33" s="236">
        <f>Revenue!AV62</f>
        <v>0</v>
      </c>
      <c r="AO33" s="235">
        <f>Revenue!AW62</f>
        <v>0</v>
      </c>
      <c r="AP33" s="235">
        <f>Revenue!AX62</f>
        <v>0</v>
      </c>
      <c r="AQ33" s="235">
        <f>Revenue!AY62</f>
        <v>0</v>
      </c>
      <c r="AR33" s="235">
        <f>Revenue!AZ62</f>
        <v>0</v>
      </c>
      <c r="AS33" s="235">
        <f>Revenue!BA62</f>
        <v>0</v>
      </c>
      <c r="AT33" s="235">
        <f>Revenue!BB62</f>
        <v>0</v>
      </c>
      <c r="AU33" s="235">
        <f>Revenue!BC62</f>
        <v>0</v>
      </c>
      <c r="AV33" s="235">
        <f>Revenue!BD62</f>
        <v>0</v>
      </c>
      <c r="AW33" s="235">
        <f>Revenue!BE62</f>
        <v>0</v>
      </c>
      <c r="AX33" s="235">
        <f>Revenue!BF62</f>
        <v>0</v>
      </c>
      <c r="AY33" s="235">
        <f>Revenue!BG62</f>
        <v>0</v>
      </c>
      <c r="AZ33" s="236">
        <f>Revenue!BH62</f>
        <v>0</v>
      </c>
      <c r="BA33" s="235">
        <f>Revenue!BI62</f>
        <v>0</v>
      </c>
      <c r="BB33" s="235">
        <f>Revenue!BJ62</f>
        <v>0</v>
      </c>
      <c r="BC33" s="235">
        <f>Revenue!BK62</f>
        <v>0</v>
      </c>
      <c r="BD33" s="235">
        <f>Revenue!BL62</f>
        <v>0</v>
      </c>
      <c r="BE33" s="235">
        <f>Revenue!BM62</f>
        <v>0</v>
      </c>
      <c r="BF33" s="235">
        <f>Revenue!BN62</f>
        <v>0</v>
      </c>
      <c r="BG33" s="235">
        <f>Revenue!BO62</f>
        <v>0</v>
      </c>
      <c r="BH33" s="235">
        <f>Revenue!BP62</f>
        <v>0</v>
      </c>
      <c r="BI33" s="235">
        <f>Revenue!BQ62</f>
        <v>0</v>
      </c>
      <c r="BJ33" s="235">
        <f>Revenue!BR62</f>
        <v>0</v>
      </c>
      <c r="BK33" s="235">
        <f>Revenue!BS62</f>
        <v>0</v>
      </c>
      <c r="BL33" s="235">
        <f>Revenue!BT62</f>
        <v>0</v>
      </c>
      <c r="BM33" s="287"/>
      <c r="BN33" s="301">
        <f t="shared" si="68"/>
        <v>0</v>
      </c>
      <c r="BO33" s="302">
        <f t="shared" si="69"/>
        <v>0</v>
      </c>
      <c r="BP33" s="302">
        <f t="shared" si="70"/>
        <v>0</v>
      </c>
      <c r="BQ33" s="302">
        <f t="shared" si="71"/>
        <v>0</v>
      </c>
      <c r="BR33" s="303">
        <f t="shared" si="72"/>
        <v>0</v>
      </c>
      <c r="BS33" s="11"/>
      <c r="BT33" s="304">
        <f t="shared" si="73"/>
        <v>0</v>
      </c>
    </row>
    <row r="34" spans="2:72" s="276" customFormat="1" ht="15" hidden="1" outlineLevel="1">
      <c r="B34" s="275" t="s">
        <v>289</v>
      </c>
      <c r="C34" s="248"/>
      <c r="D34" s="248"/>
      <c r="E34" s="235"/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6"/>
      <c r="Q34" s="235"/>
      <c r="R34" s="235"/>
      <c r="S34" s="235"/>
      <c r="T34" s="235"/>
      <c r="U34" s="235"/>
      <c r="V34" s="235"/>
      <c r="W34" s="235"/>
      <c r="X34" s="235"/>
      <c r="Y34" s="235"/>
      <c r="Z34" s="235"/>
      <c r="AA34" s="235"/>
      <c r="AB34" s="236"/>
      <c r="AC34" s="235"/>
      <c r="AD34" s="235"/>
      <c r="AE34" s="235"/>
      <c r="AF34" s="235"/>
      <c r="AG34" s="235"/>
      <c r="AH34" s="235"/>
      <c r="AI34" s="235"/>
      <c r="AJ34" s="235"/>
      <c r="AK34" s="235"/>
      <c r="AL34" s="235"/>
      <c r="AM34" s="235"/>
      <c r="AN34" s="236"/>
      <c r="AO34" s="235"/>
      <c r="AP34" s="235"/>
      <c r="AQ34" s="235"/>
      <c r="AR34" s="235"/>
      <c r="AS34" s="235"/>
      <c r="AT34" s="235"/>
      <c r="AU34" s="235"/>
      <c r="AV34" s="235"/>
      <c r="AW34" s="235"/>
      <c r="AX34" s="235"/>
      <c r="AY34" s="235"/>
      <c r="AZ34" s="236"/>
      <c r="BA34" s="235"/>
      <c r="BB34" s="235"/>
      <c r="BC34" s="235"/>
      <c r="BD34" s="235"/>
      <c r="BE34" s="235"/>
      <c r="BF34" s="235"/>
      <c r="BG34" s="235"/>
      <c r="BH34" s="235"/>
      <c r="BI34" s="235"/>
      <c r="BJ34" s="235"/>
      <c r="BK34" s="235"/>
      <c r="BL34" s="235"/>
      <c r="BM34" s="287"/>
      <c r="BN34" s="301">
        <f t="shared" si="68"/>
        <v>0</v>
      </c>
      <c r="BO34" s="302">
        <f t="shared" si="69"/>
        <v>0</v>
      </c>
      <c r="BP34" s="302">
        <f t="shared" si="70"/>
        <v>0</v>
      </c>
      <c r="BQ34" s="302">
        <f t="shared" si="71"/>
        <v>0</v>
      </c>
      <c r="BR34" s="303">
        <f t="shared" si="72"/>
        <v>0</v>
      </c>
      <c r="BS34" s="11"/>
      <c r="BT34" s="304">
        <f t="shared" si="73"/>
        <v>0</v>
      </c>
    </row>
    <row r="35" spans="2:72" s="276" customFormat="1" ht="15" hidden="1" outlineLevel="1">
      <c r="B35" s="275" t="s">
        <v>290</v>
      </c>
      <c r="C35" s="248"/>
      <c r="D35" s="248"/>
      <c r="E35" s="235"/>
      <c r="F35" s="235"/>
      <c r="G35" s="235"/>
      <c r="H35" s="235"/>
      <c r="I35" s="235"/>
      <c r="J35" s="235"/>
      <c r="K35" s="235"/>
      <c r="L35" s="235"/>
      <c r="M35" s="235"/>
      <c r="N35" s="235"/>
      <c r="O35" s="235"/>
      <c r="P35" s="236"/>
      <c r="Q35" s="235"/>
      <c r="R35" s="235"/>
      <c r="S35" s="235"/>
      <c r="T35" s="235"/>
      <c r="U35" s="235"/>
      <c r="V35" s="235"/>
      <c r="W35" s="235"/>
      <c r="X35" s="235"/>
      <c r="Y35" s="235"/>
      <c r="Z35" s="235"/>
      <c r="AA35" s="235"/>
      <c r="AB35" s="236"/>
      <c r="AC35" s="235"/>
      <c r="AD35" s="235"/>
      <c r="AE35" s="235"/>
      <c r="AF35" s="235"/>
      <c r="AG35" s="235"/>
      <c r="AH35" s="235"/>
      <c r="AI35" s="235"/>
      <c r="AJ35" s="235"/>
      <c r="AK35" s="235"/>
      <c r="AL35" s="235"/>
      <c r="AM35" s="235"/>
      <c r="AN35" s="236"/>
      <c r="AO35" s="235"/>
      <c r="AP35" s="235"/>
      <c r="AQ35" s="235"/>
      <c r="AR35" s="235"/>
      <c r="AS35" s="235"/>
      <c r="AT35" s="235"/>
      <c r="AU35" s="235"/>
      <c r="AV35" s="235"/>
      <c r="AW35" s="235"/>
      <c r="AX35" s="235"/>
      <c r="AY35" s="235"/>
      <c r="AZ35" s="236"/>
      <c r="BA35" s="235"/>
      <c r="BB35" s="235"/>
      <c r="BC35" s="235"/>
      <c r="BD35" s="235"/>
      <c r="BE35" s="235"/>
      <c r="BF35" s="235"/>
      <c r="BG35" s="235"/>
      <c r="BH35" s="235"/>
      <c r="BI35" s="235"/>
      <c r="BJ35" s="235"/>
      <c r="BK35" s="235"/>
      <c r="BL35" s="235"/>
      <c r="BM35" s="287"/>
      <c r="BN35" s="301">
        <f t="shared" si="68"/>
        <v>0</v>
      </c>
      <c r="BO35" s="302">
        <f t="shared" si="69"/>
        <v>0</v>
      </c>
      <c r="BP35" s="302">
        <f t="shared" si="70"/>
        <v>0</v>
      </c>
      <c r="BQ35" s="302">
        <f t="shared" si="71"/>
        <v>0</v>
      </c>
      <c r="BR35" s="303">
        <f t="shared" si="72"/>
        <v>0</v>
      </c>
      <c r="BS35" s="11"/>
      <c r="BT35" s="304">
        <f t="shared" si="73"/>
        <v>0</v>
      </c>
    </row>
    <row r="36" spans="2:72" s="276" customFormat="1" ht="15" hidden="1" outlineLevel="1">
      <c r="B36" s="275" t="s">
        <v>291</v>
      </c>
      <c r="C36" s="248"/>
      <c r="D36" s="248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6"/>
      <c r="Q36" s="235"/>
      <c r="R36" s="235"/>
      <c r="S36" s="235"/>
      <c r="T36" s="235"/>
      <c r="U36" s="235"/>
      <c r="V36" s="235"/>
      <c r="W36" s="235"/>
      <c r="X36" s="235"/>
      <c r="Y36" s="235"/>
      <c r="Z36" s="235"/>
      <c r="AA36" s="235"/>
      <c r="AB36" s="236"/>
      <c r="AC36" s="235"/>
      <c r="AD36" s="235"/>
      <c r="AE36" s="235"/>
      <c r="AF36" s="235"/>
      <c r="AG36" s="235"/>
      <c r="AH36" s="235"/>
      <c r="AI36" s="235"/>
      <c r="AJ36" s="235"/>
      <c r="AK36" s="235"/>
      <c r="AL36" s="235"/>
      <c r="AM36" s="235"/>
      <c r="AN36" s="236"/>
      <c r="AO36" s="235"/>
      <c r="AP36" s="235"/>
      <c r="AQ36" s="235"/>
      <c r="AR36" s="235"/>
      <c r="AS36" s="235"/>
      <c r="AT36" s="235"/>
      <c r="AU36" s="235"/>
      <c r="AV36" s="235"/>
      <c r="AW36" s="235"/>
      <c r="AX36" s="235"/>
      <c r="AY36" s="235"/>
      <c r="AZ36" s="236"/>
      <c r="BA36" s="235"/>
      <c r="BB36" s="235"/>
      <c r="BC36" s="235"/>
      <c r="BD36" s="235"/>
      <c r="BE36" s="235"/>
      <c r="BF36" s="235"/>
      <c r="BG36" s="235"/>
      <c r="BH36" s="235"/>
      <c r="BI36" s="235"/>
      <c r="BJ36" s="235"/>
      <c r="BK36" s="235"/>
      <c r="BL36" s="235"/>
      <c r="BM36" s="287"/>
      <c r="BN36" s="301">
        <f t="shared" si="68"/>
        <v>0</v>
      </c>
      <c r="BO36" s="302">
        <f t="shared" si="69"/>
        <v>0</v>
      </c>
      <c r="BP36" s="302">
        <f t="shared" si="70"/>
        <v>0</v>
      </c>
      <c r="BQ36" s="302">
        <f t="shared" si="71"/>
        <v>0</v>
      </c>
      <c r="BR36" s="303">
        <f t="shared" si="72"/>
        <v>0</v>
      </c>
      <c r="BS36" s="11"/>
      <c r="BT36" s="304">
        <f t="shared" si="73"/>
        <v>0</v>
      </c>
    </row>
    <row r="37" spans="2:72" s="276" customFormat="1" ht="15" hidden="1" outlineLevel="1">
      <c r="B37" s="275" t="s">
        <v>292</v>
      </c>
      <c r="C37" s="248"/>
      <c r="D37" s="248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6"/>
      <c r="Q37" s="235"/>
      <c r="R37" s="235"/>
      <c r="S37" s="235"/>
      <c r="T37" s="235"/>
      <c r="U37" s="235"/>
      <c r="V37" s="235"/>
      <c r="W37" s="235"/>
      <c r="X37" s="235"/>
      <c r="Y37" s="235"/>
      <c r="Z37" s="235"/>
      <c r="AA37" s="235"/>
      <c r="AB37" s="236"/>
      <c r="AC37" s="235"/>
      <c r="AD37" s="235"/>
      <c r="AE37" s="235"/>
      <c r="AF37" s="235"/>
      <c r="AG37" s="235"/>
      <c r="AH37" s="235"/>
      <c r="AI37" s="235"/>
      <c r="AJ37" s="235"/>
      <c r="AK37" s="235"/>
      <c r="AL37" s="235"/>
      <c r="AM37" s="235"/>
      <c r="AN37" s="236"/>
      <c r="AO37" s="235"/>
      <c r="AP37" s="235"/>
      <c r="AQ37" s="235"/>
      <c r="AR37" s="235"/>
      <c r="AS37" s="235"/>
      <c r="AT37" s="235"/>
      <c r="AU37" s="235"/>
      <c r="AV37" s="235"/>
      <c r="AW37" s="235"/>
      <c r="AX37" s="235"/>
      <c r="AY37" s="235"/>
      <c r="AZ37" s="236"/>
      <c r="BA37" s="235"/>
      <c r="BB37" s="235"/>
      <c r="BC37" s="235"/>
      <c r="BD37" s="235"/>
      <c r="BE37" s="235"/>
      <c r="BF37" s="235"/>
      <c r="BG37" s="235"/>
      <c r="BH37" s="235"/>
      <c r="BI37" s="235"/>
      <c r="BJ37" s="235"/>
      <c r="BK37" s="235"/>
      <c r="BL37" s="235"/>
      <c r="BM37" s="287"/>
      <c r="BN37" s="301">
        <f t="shared" si="68"/>
        <v>0</v>
      </c>
      <c r="BO37" s="302">
        <f t="shared" si="69"/>
        <v>0</v>
      </c>
      <c r="BP37" s="302">
        <f t="shared" si="70"/>
        <v>0</v>
      </c>
      <c r="BQ37" s="302">
        <f t="shared" si="71"/>
        <v>0</v>
      </c>
      <c r="BR37" s="303">
        <f t="shared" si="72"/>
        <v>0</v>
      </c>
      <c r="BS37" s="11"/>
      <c r="BT37" s="304">
        <f t="shared" si="73"/>
        <v>0</v>
      </c>
    </row>
    <row r="38" spans="2:72" s="276" customFormat="1" ht="15" hidden="1" outlineLevel="1">
      <c r="B38" s="277" t="s">
        <v>293</v>
      </c>
      <c r="C38" s="248"/>
      <c r="D38" s="248"/>
      <c r="E38" s="235"/>
      <c r="F38" s="235"/>
      <c r="G38" s="235"/>
      <c r="H38" s="235"/>
      <c r="I38" s="235"/>
      <c r="J38" s="235"/>
      <c r="K38" s="235"/>
      <c r="L38" s="235"/>
      <c r="M38" s="235"/>
      <c r="N38" s="235"/>
      <c r="O38" s="235"/>
      <c r="P38" s="236"/>
      <c r="Q38" s="235"/>
      <c r="R38" s="235"/>
      <c r="S38" s="235"/>
      <c r="T38" s="235"/>
      <c r="U38" s="235"/>
      <c r="V38" s="235"/>
      <c r="W38" s="235"/>
      <c r="X38" s="235"/>
      <c r="Y38" s="235"/>
      <c r="Z38" s="235"/>
      <c r="AA38" s="235"/>
      <c r="AB38" s="236"/>
      <c r="AC38" s="235"/>
      <c r="AD38" s="235"/>
      <c r="AE38" s="235"/>
      <c r="AF38" s="235"/>
      <c r="AG38" s="235"/>
      <c r="AH38" s="235"/>
      <c r="AI38" s="235"/>
      <c r="AJ38" s="235"/>
      <c r="AK38" s="235"/>
      <c r="AL38" s="235"/>
      <c r="AM38" s="235"/>
      <c r="AN38" s="236"/>
      <c r="AO38" s="235"/>
      <c r="AP38" s="235"/>
      <c r="AQ38" s="235"/>
      <c r="AR38" s="235"/>
      <c r="AS38" s="235"/>
      <c r="AT38" s="235"/>
      <c r="AU38" s="235"/>
      <c r="AV38" s="235"/>
      <c r="AW38" s="235"/>
      <c r="AX38" s="235"/>
      <c r="AY38" s="235"/>
      <c r="AZ38" s="236"/>
      <c r="BA38" s="235"/>
      <c r="BB38" s="235"/>
      <c r="BC38" s="235"/>
      <c r="BD38" s="235"/>
      <c r="BE38" s="235"/>
      <c r="BF38" s="235"/>
      <c r="BG38" s="235"/>
      <c r="BH38" s="235"/>
      <c r="BI38" s="235"/>
      <c r="BJ38" s="235"/>
      <c r="BK38" s="235"/>
      <c r="BL38" s="235"/>
      <c r="BM38" s="287"/>
      <c r="BN38" s="301">
        <f t="shared" si="68"/>
        <v>0</v>
      </c>
      <c r="BO38" s="302">
        <f t="shared" si="69"/>
        <v>0</v>
      </c>
      <c r="BP38" s="302">
        <f t="shared" si="70"/>
        <v>0</v>
      </c>
      <c r="BQ38" s="302">
        <f t="shared" si="71"/>
        <v>0</v>
      </c>
      <c r="BR38" s="303">
        <f t="shared" si="72"/>
        <v>0</v>
      </c>
      <c r="BS38" s="11"/>
      <c r="BT38" s="304">
        <f t="shared" si="73"/>
        <v>0</v>
      </c>
    </row>
    <row r="39" spans="2:72" s="279" customFormat="1" collapsed="1" thickBot="1">
      <c r="B39" s="274" t="s">
        <v>23</v>
      </c>
      <c r="C39" s="274"/>
      <c r="D39" s="274"/>
      <c r="E39" s="242">
        <f>SUM(E32:E38)</f>
        <v>4666.3131018781105</v>
      </c>
      <c r="F39" s="242">
        <f t="shared" ref="F39:BL39" si="74">SUM(F32:F38)</f>
        <v>5794.0054348319873</v>
      </c>
      <c r="G39" s="242">
        <f t="shared" si="74"/>
        <v>7194.2234149163842</v>
      </c>
      <c r="H39" s="242">
        <f t="shared" si="74"/>
        <v>8932.8274068545106</v>
      </c>
      <c r="I39" s="242">
        <f t="shared" si="74"/>
        <v>11091.594030177685</v>
      </c>
      <c r="J39" s="242">
        <f t="shared" si="74"/>
        <v>13772.062587470626</v>
      </c>
      <c r="K39" s="242">
        <f t="shared" si="74"/>
        <v>17100.311046109357</v>
      </c>
      <c r="L39" s="242">
        <f t="shared" si="74"/>
        <v>21232.886215585786</v>
      </c>
      <c r="M39" s="242">
        <f t="shared" si="74"/>
        <v>26364.16705101902</v>
      </c>
      <c r="N39" s="242">
        <f t="shared" si="74"/>
        <v>32735.507421681945</v>
      </c>
      <c r="O39" s="242">
        <f t="shared" si="74"/>
        <v>40646.588381921749</v>
      </c>
      <c r="P39" s="258">
        <f t="shared" si="74"/>
        <v>50469.513907552842</v>
      </c>
      <c r="Q39" s="242">
        <f t="shared" si="74"/>
        <v>30167.549707505914</v>
      </c>
      <c r="R39" s="242">
        <f t="shared" si="74"/>
        <v>31927.323440443757</v>
      </c>
      <c r="S39" s="242">
        <f t="shared" si="74"/>
        <v>33789.750641136314</v>
      </c>
      <c r="T39" s="242">
        <f t="shared" si="74"/>
        <v>35760.819428535928</v>
      </c>
      <c r="U39" s="242">
        <f t="shared" si="74"/>
        <v>37846.867228533854</v>
      </c>
      <c r="V39" s="242">
        <f t="shared" si="74"/>
        <v>40054.60115019833</v>
      </c>
      <c r="W39" s="242">
        <f t="shared" si="74"/>
        <v>42391.119550626565</v>
      </c>
      <c r="X39" s="242">
        <f t="shared" si="74"/>
        <v>44863.934857746448</v>
      </c>
      <c r="Y39" s="242">
        <f t="shared" si="74"/>
        <v>47480.997724448323</v>
      </c>
      <c r="Z39" s="242">
        <f t="shared" si="74"/>
        <v>50250.72259170781</v>
      </c>
      <c r="AA39" s="242">
        <f t="shared" si="74"/>
        <v>53182.014742890773</v>
      </c>
      <c r="AB39" s="258">
        <f t="shared" si="74"/>
        <v>56284.298936226056</v>
      </c>
      <c r="AC39" s="242">
        <f t="shared" si="74"/>
        <v>49227.252075828234</v>
      </c>
      <c r="AD39" s="242">
        <f t="shared" si="74"/>
        <v>50334.86524753437</v>
      </c>
      <c r="AE39" s="242">
        <f t="shared" si="74"/>
        <v>51467.399715603889</v>
      </c>
      <c r="AF39" s="242">
        <f t="shared" si="74"/>
        <v>52625.416209204981</v>
      </c>
      <c r="AG39" s="242">
        <f t="shared" si="74"/>
        <v>53809.488073912085</v>
      </c>
      <c r="AH39" s="242">
        <f t="shared" si="74"/>
        <v>55020.201555575113</v>
      </c>
      <c r="AI39" s="242">
        <f t="shared" si="74"/>
        <v>56258.156090575554</v>
      </c>
      <c r="AJ39" s="242">
        <f t="shared" si="74"/>
        <v>57523.964602613501</v>
      </c>
      <c r="AK39" s="242">
        <f t="shared" si="74"/>
        <v>58818.253806172303</v>
      </c>
      <c r="AL39" s="242">
        <f t="shared" si="74"/>
        <v>60141.664516811179</v>
      </c>
      <c r="AM39" s="242">
        <f t="shared" si="74"/>
        <v>61494.85196843942</v>
      </c>
      <c r="AN39" s="258">
        <f t="shared" si="74"/>
        <v>62878.48613772932</v>
      </c>
      <c r="AO39" s="242">
        <f t="shared" si="74"/>
        <v>58174.659441395263</v>
      </c>
      <c r="AP39" s="242">
        <f t="shared" si="74"/>
        <v>58538.251062903975</v>
      </c>
      <c r="AQ39" s="242">
        <f t="shared" si="74"/>
        <v>58904.115132047118</v>
      </c>
      <c r="AR39" s="242">
        <f t="shared" si="74"/>
        <v>59272.265851622418</v>
      </c>
      <c r="AS39" s="242">
        <f t="shared" si="74"/>
        <v>59642.717513195064</v>
      </c>
      <c r="AT39" s="242">
        <f t="shared" si="74"/>
        <v>60015.484497652527</v>
      </c>
      <c r="AU39" s="242">
        <f t="shared" si="74"/>
        <v>60390.581275762852</v>
      </c>
      <c r="AV39" s="242">
        <f t="shared" si="74"/>
        <v>60768.022408736375</v>
      </c>
      <c r="AW39" s="242">
        <f t="shared" si="74"/>
        <v>61147.822548790973</v>
      </c>
      <c r="AX39" s="242">
        <f t="shared" si="74"/>
        <v>61529.996439720926</v>
      </c>
      <c r="AY39" s="242">
        <f t="shared" si="74"/>
        <v>61914.558917469185</v>
      </c>
      <c r="AZ39" s="258">
        <f t="shared" si="74"/>
        <v>62301.52491070336</v>
      </c>
      <c r="BA39" s="242">
        <f t="shared" si="74"/>
        <v>60199.999999999985</v>
      </c>
      <c r="BB39" s="242">
        <f t="shared" si="74"/>
        <v>60199.999999999985</v>
      </c>
      <c r="BC39" s="242">
        <f t="shared" si="74"/>
        <v>60199.999999999985</v>
      </c>
      <c r="BD39" s="242">
        <f t="shared" si="74"/>
        <v>60199.999999999985</v>
      </c>
      <c r="BE39" s="242">
        <f t="shared" si="74"/>
        <v>60199.999999999985</v>
      </c>
      <c r="BF39" s="242">
        <f t="shared" si="74"/>
        <v>60199.999999999985</v>
      </c>
      <c r="BG39" s="242">
        <f t="shared" si="74"/>
        <v>60199.999999999985</v>
      </c>
      <c r="BH39" s="242">
        <f t="shared" si="74"/>
        <v>60199.999999999985</v>
      </c>
      <c r="BI39" s="242">
        <f t="shared" si="74"/>
        <v>60199.999999999985</v>
      </c>
      <c r="BJ39" s="242">
        <f t="shared" si="74"/>
        <v>60199.999999999985</v>
      </c>
      <c r="BK39" s="242">
        <f t="shared" si="74"/>
        <v>60199.999999999985</v>
      </c>
      <c r="BL39" s="242">
        <f t="shared" si="74"/>
        <v>60199.999999999985</v>
      </c>
      <c r="BM39" s="287"/>
      <c r="BN39" s="309">
        <f t="shared" si="68"/>
        <v>50469.513907552842</v>
      </c>
      <c r="BO39" s="310">
        <f t="shared" si="69"/>
        <v>56284.298936226056</v>
      </c>
      <c r="BP39" s="310">
        <f t="shared" si="70"/>
        <v>62878.48613772932</v>
      </c>
      <c r="BQ39" s="310">
        <f t="shared" si="71"/>
        <v>62301.52491070336</v>
      </c>
      <c r="BR39" s="311">
        <f t="shared" si="72"/>
        <v>60199.999999999985</v>
      </c>
      <c r="BS39" s="11"/>
      <c r="BT39" s="312">
        <f t="shared" si="73"/>
        <v>60199.999999999985</v>
      </c>
    </row>
    <row r="40" spans="2:72" s="272" customFormat="1" ht="3.75" customHeight="1">
      <c r="B40" s="385"/>
      <c r="C40" s="237"/>
      <c r="D40" s="237"/>
      <c r="P40" s="254"/>
      <c r="AB40" s="254"/>
      <c r="AN40" s="254"/>
      <c r="AZ40" s="254"/>
      <c r="BN40" s="6"/>
      <c r="BO40" s="6"/>
      <c r="BP40" s="6"/>
      <c r="BQ40" s="6"/>
      <c r="BR40" s="6"/>
      <c r="BS40" s="4"/>
      <c r="BT40" s="7"/>
    </row>
    <row r="41" spans="2:72" s="272" customFormat="1" ht="15">
      <c r="B41" s="280" t="s">
        <v>19</v>
      </c>
      <c r="C41" s="280"/>
      <c r="D41" s="280"/>
      <c r="E41" s="235"/>
      <c r="F41" s="235"/>
      <c r="G41" s="235"/>
      <c r="H41" s="235"/>
      <c r="I41" s="235"/>
      <c r="J41" s="235"/>
      <c r="K41" s="235"/>
      <c r="L41" s="235"/>
      <c r="M41" s="235"/>
      <c r="N41" s="235"/>
      <c r="O41" s="235"/>
      <c r="P41" s="236"/>
      <c r="Q41" s="235"/>
      <c r="R41" s="235"/>
      <c r="S41" s="235"/>
      <c r="T41" s="235"/>
      <c r="U41" s="235"/>
      <c r="V41" s="235"/>
      <c r="W41" s="235"/>
      <c r="X41" s="235"/>
      <c r="Y41" s="235"/>
      <c r="Z41" s="235"/>
      <c r="AA41" s="235"/>
      <c r="AB41" s="236"/>
      <c r="AC41" s="235"/>
      <c r="AD41" s="235"/>
      <c r="AE41" s="235"/>
      <c r="AF41" s="235"/>
      <c r="AG41" s="235"/>
      <c r="AH41" s="235"/>
      <c r="AI41" s="235"/>
      <c r="AJ41" s="235"/>
      <c r="AK41" s="235"/>
      <c r="AL41" s="235"/>
      <c r="AM41" s="235"/>
      <c r="AN41" s="236"/>
      <c r="AO41" s="235"/>
      <c r="AP41" s="235"/>
      <c r="AQ41" s="235"/>
      <c r="AR41" s="235"/>
      <c r="AS41" s="235"/>
      <c r="AT41" s="235"/>
      <c r="AU41" s="235"/>
      <c r="AV41" s="235"/>
      <c r="AW41" s="235"/>
      <c r="AX41" s="235"/>
      <c r="AY41" s="235"/>
      <c r="AZ41" s="236"/>
      <c r="BA41" s="235"/>
      <c r="BB41" s="235"/>
      <c r="BC41" s="235"/>
      <c r="BD41" s="235"/>
      <c r="BE41" s="235"/>
      <c r="BF41" s="235"/>
      <c r="BG41" s="235"/>
      <c r="BH41" s="235"/>
      <c r="BI41" s="235"/>
      <c r="BJ41" s="235"/>
      <c r="BK41" s="235"/>
      <c r="BL41" s="235"/>
      <c r="BM41" s="287"/>
      <c r="BN41" s="306"/>
      <c r="BO41" s="306"/>
      <c r="BP41" s="306"/>
      <c r="BQ41" s="306"/>
      <c r="BR41" s="306"/>
      <c r="BS41" s="11"/>
      <c r="BT41" s="307"/>
    </row>
    <row r="42" spans="2:72" s="272" customFormat="1" ht="3.75" customHeight="1">
      <c r="B42" s="385"/>
      <c r="C42" s="237"/>
      <c r="D42" s="237"/>
      <c r="P42" s="254"/>
      <c r="AB42" s="254"/>
      <c r="AN42" s="254"/>
      <c r="AZ42" s="254"/>
      <c r="BN42" s="6"/>
      <c r="BO42" s="6"/>
      <c r="BP42" s="6"/>
      <c r="BQ42" s="6"/>
      <c r="BR42" s="6"/>
      <c r="BS42" s="4"/>
      <c r="BT42" s="7"/>
    </row>
    <row r="43" spans="2:72" s="272" customFormat="1" ht="15">
      <c r="B43" s="280" t="s">
        <v>297</v>
      </c>
      <c r="C43" s="280"/>
      <c r="D43" s="280"/>
      <c r="E43" s="242">
        <f>SUM(E39,E41)</f>
        <v>4666.3131018781105</v>
      </c>
      <c r="F43" s="242">
        <f t="shared" ref="F43:BL43" si="75">SUM(F39,F41)</f>
        <v>5794.0054348319873</v>
      </c>
      <c r="G43" s="242">
        <f t="shared" si="75"/>
        <v>7194.2234149163842</v>
      </c>
      <c r="H43" s="242">
        <f t="shared" si="75"/>
        <v>8932.8274068545106</v>
      </c>
      <c r="I43" s="242">
        <f t="shared" si="75"/>
        <v>11091.594030177685</v>
      </c>
      <c r="J43" s="242">
        <f t="shared" si="75"/>
        <v>13772.062587470626</v>
      </c>
      <c r="K43" s="242">
        <f t="shared" si="75"/>
        <v>17100.311046109357</v>
      </c>
      <c r="L43" s="242">
        <f t="shared" si="75"/>
        <v>21232.886215585786</v>
      </c>
      <c r="M43" s="242">
        <f t="shared" si="75"/>
        <v>26364.16705101902</v>
      </c>
      <c r="N43" s="242">
        <f t="shared" si="75"/>
        <v>32735.507421681945</v>
      </c>
      <c r="O43" s="242">
        <f t="shared" si="75"/>
        <v>40646.588381921749</v>
      </c>
      <c r="P43" s="258">
        <f t="shared" ref="P43" si="76">SUM(P39,P41)</f>
        <v>50469.513907552842</v>
      </c>
      <c r="Q43" s="242">
        <f t="shared" si="75"/>
        <v>30167.549707505914</v>
      </c>
      <c r="R43" s="242">
        <f t="shared" si="75"/>
        <v>31927.323440443757</v>
      </c>
      <c r="S43" s="242">
        <f t="shared" si="75"/>
        <v>33789.750641136314</v>
      </c>
      <c r="T43" s="242">
        <f t="shared" si="75"/>
        <v>35760.819428535928</v>
      </c>
      <c r="U43" s="242">
        <f t="shared" si="75"/>
        <v>37846.867228533854</v>
      </c>
      <c r="V43" s="242">
        <f t="shared" si="75"/>
        <v>40054.60115019833</v>
      </c>
      <c r="W43" s="242">
        <f t="shared" si="75"/>
        <v>42391.119550626565</v>
      </c>
      <c r="X43" s="242">
        <f t="shared" si="75"/>
        <v>44863.934857746448</v>
      </c>
      <c r="Y43" s="242">
        <f t="shared" si="75"/>
        <v>47480.997724448323</v>
      </c>
      <c r="Z43" s="242">
        <f t="shared" si="75"/>
        <v>50250.72259170781</v>
      </c>
      <c r="AA43" s="242">
        <f t="shared" si="75"/>
        <v>53182.014742890773</v>
      </c>
      <c r="AB43" s="258">
        <f t="shared" ref="AB43" si="77">SUM(AB39,AB41)</f>
        <v>56284.298936226056</v>
      </c>
      <c r="AC43" s="242">
        <f t="shared" si="75"/>
        <v>49227.252075828234</v>
      </c>
      <c r="AD43" s="242">
        <f t="shared" si="75"/>
        <v>50334.86524753437</v>
      </c>
      <c r="AE43" s="242">
        <f t="shared" si="75"/>
        <v>51467.399715603889</v>
      </c>
      <c r="AF43" s="242">
        <f t="shared" si="75"/>
        <v>52625.416209204981</v>
      </c>
      <c r="AG43" s="242">
        <f t="shared" si="75"/>
        <v>53809.488073912085</v>
      </c>
      <c r="AH43" s="242">
        <f t="shared" si="75"/>
        <v>55020.201555575113</v>
      </c>
      <c r="AI43" s="242">
        <f t="shared" si="75"/>
        <v>56258.156090575554</v>
      </c>
      <c r="AJ43" s="242">
        <f t="shared" si="75"/>
        <v>57523.964602613501</v>
      </c>
      <c r="AK43" s="242">
        <f t="shared" si="75"/>
        <v>58818.253806172303</v>
      </c>
      <c r="AL43" s="242">
        <f t="shared" si="75"/>
        <v>60141.664516811179</v>
      </c>
      <c r="AM43" s="242">
        <f t="shared" si="75"/>
        <v>61494.85196843942</v>
      </c>
      <c r="AN43" s="258">
        <f t="shared" ref="AN43" si="78">SUM(AN39,AN41)</f>
        <v>62878.48613772932</v>
      </c>
      <c r="AO43" s="242">
        <f t="shared" si="75"/>
        <v>58174.659441395263</v>
      </c>
      <c r="AP43" s="242">
        <f t="shared" si="75"/>
        <v>58538.251062903975</v>
      </c>
      <c r="AQ43" s="242">
        <f t="shared" si="75"/>
        <v>58904.115132047118</v>
      </c>
      <c r="AR43" s="242">
        <f t="shared" si="75"/>
        <v>59272.265851622418</v>
      </c>
      <c r="AS43" s="242">
        <f t="shared" si="75"/>
        <v>59642.717513195064</v>
      </c>
      <c r="AT43" s="242">
        <f t="shared" si="75"/>
        <v>60015.484497652527</v>
      </c>
      <c r="AU43" s="242">
        <f t="shared" si="75"/>
        <v>60390.581275762852</v>
      </c>
      <c r="AV43" s="242">
        <f t="shared" si="75"/>
        <v>60768.022408736375</v>
      </c>
      <c r="AW43" s="242">
        <f t="shared" si="75"/>
        <v>61147.822548790973</v>
      </c>
      <c r="AX43" s="242">
        <f t="shared" si="75"/>
        <v>61529.996439720926</v>
      </c>
      <c r="AY43" s="242">
        <f t="shared" si="75"/>
        <v>61914.558917469185</v>
      </c>
      <c r="AZ43" s="258">
        <f t="shared" si="75"/>
        <v>62301.52491070336</v>
      </c>
      <c r="BA43" s="242">
        <f t="shared" si="75"/>
        <v>60199.999999999985</v>
      </c>
      <c r="BB43" s="242">
        <f t="shared" si="75"/>
        <v>60199.999999999985</v>
      </c>
      <c r="BC43" s="242">
        <f t="shared" si="75"/>
        <v>60199.999999999985</v>
      </c>
      <c r="BD43" s="242">
        <f t="shared" si="75"/>
        <v>60199.999999999985</v>
      </c>
      <c r="BE43" s="242">
        <f t="shared" si="75"/>
        <v>60199.999999999985</v>
      </c>
      <c r="BF43" s="242">
        <f t="shared" si="75"/>
        <v>60199.999999999985</v>
      </c>
      <c r="BG43" s="242">
        <f t="shared" si="75"/>
        <v>60199.999999999985</v>
      </c>
      <c r="BH43" s="242">
        <f t="shared" si="75"/>
        <v>60199.999999999985</v>
      </c>
      <c r="BI43" s="242">
        <f t="shared" si="75"/>
        <v>60199.999999999985</v>
      </c>
      <c r="BJ43" s="242">
        <f t="shared" si="75"/>
        <v>60199.999999999985</v>
      </c>
      <c r="BK43" s="242">
        <f t="shared" si="75"/>
        <v>60199.999999999985</v>
      </c>
      <c r="BL43" s="242">
        <f t="shared" si="75"/>
        <v>60199.999999999985</v>
      </c>
      <c r="BM43" s="287"/>
      <c r="BN43" s="306"/>
      <c r="BO43" s="306"/>
      <c r="BP43" s="306"/>
      <c r="BQ43" s="306"/>
      <c r="BR43" s="306"/>
      <c r="BS43" s="11"/>
      <c r="BT43" s="307"/>
    </row>
    <row r="44" spans="2:72" s="272" customFormat="1" ht="3.75" customHeight="1">
      <c r="B44" s="385"/>
      <c r="C44" s="237"/>
      <c r="D44" s="237"/>
      <c r="P44" s="254"/>
      <c r="AB44" s="254"/>
      <c r="AN44" s="254"/>
      <c r="AZ44" s="254"/>
      <c r="BN44" s="6"/>
      <c r="BO44" s="6"/>
      <c r="BP44" s="6"/>
      <c r="BQ44" s="6"/>
      <c r="BR44" s="6"/>
      <c r="BS44" s="4"/>
      <c r="BT44" s="7"/>
    </row>
    <row r="45" spans="2:72" s="272" customFormat="1" thickBot="1">
      <c r="B45" s="278" t="s">
        <v>298</v>
      </c>
      <c r="C45" s="248"/>
      <c r="D45" s="248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/>
      <c r="P45" s="236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236"/>
      <c r="AC45" s="235"/>
      <c r="AD45" s="235"/>
      <c r="AE45" s="235"/>
      <c r="AF45" s="235"/>
      <c r="AG45" s="235"/>
      <c r="AH45" s="235"/>
      <c r="AI45" s="235"/>
      <c r="AJ45" s="235"/>
      <c r="AK45" s="235"/>
      <c r="AL45" s="235"/>
      <c r="AM45" s="235"/>
      <c r="AN45" s="236"/>
      <c r="AO45" s="235"/>
      <c r="AP45" s="235"/>
      <c r="AQ45" s="235"/>
      <c r="AR45" s="235"/>
      <c r="AS45" s="235"/>
      <c r="AT45" s="235"/>
      <c r="AU45" s="235"/>
      <c r="AV45" s="235"/>
      <c r="AW45" s="235"/>
      <c r="AX45" s="235"/>
      <c r="AY45" s="235"/>
      <c r="AZ45" s="236"/>
      <c r="BA45" s="235"/>
      <c r="BB45" s="235"/>
      <c r="BC45" s="235"/>
      <c r="BD45" s="235"/>
      <c r="BE45" s="235"/>
      <c r="BF45" s="235"/>
      <c r="BG45" s="235"/>
      <c r="BH45" s="235"/>
      <c r="BI45" s="235"/>
      <c r="BJ45" s="235"/>
      <c r="BK45" s="235"/>
      <c r="BL45" s="235"/>
      <c r="BM45" s="287"/>
      <c r="BN45" s="300"/>
      <c r="BO45" s="300"/>
      <c r="BP45" s="300"/>
      <c r="BQ45" s="300"/>
      <c r="BR45" s="300"/>
      <c r="BS45" s="300"/>
      <c r="BT45" s="308"/>
    </row>
    <row r="46" spans="2:72" s="272" customFormat="1" ht="15">
      <c r="B46" s="275" t="s">
        <v>30</v>
      </c>
      <c r="C46" s="284" t="s">
        <v>325</v>
      </c>
      <c r="D46" s="248"/>
      <c r="E46" s="235">
        <v>1000000</v>
      </c>
      <c r="F46" s="235">
        <f>E46</f>
        <v>1000000</v>
      </c>
      <c r="G46" s="235">
        <f t="shared" ref="G46:BL46" si="79">F46</f>
        <v>1000000</v>
      </c>
      <c r="H46" s="235">
        <f t="shared" si="79"/>
        <v>1000000</v>
      </c>
      <c r="I46" s="235">
        <f t="shared" si="79"/>
        <v>1000000</v>
      </c>
      <c r="J46" s="235">
        <f t="shared" si="79"/>
        <v>1000000</v>
      </c>
      <c r="K46" s="235">
        <f t="shared" si="79"/>
        <v>1000000</v>
      </c>
      <c r="L46" s="235">
        <f t="shared" si="79"/>
        <v>1000000</v>
      </c>
      <c r="M46" s="235">
        <f t="shared" si="79"/>
        <v>1000000</v>
      </c>
      <c r="N46" s="235">
        <f t="shared" si="79"/>
        <v>1000000</v>
      </c>
      <c r="O46" s="235">
        <f t="shared" si="79"/>
        <v>1000000</v>
      </c>
      <c r="P46" s="236">
        <f t="shared" si="79"/>
        <v>1000000</v>
      </c>
      <c r="Q46" s="235">
        <f t="shared" si="79"/>
        <v>1000000</v>
      </c>
      <c r="R46" s="235">
        <f t="shared" si="79"/>
        <v>1000000</v>
      </c>
      <c r="S46" s="235">
        <f t="shared" si="79"/>
        <v>1000000</v>
      </c>
      <c r="T46" s="235">
        <f t="shared" si="79"/>
        <v>1000000</v>
      </c>
      <c r="U46" s="235">
        <f t="shared" si="79"/>
        <v>1000000</v>
      </c>
      <c r="V46" s="235">
        <f t="shared" si="79"/>
        <v>1000000</v>
      </c>
      <c r="W46" s="235">
        <f t="shared" si="79"/>
        <v>1000000</v>
      </c>
      <c r="X46" s="235">
        <f t="shared" si="79"/>
        <v>1000000</v>
      </c>
      <c r="Y46" s="235">
        <f t="shared" si="79"/>
        <v>1000000</v>
      </c>
      <c r="Z46" s="235">
        <f t="shared" si="79"/>
        <v>1000000</v>
      </c>
      <c r="AA46" s="235">
        <f t="shared" si="79"/>
        <v>1000000</v>
      </c>
      <c r="AB46" s="236">
        <f t="shared" si="79"/>
        <v>1000000</v>
      </c>
      <c r="AC46" s="235">
        <f t="shared" si="79"/>
        <v>1000000</v>
      </c>
      <c r="AD46" s="235">
        <f t="shared" si="79"/>
        <v>1000000</v>
      </c>
      <c r="AE46" s="235">
        <f t="shared" si="79"/>
        <v>1000000</v>
      </c>
      <c r="AF46" s="235">
        <f t="shared" si="79"/>
        <v>1000000</v>
      </c>
      <c r="AG46" s="235">
        <f t="shared" si="79"/>
        <v>1000000</v>
      </c>
      <c r="AH46" s="235">
        <f t="shared" si="79"/>
        <v>1000000</v>
      </c>
      <c r="AI46" s="235">
        <f t="shared" si="79"/>
        <v>1000000</v>
      </c>
      <c r="AJ46" s="235">
        <f t="shared" si="79"/>
        <v>1000000</v>
      </c>
      <c r="AK46" s="235">
        <f t="shared" si="79"/>
        <v>1000000</v>
      </c>
      <c r="AL46" s="235">
        <f t="shared" si="79"/>
        <v>1000000</v>
      </c>
      <c r="AM46" s="235">
        <f t="shared" si="79"/>
        <v>1000000</v>
      </c>
      <c r="AN46" s="236">
        <f t="shared" si="79"/>
        <v>1000000</v>
      </c>
      <c r="AO46" s="235">
        <f t="shared" si="79"/>
        <v>1000000</v>
      </c>
      <c r="AP46" s="235">
        <f t="shared" si="79"/>
        <v>1000000</v>
      </c>
      <c r="AQ46" s="235">
        <f t="shared" si="79"/>
        <v>1000000</v>
      </c>
      <c r="AR46" s="235">
        <f t="shared" si="79"/>
        <v>1000000</v>
      </c>
      <c r="AS46" s="235">
        <f t="shared" si="79"/>
        <v>1000000</v>
      </c>
      <c r="AT46" s="235">
        <f t="shared" si="79"/>
        <v>1000000</v>
      </c>
      <c r="AU46" s="235">
        <f t="shared" si="79"/>
        <v>1000000</v>
      </c>
      <c r="AV46" s="235">
        <f t="shared" si="79"/>
        <v>1000000</v>
      </c>
      <c r="AW46" s="235">
        <f t="shared" si="79"/>
        <v>1000000</v>
      </c>
      <c r="AX46" s="235">
        <f t="shared" si="79"/>
        <v>1000000</v>
      </c>
      <c r="AY46" s="235">
        <f t="shared" si="79"/>
        <v>1000000</v>
      </c>
      <c r="AZ46" s="236">
        <f t="shared" si="79"/>
        <v>1000000</v>
      </c>
      <c r="BA46" s="235">
        <f t="shared" si="79"/>
        <v>1000000</v>
      </c>
      <c r="BB46" s="235">
        <f t="shared" si="79"/>
        <v>1000000</v>
      </c>
      <c r="BC46" s="235">
        <f t="shared" si="79"/>
        <v>1000000</v>
      </c>
      <c r="BD46" s="235">
        <f t="shared" si="79"/>
        <v>1000000</v>
      </c>
      <c r="BE46" s="235">
        <f t="shared" si="79"/>
        <v>1000000</v>
      </c>
      <c r="BF46" s="235">
        <f t="shared" si="79"/>
        <v>1000000</v>
      </c>
      <c r="BG46" s="235">
        <f t="shared" si="79"/>
        <v>1000000</v>
      </c>
      <c r="BH46" s="235">
        <f t="shared" si="79"/>
        <v>1000000</v>
      </c>
      <c r="BI46" s="235">
        <f t="shared" si="79"/>
        <v>1000000</v>
      </c>
      <c r="BJ46" s="235">
        <f t="shared" si="79"/>
        <v>1000000</v>
      </c>
      <c r="BK46" s="235">
        <f t="shared" si="79"/>
        <v>1000000</v>
      </c>
      <c r="BL46" s="235">
        <f t="shared" si="79"/>
        <v>1000000</v>
      </c>
      <c r="BM46" s="287"/>
      <c r="BN46" s="296">
        <f t="shared" ref="BN46:BN57" si="80">P46</f>
        <v>1000000</v>
      </c>
      <c r="BO46" s="297">
        <f t="shared" ref="BO46:BO57" si="81">AB46</f>
        <v>1000000</v>
      </c>
      <c r="BP46" s="297">
        <f t="shared" ref="BP46:BP57" si="82">AN46</f>
        <v>1000000</v>
      </c>
      <c r="BQ46" s="297">
        <f t="shared" ref="BQ46:BQ57" si="83">AZ46</f>
        <v>1000000</v>
      </c>
      <c r="BR46" s="298">
        <f t="shared" ref="BR46:BR57" si="84">BL46</f>
        <v>1000000</v>
      </c>
      <c r="BS46" s="11"/>
      <c r="BT46" s="299">
        <f t="shared" ref="BT46:BT57" si="85">BL46</f>
        <v>1000000</v>
      </c>
    </row>
    <row r="47" spans="2:72" s="386" customFormat="1" ht="15" hidden="1" outlineLevel="1">
      <c r="B47" s="281" t="s">
        <v>299</v>
      </c>
      <c r="C47" s="330">
        <v>0.2</v>
      </c>
      <c r="D47" s="275"/>
      <c r="E47" s="387"/>
      <c r="F47" s="387"/>
      <c r="G47" s="387"/>
      <c r="H47" s="387"/>
      <c r="I47" s="387"/>
      <c r="J47" s="387"/>
      <c r="K47" s="387"/>
      <c r="L47" s="387"/>
      <c r="M47" s="387"/>
      <c r="N47" s="387"/>
      <c r="O47" s="387"/>
      <c r="P47" s="388"/>
      <c r="Q47" s="387"/>
      <c r="R47" s="387"/>
      <c r="S47" s="387"/>
      <c r="T47" s="387"/>
      <c r="U47" s="387"/>
      <c r="V47" s="387"/>
      <c r="W47" s="387"/>
      <c r="X47" s="387"/>
      <c r="Y47" s="387"/>
      <c r="Z47" s="387"/>
      <c r="AA47" s="387"/>
      <c r="AB47" s="388"/>
      <c r="AC47" s="387"/>
      <c r="AD47" s="387"/>
      <c r="AE47" s="387"/>
      <c r="AF47" s="387"/>
      <c r="AG47" s="387"/>
      <c r="AH47" s="387"/>
      <c r="AI47" s="387"/>
      <c r="AJ47" s="387"/>
      <c r="AK47" s="387"/>
      <c r="AL47" s="387"/>
      <c r="AM47" s="387"/>
      <c r="AN47" s="388"/>
      <c r="AO47" s="387"/>
      <c r="AP47" s="387"/>
      <c r="AQ47" s="387"/>
      <c r="AR47" s="387"/>
      <c r="AS47" s="387"/>
      <c r="AT47" s="387"/>
      <c r="AU47" s="387"/>
      <c r="AV47" s="387"/>
      <c r="AW47" s="387"/>
      <c r="AX47" s="387"/>
      <c r="AY47" s="387"/>
      <c r="AZ47" s="388"/>
      <c r="BA47" s="387"/>
      <c r="BB47" s="387"/>
      <c r="BC47" s="387"/>
      <c r="BD47" s="387"/>
      <c r="BE47" s="387"/>
      <c r="BF47" s="387"/>
      <c r="BG47" s="387"/>
      <c r="BH47" s="387"/>
      <c r="BI47" s="387"/>
      <c r="BJ47" s="387"/>
      <c r="BK47" s="387"/>
      <c r="BL47" s="387"/>
      <c r="BM47" s="389"/>
      <c r="BN47" s="390">
        <f t="shared" si="80"/>
        <v>0</v>
      </c>
      <c r="BO47" s="391">
        <f t="shared" si="81"/>
        <v>0</v>
      </c>
      <c r="BP47" s="391">
        <f t="shared" si="82"/>
        <v>0</v>
      </c>
      <c r="BQ47" s="391">
        <f t="shared" si="83"/>
        <v>0</v>
      </c>
      <c r="BR47" s="392">
        <f t="shared" si="84"/>
        <v>0</v>
      </c>
      <c r="BS47" s="393"/>
      <c r="BT47" s="394">
        <f t="shared" si="85"/>
        <v>0</v>
      </c>
    </row>
    <row r="48" spans="2:72" s="386" customFormat="1" ht="15" hidden="1" outlineLevel="1">
      <c r="B48" s="281" t="s">
        <v>300</v>
      </c>
      <c r="C48" s="330">
        <v>0.2</v>
      </c>
      <c r="D48" s="275"/>
      <c r="E48" s="387"/>
      <c r="F48" s="387"/>
      <c r="G48" s="387"/>
      <c r="H48" s="387"/>
      <c r="I48" s="387"/>
      <c r="J48" s="387"/>
      <c r="K48" s="387"/>
      <c r="L48" s="387"/>
      <c r="M48" s="387"/>
      <c r="N48" s="387"/>
      <c r="O48" s="387"/>
      <c r="P48" s="388"/>
      <c r="Q48" s="387"/>
      <c r="R48" s="387"/>
      <c r="S48" s="387"/>
      <c r="T48" s="387"/>
      <c r="U48" s="387"/>
      <c r="V48" s="387"/>
      <c r="W48" s="387"/>
      <c r="X48" s="387"/>
      <c r="Y48" s="387"/>
      <c r="Z48" s="387"/>
      <c r="AA48" s="387"/>
      <c r="AB48" s="388"/>
      <c r="AC48" s="387"/>
      <c r="AD48" s="387"/>
      <c r="AE48" s="387"/>
      <c r="AF48" s="387"/>
      <c r="AG48" s="387"/>
      <c r="AH48" s="387"/>
      <c r="AI48" s="387"/>
      <c r="AJ48" s="387"/>
      <c r="AK48" s="387"/>
      <c r="AL48" s="387"/>
      <c r="AM48" s="387"/>
      <c r="AN48" s="388"/>
      <c r="AO48" s="387"/>
      <c r="AP48" s="387"/>
      <c r="AQ48" s="387"/>
      <c r="AR48" s="387"/>
      <c r="AS48" s="387"/>
      <c r="AT48" s="387"/>
      <c r="AU48" s="387"/>
      <c r="AV48" s="387"/>
      <c r="AW48" s="387"/>
      <c r="AX48" s="387"/>
      <c r="AY48" s="387"/>
      <c r="AZ48" s="388"/>
      <c r="BA48" s="387"/>
      <c r="BB48" s="387"/>
      <c r="BC48" s="387"/>
      <c r="BD48" s="387"/>
      <c r="BE48" s="387"/>
      <c r="BF48" s="387"/>
      <c r="BG48" s="387"/>
      <c r="BH48" s="387"/>
      <c r="BI48" s="387"/>
      <c r="BJ48" s="387"/>
      <c r="BK48" s="387"/>
      <c r="BL48" s="387"/>
      <c r="BM48" s="389"/>
      <c r="BN48" s="390">
        <f t="shared" si="80"/>
        <v>0</v>
      </c>
      <c r="BO48" s="391">
        <f t="shared" si="81"/>
        <v>0</v>
      </c>
      <c r="BP48" s="391">
        <f t="shared" si="82"/>
        <v>0</v>
      </c>
      <c r="BQ48" s="391">
        <f t="shared" si="83"/>
        <v>0</v>
      </c>
      <c r="BR48" s="392">
        <f t="shared" si="84"/>
        <v>0</v>
      </c>
      <c r="BS48" s="393"/>
      <c r="BT48" s="394">
        <f t="shared" si="85"/>
        <v>0</v>
      </c>
    </row>
    <row r="49" spans="2:72" s="386" customFormat="1" ht="15" hidden="1" outlineLevel="1">
      <c r="B49" s="281" t="s">
        <v>301</v>
      </c>
      <c r="C49" s="330">
        <v>0.2</v>
      </c>
      <c r="D49" s="275"/>
      <c r="E49" s="387"/>
      <c r="F49" s="387"/>
      <c r="G49" s="387"/>
      <c r="H49" s="387"/>
      <c r="I49" s="387"/>
      <c r="J49" s="387"/>
      <c r="K49" s="387"/>
      <c r="L49" s="387"/>
      <c r="M49" s="387"/>
      <c r="N49" s="387"/>
      <c r="O49" s="387"/>
      <c r="P49" s="388"/>
      <c r="Q49" s="387"/>
      <c r="R49" s="387"/>
      <c r="S49" s="387"/>
      <c r="T49" s="387"/>
      <c r="U49" s="387"/>
      <c r="V49" s="387"/>
      <c r="W49" s="387"/>
      <c r="X49" s="387"/>
      <c r="Y49" s="387"/>
      <c r="Z49" s="387"/>
      <c r="AA49" s="387"/>
      <c r="AB49" s="388"/>
      <c r="AC49" s="387"/>
      <c r="AD49" s="387"/>
      <c r="AE49" s="387"/>
      <c r="AF49" s="387"/>
      <c r="AG49" s="387"/>
      <c r="AH49" s="387"/>
      <c r="AI49" s="387"/>
      <c r="AJ49" s="387"/>
      <c r="AK49" s="387"/>
      <c r="AL49" s="387"/>
      <c r="AM49" s="387"/>
      <c r="AN49" s="388"/>
      <c r="AO49" s="387"/>
      <c r="AP49" s="387"/>
      <c r="AQ49" s="387"/>
      <c r="AR49" s="387"/>
      <c r="AS49" s="387"/>
      <c r="AT49" s="387"/>
      <c r="AU49" s="387"/>
      <c r="AV49" s="387"/>
      <c r="AW49" s="387"/>
      <c r="AX49" s="387"/>
      <c r="AY49" s="387"/>
      <c r="AZ49" s="388"/>
      <c r="BA49" s="387"/>
      <c r="BB49" s="387"/>
      <c r="BC49" s="387"/>
      <c r="BD49" s="387"/>
      <c r="BE49" s="387"/>
      <c r="BF49" s="387"/>
      <c r="BG49" s="387"/>
      <c r="BH49" s="387"/>
      <c r="BI49" s="387"/>
      <c r="BJ49" s="387"/>
      <c r="BK49" s="387"/>
      <c r="BL49" s="387"/>
      <c r="BM49" s="389"/>
      <c r="BN49" s="390">
        <f t="shared" si="80"/>
        <v>0</v>
      </c>
      <c r="BO49" s="391">
        <f t="shared" si="81"/>
        <v>0</v>
      </c>
      <c r="BP49" s="391">
        <f t="shared" si="82"/>
        <v>0</v>
      </c>
      <c r="BQ49" s="391">
        <f t="shared" si="83"/>
        <v>0</v>
      </c>
      <c r="BR49" s="392">
        <f t="shared" si="84"/>
        <v>0</v>
      </c>
      <c r="BS49" s="393"/>
      <c r="BT49" s="394">
        <f t="shared" si="85"/>
        <v>0</v>
      </c>
    </row>
    <row r="50" spans="2:72" s="386" customFormat="1" ht="15" hidden="1" outlineLevel="1">
      <c r="B50" s="281" t="s">
        <v>302</v>
      </c>
      <c r="C50" s="330">
        <v>0.25</v>
      </c>
      <c r="D50" s="275"/>
      <c r="E50" s="387"/>
      <c r="F50" s="387"/>
      <c r="G50" s="387"/>
      <c r="H50" s="387"/>
      <c r="I50" s="387"/>
      <c r="J50" s="387"/>
      <c r="K50" s="387"/>
      <c r="L50" s="387"/>
      <c r="M50" s="387"/>
      <c r="N50" s="387"/>
      <c r="O50" s="387"/>
      <c r="P50" s="388"/>
      <c r="Q50" s="387"/>
      <c r="R50" s="387"/>
      <c r="S50" s="387"/>
      <c r="T50" s="387"/>
      <c r="U50" s="387"/>
      <c r="V50" s="387"/>
      <c r="W50" s="387"/>
      <c r="X50" s="387"/>
      <c r="Y50" s="387"/>
      <c r="Z50" s="387"/>
      <c r="AA50" s="387"/>
      <c r="AB50" s="388"/>
      <c r="AC50" s="387"/>
      <c r="AD50" s="387"/>
      <c r="AE50" s="387"/>
      <c r="AF50" s="387"/>
      <c r="AG50" s="387"/>
      <c r="AH50" s="387"/>
      <c r="AI50" s="387"/>
      <c r="AJ50" s="387"/>
      <c r="AK50" s="387"/>
      <c r="AL50" s="387"/>
      <c r="AM50" s="387"/>
      <c r="AN50" s="388"/>
      <c r="AO50" s="387"/>
      <c r="AP50" s="387"/>
      <c r="AQ50" s="387"/>
      <c r="AR50" s="387"/>
      <c r="AS50" s="387"/>
      <c r="AT50" s="387"/>
      <c r="AU50" s="387"/>
      <c r="AV50" s="387"/>
      <c r="AW50" s="387"/>
      <c r="AX50" s="387"/>
      <c r="AY50" s="387"/>
      <c r="AZ50" s="388"/>
      <c r="BA50" s="387"/>
      <c r="BB50" s="387"/>
      <c r="BC50" s="387"/>
      <c r="BD50" s="387"/>
      <c r="BE50" s="387"/>
      <c r="BF50" s="387"/>
      <c r="BG50" s="387"/>
      <c r="BH50" s="387"/>
      <c r="BI50" s="387"/>
      <c r="BJ50" s="387"/>
      <c r="BK50" s="387"/>
      <c r="BL50" s="387"/>
      <c r="BM50" s="389"/>
      <c r="BN50" s="390">
        <f t="shared" si="80"/>
        <v>0</v>
      </c>
      <c r="BO50" s="391">
        <f t="shared" si="81"/>
        <v>0</v>
      </c>
      <c r="BP50" s="391">
        <f t="shared" si="82"/>
        <v>0</v>
      </c>
      <c r="BQ50" s="391">
        <f t="shared" si="83"/>
        <v>0</v>
      </c>
      <c r="BR50" s="392">
        <f t="shared" si="84"/>
        <v>0</v>
      </c>
      <c r="BS50" s="393"/>
      <c r="BT50" s="394">
        <f t="shared" si="85"/>
        <v>0</v>
      </c>
    </row>
    <row r="51" spans="2:72" s="386" customFormat="1" ht="15" hidden="1" outlineLevel="1">
      <c r="B51" s="281" t="s">
        <v>303</v>
      </c>
      <c r="C51" s="330">
        <v>0.15</v>
      </c>
      <c r="D51" s="275"/>
      <c r="E51" s="387"/>
      <c r="F51" s="387"/>
      <c r="G51" s="387"/>
      <c r="H51" s="387"/>
      <c r="I51" s="387"/>
      <c r="J51" s="387"/>
      <c r="K51" s="387"/>
      <c r="L51" s="387"/>
      <c r="M51" s="387"/>
      <c r="N51" s="387"/>
      <c r="O51" s="387"/>
      <c r="P51" s="388"/>
      <c r="Q51" s="387"/>
      <c r="R51" s="387"/>
      <c r="S51" s="387"/>
      <c r="T51" s="387"/>
      <c r="U51" s="387"/>
      <c r="V51" s="387"/>
      <c r="W51" s="387"/>
      <c r="X51" s="387"/>
      <c r="Y51" s="387"/>
      <c r="Z51" s="387"/>
      <c r="AA51" s="387"/>
      <c r="AB51" s="388"/>
      <c r="AC51" s="387"/>
      <c r="AD51" s="387"/>
      <c r="AE51" s="387"/>
      <c r="AF51" s="387"/>
      <c r="AG51" s="387"/>
      <c r="AH51" s="387"/>
      <c r="AI51" s="387"/>
      <c r="AJ51" s="387"/>
      <c r="AK51" s="387"/>
      <c r="AL51" s="387"/>
      <c r="AM51" s="387"/>
      <c r="AN51" s="388"/>
      <c r="AO51" s="387"/>
      <c r="AP51" s="387"/>
      <c r="AQ51" s="387"/>
      <c r="AR51" s="387"/>
      <c r="AS51" s="387"/>
      <c r="AT51" s="387"/>
      <c r="AU51" s="387"/>
      <c r="AV51" s="387"/>
      <c r="AW51" s="387"/>
      <c r="AX51" s="387"/>
      <c r="AY51" s="387"/>
      <c r="AZ51" s="388"/>
      <c r="BA51" s="387"/>
      <c r="BB51" s="387"/>
      <c r="BC51" s="387"/>
      <c r="BD51" s="387"/>
      <c r="BE51" s="387"/>
      <c r="BF51" s="387"/>
      <c r="BG51" s="387"/>
      <c r="BH51" s="387"/>
      <c r="BI51" s="387"/>
      <c r="BJ51" s="387"/>
      <c r="BK51" s="387"/>
      <c r="BL51" s="387"/>
      <c r="BM51" s="389"/>
      <c r="BN51" s="390">
        <f t="shared" si="80"/>
        <v>0</v>
      </c>
      <c r="BO51" s="391">
        <f t="shared" si="81"/>
        <v>0</v>
      </c>
      <c r="BP51" s="391">
        <f t="shared" si="82"/>
        <v>0</v>
      </c>
      <c r="BQ51" s="391">
        <f t="shared" si="83"/>
        <v>0</v>
      </c>
      <c r="BR51" s="392">
        <f t="shared" si="84"/>
        <v>0</v>
      </c>
      <c r="BS51" s="393"/>
      <c r="BT51" s="394">
        <f t="shared" si="85"/>
        <v>0</v>
      </c>
    </row>
    <row r="52" spans="2:72" s="272" customFormat="1" ht="15" collapsed="1">
      <c r="B52" s="275" t="s">
        <v>31</v>
      </c>
      <c r="C52" s="248"/>
      <c r="D52" s="248"/>
      <c r="E52" s="235"/>
      <c r="F52" s="235"/>
      <c r="G52" s="235"/>
      <c r="H52" s="235"/>
      <c r="I52" s="235"/>
      <c r="J52" s="235"/>
      <c r="K52" s="235"/>
      <c r="L52" s="235"/>
      <c r="M52" s="235"/>
      <c r="N52" s="235"/>
      <c r="O52" s="235"/>
      <c r="P52" s="236"/>
      <c r="Q52" s="235"/>
      <c r="R52" s="235"/>
      <c r="S52" s="235"/>
      <c r="T52" s="235"/>
      <c r="U52" s="235"/>
      <c r="V52" s="235"/>
      <c r="W52" s="235"/>
      <c r="X52" s="235"/>
      <c r="Y52" s="235"/>
      <c r="Z52" s="235"/>
      <c r="AA52" s="235"/>
      <c r="AB52" s="236"/>
      <c r="AC52" s="235"/>
      <c r="AD52" s="235"/>
      <c r="AE52" s="235"/>
      <c r="AF52" s="235"/>
      <c r="AG52" s="235"/>
      <c r="AH52" s="235"/>
      <c r="AI52" s="235"/>
      <c r="AJ52" s="235"/>
      <c r="AK52" s="235"/>
      <c r="AL52" s="235"/>
      <c r="AM52" s="235"/>
      <c r="AN52" s="236"/>
      <c r="AO52" s="235"/>
      <c r="AP52" s="235"/>
      <c r="AQ52" s="235"/>
      <c r="AR52" s="235"/>
      <c r="AS52" s="235"/>
      <c r="AT52" s="235"/>
      <c r="AU52" s="235"/>
      <c r="AV52" s="235"/>
      <c r="AW52" s="235"/>
      <c r="AX52" s="235"/>
      <c r="AY52" s="235"/>
      <c r="AZ52" s="236"/>
      <c r="BA52" s="235"/>
      <c r="BB52" s="235"/>
      <c r="BC52" s="235"/>
      <c r="BD52" s="235"/>
      <c r="BE52" s="235"/>
      <c r="BF52" s="235"/>
      <c r="BG52" s="235"/>
      <c r="BH52" s="235"/>
      <c r="BI52" s="235"/>
      <c r="BJ52" s="235"/>
      <c r="BK52" s="235"/>
      <c r="BL52" s="235"/>
      <c r="BM52" s="287"/>
      <c r="BN52" s="301">
        <f t="shared" si="80"/>
        <v>0</v>
      </c>
      <c r="BO52" s="302">
        <f t="shared" si="81"/>
        <v>0</v>
      </c>
      <c r="BP52" s="302">
        <f t="shared" si="82"/>
        <v>0</v>
      </c>
      <c r="BQ52" s="302">
        <f t="shared" si="83"/>
        <v>0</v>
      </c>
      <c r="BR52" s="303">
        <f t="shared" si="84"/>
        <v>0</v>
      </c>
      <c r="BS52" s="11"/>
      <c r="BT52" s="304">
        <f t="shared" si="85"/>
        <v>0</v>
      </c>
    </row>
    <row r="53" spans="2:72" s="272" customFormat="1" ht="15">
      <c r="B53" s="275" t="s">
        <v>32</v>
      </c>
      <c r="C53" s="248"/>
      <c r="D53" s="248"/>
      <c r="E53" s="235"/>
      <c r="F53" s="235"/>
      <c r="G53" s="235"/>
      <c r="H53" s="235"/>
      <c r="I53" s="235"/>
      <c r="J53" s="235"/>
      <c r="K53" s="235"/>
      <c r="L53" s="235"/>
      <c r="M53" s="235"/>
      <c r="N53" s="235"/>
      <c r="O53" s="235"/>
      <c r="P53" s="236"/>
      <c r="Q53" s="235"/>
      <c r="R53" s="235"/>
      <c r="S53" s="235"/>
      <c r="T53" s="235"/>
      <c r="U53" s="235"/>
      <c r="V53" s="235"/>
      <c r="W53" s="235"/>
      <c r="X53" s="235"/>
      <c r="Y53" s="235"/>
      <c r="Z53" s="235"/>
      <c r="AA53" s="235"/>
      <c r="AB53" s="236"/>
      <c r="AC53" s="235"/>
      <c r="AD53" s="235"/>
      <c r="AE53" s="235"/>
      <c r="AF53" s="235"/>
      <c r="AG53" s="235"/>
      <c r="AH53" s="235"/>
      <c r="AI53" s="235"/>
      <c r="AJ53" s="235"/>
      <c r="AK53" s="235"/>
      <c r="AL53" s="235"/>
      <c r="AM53" s="235"/>
      <c r="AN53" s="236"/>
      <c r="AO53" s="235"/>
      <c r="AP53" s="235"/>
      <c r="AQ53" s="235"/>
      <c r="AR53" s="235"/>
      <c r="AS53" s="235"/>
      <c r="AT53" s="235"/>
      <c r="AU53" s="235"/>
      <c r="AV53" s="235"/>
      <c r="AW53" s="235"/>
      <c r="AX53" s="235"/>
      <c r="AY53" s="235"/>
      <c r="AZ53" s="236"/>
      <c r="BA53" s="235"/>
      <c r="BB53" s="235"/>
      <c r="BC53" s="235"/>
      <c r="BD53" s="235"/>
      <c r="BE53" s="235"/>
      <c r="BF53" s="235"/>
      <c r="BG53" s="235"/>
      <c r="BH53" s="235"/>
      <c r="BI53" s="235"/>
      <c r="BJ53" s="235"/>
      <c r="BK53" s="235"/>
      <c r="BL53" s="235"/>
      <c r="BM53" s="287"/>
      <c r="BN53" s="301">
        <f t="shared" si="80"/>
        <v>0</v>
      </c>
      <c r="BO53" s="302">
        <f t="shared" si="81"/>
        <v>0</v>
      </c>
      <c r="BP53" s="302">
        <f t="shared" si="82"/>
        <v>0</v>
      </c>
      <c r="BQ53" s="302">
        <f t="shared" si="83"/>
        <v>0</v>
      </c>
      <c r="BR53" s="303">
        <f t="shared" si="84"/>
        <v>0</v>
      </c>
      <c r="BS53" s="11"/>
      <c r="BT53" s="304">
        <f t="shared" si="85"/>
        <v>0</v>
      </c>
    </row>
    <row r="54" spans="2:72" s="272" customFormat="1" ht="15">
      <c r="B54" s="277" t="s">
        <v>33</v>
      </c>
      <c r="C54" s="248"/>
      <c r="D54" s="248"/>
      <c r="E54" s="235">
        <f>IncomeSt!E45-IncomeSt!E49+Balance!D54</f>
        <v>-84214.455002728413</v>
      </c>
      <c r="F54" s="235">
        <f>IncomeSt!F45-IncomeSt!F49+Balance!E54</f>
        <v>159681.54934805643</v>
      </c>
      <c r="G54" s="235">
        <f>IncomeSt!G45-IncomeSt!G49+Balance!F54</f>
        <v>416056.48512890376</v>
      </c>
      <c r="H54" s="235">
        <f>IncomeSt!H45-IncomeSt!H49+Balance!G54</f>
        <v>687945.78688097117</v>
      </c>
      <c r="I54" s="235">
        <f>IncomeSt!I45-IncomeSt!I49+Balance!H54</f>
        <v>979118.53454610799</v>
      </c>
      <c r="J54" s="235">
        <f>IncomeSt!J45-IncomeSt!J49+Balance!I54</f>
        <v>1294254.7514472443</v>
      </c>
      <c r="K54" s="235">
        <f>IncomeSt!K45-IncomeSt!K49+Balance!J54</f>
        <v>1639165.5492821319</v>
      </c>
      <c r="L54" s="235">
        <f>IncomeSt!L45-IncomeSt!L49+Balance!K54</f>
        <v>2021066.4748253368</v>
      </c>
      <c r="M54" s="235">
        <f>IncomeSt!M45-IncomeSt!M49+Balance!L54</f>
        <v>2386336.3154179817</v>
      </c>
      <c r="N54" s="235">
        <f>IncomeSt!N45-IncomeSt!N49+Balance!M54</f>
        <v>2808508.3599522868</v>
      </c>
      <c r="O54" s="235">
        <f>IncomeSt!O45-IncomeSt!O49+Balance!N54</f>
        <v>3301451.3745850734</v>
      </c>
      <c r="P54" s="236">
        <f>IncomeSt!P45-IncomeSt!P49+Balance!O54</f>
        <v>3882316.3477310082</v>
      </c>
      <c r="Q54" s="235">
        <f>IncomeSt!Q45-IncomeSt!Q49+Balance!P54</f>
        <v>4562283.1336138025</v>
      </c>
      <c r="R54" s="235">
        <f>IncomeSt!R45-IncomeSt!R49+Balance!Q54</f>
        <v>5585159.0232195444</v>
      </c>
      <c r="S54" s="235">
        <f>IncomeSt!S45-IncomeSt!S49+Balance!R54</f>
        <v>6624184.6332980068</v>
      </c>
      <c r="T54" s="235">
        <f>IncomeSt!T45-IncomeSt!T49+Balance!S54</f>
        <v>7680313.1627664473</v>
      </c>
      <c r="U54" s="235">
        <f>IncomeSt!U45-IncomeSt!U49+Balance!T54</f>
        <v>8754553.4601951689</v>
      </c>
      <c r="V54" s="235">
        <f>IncomeSt!V45-IncomeSt!V49+Balance!U54</f>
        <v>9847973.2702305447</v>
      </c>
      <c r="W54" s="235">
        <f>IncomeSt!W45-IncomeSt!W49+Balance!V54</f>
        <v>11106481.656060191</v>
      </c>
      <c r="X54" s="235">
        <f>IncomeSt!X45-IncomeSt!X49+Balance!W54</f>
        <v>12386495.675633855</v>
      </c>
      <c r="Y54" s="235">
        <f>IncomeSt!Y45-IncomeSt!Y49+Balance!X54</f>
        <v>13688215.769998012</v>
      </c>
      <c r="Z54" s="235">
        <f>IncomeSt!Z45-IncomeSt!Z49+Balance!Y54</f>
        <v>15014047.109450782</v>
      </c>
      <c r="AA54" s="235">
        <f>IncomeSt!AA45-IncomeSt!AA49+Balance!Z54</f>
        <v>16365407.643945599</v>
      </c>
      <c r="AB54" s="236">
        <f>IncomeSt!AB45-IncomeSt!AB49+Balance!AA54</f>
        <v>17743798.084935918</v>
      </c>
      <c r="AC54" s="235">
        <f>IncomeSt!AC45-IncomeSt!AC49+Balance!AB54</f>
        <v>19135739.667921878</v>
      </c>
      <c r="AD54" s="235">
        <f>IncomeSt!AD45-IncomeSt!AD49+Balance!AC54</f>
        <v>20864730.694293093</v>
      </c>
      <c r="AE54" s="235">
        <f>IncomeSt!AE45-IncomeSt!AE49+Balance!AD54</f>
        <v>22603326.370572239</v>
      </c>
      <c r="AF54" s="235">
        <f>IncomeSt!AF45-IncomeSt!AF49+Balance!AE54</f>
        <v>24351746.761862278</v>
      </c>
      <c r="AG54" s="235">
        <f>IncomeSt!AG45-IncomeSt!AG49+Balance!AF54</f>
        <v>26110216.901232991</v>
      </c>
      <c r="AH54" s="235">
        <f>IncomeSt!AH45-IncomeSt!AH49+Balance!AG54</f>
        <v>27878966.901568986</v>
      </c>
      <c r="AI54" s="235">
        <f>IncomeSt!AI45-IncomeSt!AI49+Balance!AH54</f>
        <v>29658232.069934577</v>
      </c>
      <c r="AJ54" s="235">
        <f>IncomeSt!AJ45-IncomeSt!AJ49+Balance!AI54</f>
        <v>31448253.024512164</v>
      </c>
      <c r="AK54" s="235">
        <f>IncomeSt!AK45-IncomeSt!AK49+Balance!AJ54</f>
        <v>33248157.123172008</v>
      </c>
      <c r="AL54" s="235">
        <f>IncomeSt!AL45-IncomeSt!AL49+Balance!AK54</f>
        <v>35059314.658732615</v>
      </c>
      <c r="AM54" s="235">
        <f>IncomeSt!AM45-IncomeSt!AM49+Balance!AL54</f>
        <v>36881982.910972282</v>
      </c>
      <c r="AN54" s="236">
        <f>IncomeSt!AN45-IncomeSt!AN49+Balance!AM54</f>
        <v>38716424.965453692</v>
      </c>
      <c r="AO54" s="235">
        <f>IncomeSt!AO45-IncomeSt!AO49+Balance!AN54</f>
        <v>40586982.58416573</v>
      </c>
      <c r="AP54" s="235">
        <f>IncomeSt!AP45-IncomeSt!AP49+Balance!AO54</f>
        <v>42788102.597618669</v>
      </c>
      <c r="AQ54" s="235">
        <f>IncomeSt!AQ45-IncomeSt!AQ49+Balance!AP54</f>
        <v>44992143.616896853</v>
      </c>
      <c r="AR54" s="235">
        <f>IncomeSt!AR45-IncomeSt!AR49+Balance!AQ54</f>
        <v>47199124.371366881</v>
      </c>
      <c r="AS54" s="235">
        <f>IncomeSt!AS45-IncomeSt!AS49+Balance!AR54</f>
        <v>49409063.709425069</v>
      </c>
      <c r="AT54" s="235">
        <f>IncomeSt!AT45-IncomeSt!AT49+Balance!AS54</f>
        <v>51621980.599249579</v>
      </c>
      <c r="AU54" s="235">
        <f>IncomeSt!AU45-IncomeSt!AU49+Balance!AT54</f>
        <v>53837894.129557326</v>
      </c>
      <c r="AV54" s="235">
        <f>IncomeSt!AV45-IncomeSt!AV49+Balance!AU54</f>
        <v>56056823.510365605</v>
      </c>
      <c r="AW54" s="235">
        <f>IncomeSt!AW45-IncomeSt!AW49+Balance!AV54</f>
        <v>58277613.448208556</v>
      </c>
      <c r="AX54" s="235">
        <f>IncomeSt!AX45-IncomeSt!AX49+Balance!AW54</f>
        <v>60501458.023558415</v>
      </c>
      <c r="AY54" s="235">
        <f>IncomeSt!AY45-IncomeSt!AY49+Balance!AX54</f>
        <v>62728376.814951643</v>
      </c>
      <c r="AZ54" s="236">
        <f>IncomeSt!AZ45-IncomeSt!AZ49+Balance!AY54</f>
        <v>64958389.525319949</v>
      </c>
      <c r="BA54" s="235">
        <f>IncomeSt!BA45-IncomeSt!BA49+Balance!AZ54</f>
        <v>67043300.348389424</v>
      </c>
      <c r="BB54" s="235">
        <f>IncomeSt!BB45-IncomeSt!BB49+Balance!BA54</f>
        <v>69455633.465639859</v>
      </c>
      <c r="BC54" s="235">
        <f>IncomeSt!BC45-IncomeSt!BC49+Balance!BB54</f>
        <v>71867727.886630356</v>
      </c>
      <c r="BD54" s="235">
        <f>IncomeSt!BD45-IncomeSt!BD49+Balance!BC54</f>
        <v>74279582.616793156</v>
      </c>
      <c r="BE54" s="235">
        <f>IncomeSt!BE45-IncomeSt!BE49+Balance!BD54</f>
        <v>76691196.657416478</v>
      </c>
      <c r="BF54" s="235">
        <f>IncomeSt!BF45-IncomeSt!BF49+Balance!BE54</f>
        <v>79102569.005627245</v>
      </c>
      <c r="BG54" s="235">
        <f>IncomeSt!BG45-IncomeSt!BG49+Balance!BF54</f>
        <v>81513698.654373735</v>
      </c>
      <c r="BH54" s="235">
        <f>IncomeSt!BH45-IncomeSt!BH49+Balance!BG54</f>
        <v>83924584.59240818</v>
      </c>
      <c r="BI54" s="235">
        <f>IncomeSt!BI45-IncomeSt!BI49+Balance!BH54</f>
        <v>86333992.447441772</v>
      </c>
      <c r="BJ54" s="235">
        <f>IncomeSt!BJ45-IncomeSt!BJ49+Balance!BI54</f>
        <v>88743154.556609631</v>
      </c>
      <c r="BK54" s="235">
        <f>IncomeSt!BK45-IncomeSt!BK49+Balance!BJ54</f>
        <v>91152069.895970657</v>
      </c>
      <c r="BL54" s="235">
        <f>IncomeSt!BL45-IncomeSt!BL49+Balance!BK54</f>
        <v>93560737.437317312</v>
      </c>
      <c r="BM54" s="289"/>
      <c r="BN54" s="301">
        <f t="shared" si="80"/>
        <v>3882316.3477310082</v>
      </c>
      <c r="BO54" s="302">
        <f t="shared" si="81"/>
        <v>17743798.084935918</v>
      </c>
      <c r="BP54" s="302">
        <f t="shared" si="82"/>
        <v>38716424.965453692</v>
      </c>
      <c r="BQ54" s="302">
        <f t="shared" si="83"/>
        <v>64958389.525319949</v>
      </c>
      <c r="BR54" s="303">
        <f t="shared" si="84"/>
        <v>93560737.437317312</v>
      </c>
      <c r="BS54" s="11"/>
      <c r="BT54" s="304">
        <f t="shared" si="85"/>
        <v>93560737.437317312</v>
      </c>
    </row>
    <row r="55" spans="2:72" s="272" customFormat="1" thickBot="1">
      <c r="B55" s="274" t="s">
        <v>304</v>
      </c>
      <c r="C55" s="248"/>
      <c r="D55" s="248"/>
      <c r="E55" s="242">
        <f>SUM(E46:E54)</f>
        <v>915785.54499727162</v>
      </c>
      <c r="F55" s="242">
        <f t="shared" ref="F55:BL55" si="86">SUM(F46:F54)</f>
        <v>1159681.5493480563</v>
      </c>
      <c r="G55" s="242">
        <f t="shared" si="86"/>
        <v>1416056.4851289038</v>
      </c>
      <c r="H55" s="242">
        <f t="shared" si="86"/>
        <v>1687945.7868809712</v>
      </c>
      <c r="I55" s="242">
        <f t="shared" si="86"/>
        <v>1979118.534546108</v>
      </c>
      <c r="J55" s="242">
        <f t="shared" si="86"/>
        <v>2294254.7514472445</v>
      </c>
      <c r="K55" s="242">
        <f t="shared" si="86"/>
        <v>2639165.5492821317</v>
      </c>
      <c r="L55" s="242">
        <f t="shared" si="86"/>
        <v>3021066.4748253366</v>
      </c>
      <c r="M55" s="242">
        <f t="shared" si="86"/>
        <v>3386336.3154179817</v>
      </c>
      <c r="N55" s="242">
        <f t="shared" si="86"/>
        <v>3808508.3599522868</v>
      </c>
      <c r="O55" s="242">
        <f t="shared" si="86"/>
        <v>4301451.3745850734</v>
      </c>
      <c r="P55" s="258">
        <f t="shared" si="86"/>
        <v>4882316.3477310082</v>
      </c>
      <c r="Q55" s="242">
        <f t="shared" si="86"/>
        <v>5562283.1336138025</v>
      </c>
      <c r="R55" s="242">
        <f t="shared" si="86"/>
        <v>6585159.0232195444</v>
      </c>
      <c r="S55" s="242">
        <f t="shared" si="86"/>
        <v>7624184.6332980068</v>
      </c>
      <c r="T55" s="242">
        <f t="shared" si="86"/>
        <v>8680313.1627664473</v>
      </c>
      <c r="U55" s="242">
        <f t="shared" si="86"/>
        <v>9754553.4601951689</v>
      </c>
      <c r="V55" s="242">
        <f t="shared" si="86"/>
        <v>10847973.270230545</v>
      </c>
      <c r="W55" s="242">
        <f t="shared" si="86"/>
        <v>12106481.656060191</v>
      </c>
      <c r="X55" s="242">
        <f t="shared" si="86"/>
        <v>13386495.675633855</v>
      </c>
      <c r="Y55" s="242">
        <f t="shared" si="86"/>
        <v>14688215.769998012</v>
      </c>
      <c r="Z55" s="242">
        <f t="shared" si="86"/>
        <v>16014047.109450782</v>
      </c>
      <c r="AA55" s="242">
        <f t="shared" si="86"/>
        <v>17365407.643945597</v>
      </c>
      <c r="AB55" s="258">
        <f t="shared" si="86"/>
        <v>18743798.084935918</v>
      </c>
      <c r="AC55" s="242">
        <f t="shared" si="86"/>
        <v>20135739.667921878</v>
      </c>
      <c r="AD55" s="242">
        <f t="shared" si="86"/>
        <v>21864730.694293093</v>
      </c>
      <c r="AE55" s="242">
        <f t="shared" si="86"/>
        <v>23603326.370572239</v>
      </c>
      <c r="AF55" s="242">
        <f t="shared" si="86"/>
        <v>25351746.761862278</v>
      </c>
      <c r="AG55" s="242">
        <f t="shared" si="86"/>
        <v>27110216.901232991</v>
      </c>
      <c r="AH55" s="242">
        <f t="shared" si="86"/>
        <v>28878966.901568986</v>
      </c>
      <c r="AI55" s="242">
        <f t="shared" si="86"/>
        <v>30658232.069934577</v>
      </c>
      <c r="AJ55" s="242">
        <f t="shared" si="86"/>
        <v>32448253.024512164</v>
      </c>
      <c r="AK55" s="242">
        <f t="shared" si="86"/>
        <v>34248157.123172008</v>
      </c>
      <c r="AL55" s="242">
        <f t="shared" si="86"/>
        <v>36059314.658732615</v>
      </c>
      <c r="AM55" s="242">
        <f t="shared" si="86"/>
        <v>37881982.910972282</v>
      </c>
      <c r="AN55" s="258">
        <f t="shared" si="86"/>
        <v>39716424.965453692</v>
      </c>
      <c r="AO55" s="242">
        <f t="shared" si="86"/>
        <v>41586982.58416573</v>
      </c>
      <c r="AP55" s="242">
        <f t="shared" si="86"/>
        <v>43788102.597618669</v>
      </c>
      <c r="AQ55" s="242">
        <f t="shared" si="86"/>
        <v>45992143.616896853</v>
      </c>
      <c r="AR55" s="242">
        <f t="shared" si="86"/>
        <v>48199124.371366881</v>
      </c>
      <c r="AS55" s="242">
        <f t="shared" si="86"/>
        <v>50409063.709425069</v>
      </c>
      <c r="AT55" s="242">
        <f t="shared" si="86"/>
        <v>52621980.599249579</v>
      </c>
      <c r="AU55" s="242">
        <f t="shared" si="86"/>
        <v>54837894.129557326</v>
      </c>
      <c r="AV55" s="242">
        <f t="shared" si="86"/>
        <v>57056823.510365605</v>
      </c>
      <c r="AW55" s="242">
        <f t="shared" si="86"/>
        <v>59277613.448208556</v>
      </c>
      <c r="AX55" s="242">
        <f t="shared" si="86"/>
        <v>61501458.023558415</v>
      </c>
      <c r="AY55" s="242">
        <f t="shared" si="86"/>
        <v>63728376.814951643</v>
      </c>
      <c r="AZ55" s="258">
        <f t="shared" si="86"/>
        <v>65958389.525319949</v>
      </c>
      <c r="BA55" s="242">
        <f t="shared" si="86"/>
        <v>68043300.348389417</v>
      </c>
      <c r="BB55" s="242">
        <f t="shared" si="86"/>
        <v>70455633.465639859</v>
      </c>
      <c r="BC55" s="242">
        <f t="shared" si="86"/>
        <v>72867727.886630356</v>
      </c>
      <c r="BD55" s="242">
        <f t="shared" si="86"/>
        <v>75279582.616793156</v>
      </c>
      <c r="BE55" s="242">
        <f t="shared" si="86"/>
        <v>77691196.657416478</v>
      </c>
      <c r="BF55" s="242">
        <f t="shared" si="86"/>
        <v>80102569.005627245</v>
      </c>
      <c r="BG55" s="242">
        <f t="shared" si="86"/>
        <v>82513698.654373735</v>
      </c>
      <c r="BH55" s="242">
        <f t="shared" si="86"/>
        <v>84924584.59240818</v>
      </c>
      <c r="BI55" s="242">
        <f t="shared" si="86"/>
        <v>87333992.447441772</v>
      </c>
      <c r="BJ55" s="242">
        <f t="shared" si="86"/>
        <v>89743154.556609631</v>
      </c>
      <c r="BK55" s="242">
        <f t="shared" si="86"/>
        <v>92152069.895970657</v>
      </c>
      <c r="BL55" s="242">
        <f t="shared" si="86"/>
        <v>94560737.437317312</v>
      </c>
      <c r="BM55" s="287"/>
      <c r="BN55" s="309">
        <f t="shared" si="80"/>
        <v>4882316.3477310082</v>
      </c>
      <c r="BO55" s="310">
        <f t="shared" si="81"/>
        <v>18743798.084935918</v>
      </c>
      <c r="BP55" s="310">
        <f t="shared" si="82"/>
        <v>39716424.965453692</v>
      </c>
      <c r="BQ55" s="310">
        <f t="shared" si="83"/>
        <v>65958389.525319949</v>
      </c>
      <c r="BR55" s="311">
        <f t="shared" si="84"/>
        <v>94560737.437317312</v>
      </c>
      <c r="BS55" s="11"/>
      <c r="BT55" s="312">
        <f t="shared" si="85"/>
        <v>94560737.437317312</v>
      </c>
    </row>
    <row r="56" spans="2:72" s="272" customFormat="1" ht="3.75" customHeight="1" thickBot="1">
      <c r="B56" s="385"/>
      <c r="C56" s="237"/>
      <c r="D56" s="237"/>
      <c r="P56" s="254"/>
      <c r="AB56" s="254"/>
      <c r="AN56" s="254"/>
      <c r="AZ56" s="254"/>
      <c r="BN56" s="6">
        <f t="shared" si="80"/>
        <v>0</v>
      </c>
      <c r="BO56" s="6">
        <f t="shared" si="81"/>
        <v>0</v>
      </c>
      <c r="BP56" s="6">
        <f t="shared" si="82"/>
        <v>0</v>
      </c>
      <c r="BQ56" s="6">
        <f t="shared" si="83"/>
        <v>0</v>
      </c>
      <c r="BR56" s="6">
        <f t="shared" si="84"/>
        <v>0</v>
      </c>
      <c r="BS56" s="4"/>
      <c r="BT56" s="7">
        <f t="shared" si="85"/>
        <v>0</v>
      </c>
    </row>
    <row r="57" spans="2:72" s="221" customFormat="1" thickBot="1">
      <c r="B57" s="115" t="s">
        <v>305</v>
      </c>
      <c r="C57" s="203"/>
      <c r="D57" s="203"/>
      <c r="E57" s="117">
        <f t="shared" ref="E57:AJ57" si="87">SUM(E43,E55)</f>
        <v>920451.85809914977</v>
      </c>
      <c r="F57" s="117">
        <f t="shared" si="87"/>
        <v>1165475.5547828884</v>
      </c>
      <c r="G57" s="117">
        <f t="shared" si="87"/>
        <v>1423250.7085438201</v>
      </c>
      <c r="H57" s="117">
        <f t="shared" si="87"/>
        <v>1696878.6142878258</v>
      </c>
      <c r="I57" s="117">
        <f t="shared" si="87"/>
        <v>1990210.1285762857</v>
      </c>
      <c r="J57" s="117">
        <f t="shared" si="87"/>
        <v>2308026.8140347153</v>
      </c>
      <c r="K57" s="117">
        <f t="shared" si="87"/>
        <v>2656265.8603282413</v>
      </c>
      <c r="L57" s="117">
        <f t="shared" si="87"/>
        <v>3042299.3610409223</v>
      </c>
      <c r="M57" s="117">
        <f t="shared" si="87"/>
        <v>3412700.4824690009</v>
      </c>
      <c r="N57" s="117">
        <f t="shared" si="87"/>
        <v>3841243.8673739689</v>
      </c>
      <c r="O57" s="117">
        <f t="shared" si="87"/>
        <v>4342097.9629669953</v>
      </c>
      <c r="P57" s="192">
        <f t="shared" si="87"/>
        <v>4932785.8616385609</v>
      </c>
      <c r="Q57" s="117">
        <f t="shared" si="87"/>
        <v>5592450.6833213083</v>
      </c>
      <c r="R57" s="117">
        <f t="shared" si="87"/>
        <v>6617086.3466599882</v>
      </c>
      <c r="S57" s="117">
        <f t="shared" si="87"/>
        <v>7657974.3839391433</v>
      </c>
      <c r="T57" s="117">
        <f t="shared" si="87"/>
        <v>8716073.9821949825</v>
      </c>
      <c r="U57" s="117">
        <f t="shared" si="87"/>
        <v>9792400.3274237029</v>
      </c>
      <c r="V57" s="117">
        <f t="shared" si="87"/>
        <v>10888027.871380743</v>
      </c>
      <c r="W57" s="117">
        <f t="shared" si="87"/>
        <v>12148872.775610818</v>
      </c>
      <c r="X57" s="117">
        <f t="shared" si="87"/>
        <v>13431359.610491602</v>
      </c>
      <c r="Y57" s="117">
        <f t="shared" si="87"/>
        <v>14735696.76772246</v>
      </c>
      <c r="Z57" s="117">
        <f t="shared" si="87"/>
        <v>16064297.832042489</v>
      </c>
      <c r="AA57" s="117">
        <f t="shared" si="87"/>
        <v>17418589.658688489</v>
      </c>
      <c r="AB57" s="192">
        <f t="shared" si="87"/>
        <v>18800082.383872144</v>
      </c>
      <c r="AC57" s="117">
        <f t="shared" si="87"/>
        <v>20184966.919997707</v>
      </c>
      <c r="AD57" s="117">
        <f t="shared" si="87"/>
        <v>21915065.559540626</v>
      </c>
      <c r="AE57" s="117">
        <f t="shared" si="87"/>
        <v>23654793.770287842</v>
      </c>
      <c r="AF57" s="117">
        <f t="shared" si="87"/>
        <v>25404372.178071484</v>
      </c>
      <c r="AG57" s="117">
        <f t="shared" si="87"/>
        <v>27164026.389306903</v>
      </c>
      <c r="AH57" s="117">
        <f t="shared" si="87"/>
        <v>28933987.103124563</v>
      </c>
      <c r="AI57" s="117">
        <f t="shared" si="87"/>
        <v>30714490.226025153</v>
      </c>
      <c r="AJ57" s="117">
        <f t="shared" si="87"/>
        <v>32505776.989114776</v>
      </c>
      <c r="AK57" s="117">
        <f t="shared" ref="AK57:BL57" si="88">SUM(AK43,AK55)</f>
        <v>34306975.376978181</v>
      </c>
      <c r="AL57" s="117">
        <f t="shared" si="88"/>
        <v>36119456.323249429</v>
      </c>
      <c r="AM57" s="117">
        <f t="shared" si="88"/>
        <v>37943477.76294072</v>
      </c>
      <c r="AN57" s="192">
        <f t="shared" si="88"/>
        <v>39779303.451591425</v>
      </c>
      <c r="AO57" s="117">
        <f t="shared" si="88"/>
        <v>41645157.243607126</v>
      </c>
      <c r="AP57" s="117">
        <f t="shared" si="88"/>
        <v>43846640.848681577</v>
      </c>
      <c r="AQ57" s="117">
        <f t="shared" si="88"/>
        <v>46051047.732028902</v>
      </c>
      <c r="AR57" s="117">
        <f t="shared" si="88"/>
        <v>48258396.637218505</v>
      </c>
      <c r="AS57" s="117">
        <f t="shared" si="88"/>
        <v>50468706.426938266</v>
      </c>
      <c r="AT57" s="117">
        <f t="shared" si="88"/>
        <v>52681996.08374723</v>
      </c>
      <c r="AU57" s="117">
        <f t="shared" si="88"/>
        <v>54898284.710833088</v>
      </c>
      <c r="AV57" s="117">
        <f t="shared" si="88"/>
        <v>57117591.532774344</v>
      </c>
      <c r="AW57" s="117">
        <f t="shared" si="88"/>
        <v>59338761.270757347</v>
      </c>
      <c r="AX57" s="117">
        <f t="shared" si="88"/>
        <v>61562988.019998133</v>
      </c>
      <c r="AY57" s="117">
        <f t="shared" si="88"/>
        <v>63790291.373869114</v>
      </c>
      <c r="AZ57" s="192">
        <f t="shared" si="88"/>
        <v>66020691.050230652</v>
      </c>
      <c r="BA57" s="117">
        <f t="shared" si="88"/>
        <v>68103500.348389417</v>
      </c>
      <c r="BB57" s="117">
        <f t="shared" si="88"/>
        <v>70515833.465639859</v>
      </c>
      <c r="BC57" s="117">
        <f t="shared" si="88"/>
        <v>72927927.886630356</v>
      </c>
      <c r="BD57" s="117">
        <f t="shared" si="88"/>
        <v>75339782.616793156</v>
      </c>
      <c r="BE57" s="117">
        <f t="shared" si="88"/>
        <v>77751396.657416478</v>
      </c>
      <c r="BF57" s="117">
        <f t="shared" si="88"/>
        <v>80162769.005627245</v>
      </c>
      <c r="BG57" s="117">
        <f t="shared" si="88"/>
        <v>82573898.654373735</v>
      </c>
      <c r="BH57" s="117">
        <f t="shared" si="88"/>
        <v>84984784.59240818</v>
      </c>
      <c r="BI57" s="117">
        <f t="shared" si="88"/>
        <v>87394192.447441772</v>
      </c>
      <c r="BJ57" s="117">
        <f t="shared" si="88"/>
        <v>89803354.556609631</v>
      </c>
      <c r="BK57" s="117">
        <f t="shared" si="88"/>
        <v>92212269.895970657</v>
      </c>
      <c r="BL57" s="117">
        <f t="shared" si="88"/>
        <v>94620937.437317312</v>
      </c>
      <c r="BM57" s="219"/>
      <c r="BN57" s="118">
        <f t="shared" si="80"/>
        <v>4932785.8616385609</v>
      </c>
      <c r="BO57" s="119">
        <f t="shared" si="81"/>
        <v>18800082.383872144</v>
      </c>
      <c r="BP57" s="119">
        <f t="shared" si="82"/>
        <v>39779303.451591425</v>
      </c>
      <c r="BQ57" s="119">
        <f t="shared" si="83"/>
        <v>66020691.050230652</v>
      </c>
      <c r="BR57" s="120">
        <f t="shared" si="84"/>
        <v>94620937.437317312</v>
      </c>
      <c r="BS57" s="12"/>
      <c r="BT57" s="121">
        <f t="shared" si="85"/>
        <v>94620937.437317312</v>
      </c>
    </row>
    <row r="59" spans="2:72" s="269" customFormat="1" ht="11.25">
      <c r="B59" s="269" t="s">
        <v>308</v>
      </c>
      <c r="D59" s="397"/>
      <c r="E59" s="269">
        <f>E27-E57</f>
        <v>0</v>
      </c>
      <c r="F59" s="269">
        <f t="shared" ref="F59:BL59" si="89">F27-F57</f>
        <v>0</v>
      </c>
      <c r="G59" s="269">
        <f t="shared" si="89"/>
        <v>0</v>
      </c>
      <c r="H59" s="269">
        <f t="shared" si="89"/>
        <v>0</v>
      </c>
      <c r="I59" s="269">
        <f t="shared" si="89"/>
        <v>0</v>
      </c>
      <c r="J59" s="269">
        <f t="shared" si="89"/>
        <v>0</v>
      </c>
      <c r="K59" s="269">
        <f t="shared" si="89"/>
        <v>0</v>
      </c>
      <c r="L59" s="269">
        <f t="shared" si="89"/>
        <v>0</v>
      </c>
      <c r="M59" s="269">
        <f t="shared" si="89"/>
        <v>0</v>
      </c>
      <c r="N59" s="269">
        <f t="shared" si="89"/>
        <v>0</v>
      </c>
      <c r="O59" s="269">
        <f t="shared" si="89"/>
        <v>0</v>
      </c>
      <c r="P59" s="269">
        <f t="shared" si="89"/>
        <v>0</v>
      </c>
      <c r="Q59" s="269">
        <f t="shared" si="89"/>
        <v>0</v>
      </c>
      <c r="R59" s="269">
        <f t="shared" si="89"/>
        <v>0</v>
      </c>
      <c r="S59" s="269">
        <f t="shared" si="89"/>
        <v>0</v>
      </c>
      <c r="T59" s="269">
        <f t="shared" si="89"/>
        <v>0</v>
      </c>
      <c r="U59" s="269">
        <f t="shared" si="89"/>
        <v>0</v>
      </c>
      <c r="V59" s="269">
        <f t="shared" si="89"/>
        <v>0</v>
      </c>
      <c r="W59" s="269">
        <f t="shared" si="89"/>
        <v>0</v>
      </c>
      <c r="X59" s="269">
        <f t="shared" si="89"/>
        <v>0</v>
      </c>
      <c r="Y59" s="269">
        <f t="shared" si="89"/>
        <v>0</v>
      </c>
      <c r="Z59" s="269">
        <f t="shared" si="89"/>
        <v>0</v>
      </c>
      <c r="AA59" s="269">
        <f t="shared" si="89"/>
        <v>0</v>
      </c>
      <c r="AB59" s="269">
        <f t="shared" si="89"/>
        <v>0</v>
      </c>
      <c r="AC59" s="269">
        <f t="shared" si="89"/>
        <v>0</v>
      </c>
      <c r="AD59" s="269">
        <f t="shared" si="89"/>
        <v>0</v>
      </c>
      <c r="AE59" s="269">
        <f t="shared" si="89"/>
        <v>0</v>
      </c>
      <c r="AF59" s="269">
        <f t="shared" si="89"/>
        <v>0</v>
      </c>
      <c r="AG59" s="269">
        <f t="shared" si="89"/>
        <v>0</v>
      </c>
      <c r="AH59" s="269">
        <f t="shared" si="89"/>
        <v>0</v>
      </c>
      <c r="AI59" s="269">
        <f t="shared" si="89"/>
        <v>0</v>
      </c>
      <c r="AJ59" s="269">
        <f t="shared" si="89"/>
        <v>0</v>
      </c>
      <c r="AK59" s="269">
        <f t="shared" si="89"/>
        <v>0</v>
      </c>
      <c r="AL59" s="269">
        <f t="shared" si="89"/>
        <v>0</v>
      </c>
      <c r="AM59" s="269">
        <f t="shared" si="89"/>
        <v>0</v>
      </c>
      <c r="AN59" s="269">
        <f t="shared" si="89"/>
        <v>0</v>
      </c>
      <c r="AO59" s="269">
        <f t="shared" si="89"/>
        <v>0</v>
      </c>
      <c r="AP59" s="269">
        <f t="shared" si="89"/>
        <v>0</v>
      </c>
      <c r="AQ59" s="269">
        <f t="shared" si="89"/>
        <v>0</v>
      </c>
      <c r="AR59" s="269">
        <f t="shared" si="89"/>
        <v>0</v>
      </c>
      <c r="AS59" s="269">
        <f t="shared" si="89"/>
        <v>0</v>
      </c>
      <c r="AT59" s="269">
        <f t="shared" si="89"/>
        <v>0</v>
      </c>
      <c r="AU59" s="269">
        <f t="shared" si="89"/>
        <v>0</v>
      </c>
      <c r="AV59" s="269">
        <f t="shared" si="89"/>
        <v>0</v>
      </c>
      <c r="AW59" s="269">
        <f t="shared" si="89"/>
        <v>0</v>
      </c>
      <c r="AX59" s="269">
        <f t="shared" si="89"/>
        <v>0</v>
      </c>
      <c r="AY59" s="269">
        <f t="shared" si="89"/>
        <v>0</v>
      </c>
      <c r="AZ59" s="269">
        <f t="shared" si="89"/>
        <v>0</v>
      </c>
      <c r="BA59" s="269">
        <f t="shared" si="89"/>
        <v>0</v>
      </c>
      <c r="BB59" s="269">
        <f t="shared" si="89"/>
        <v>0</v>
      </c>
      <c r="BC59" s="269">
        <f t="shared" si="89"/>
        <v>0</v>
      </c>
      <c r="BD59" s="269">
        <f t="shared" si="89"/>
        <v>0</v>
      </c>
      <c r="BE59" s="269">
        <f t="shared" si="89"/>
        <v>0</v>
      </c>
      <c r="BF59" s="269">
        <f t="shared" si="89"/>
        <v>0</v>
      </c>
      <c r="BG59" s="269">
        <f t="shared" si="89"/>
        <v>0</v>
      </c>
      <c r="BH59" s="269">
        <f t="shared" si="89"/>
        <v>0</v>
      </c>
      <c r="BI59" s="269">
        <f t="shared" si="89"/>
        <v>0</v>
      </c>
      <c r="BJ59" s="269">
        <f t="shared" si="89"/>
        <v>0</v>
      </c>
      <c r="BK59" s="269">
        <f t="shared" si="89"/>
        <v>0</v>
      </c>
      <c r="BL59" s="269">
        <f t="shared" si="89"/>
        <v>0</v>
      </c>
      <c r="BM59" s="269">
        <f t="shared" ref="BM59:BQ59" si="90">BM27-BM57</f>
        <v>0</v>
      </c>
      <c r="BN59" s="269">
        <f t="shared" si="90"/>
        <v>0</v>
      </c>
      <c r="BO59" s="269">
        <f t="shared" si="90"/>
        <v>0</v>
      </c>
      <c r="BP59" s="269">
        <f t="shared" si="90"/>
        <v>0</v>
      </c>
      <c r="BQ59" s="269">
        <f t="shared" si="90"/>
        <v>0</v>
      </c>
      <c r="BR59" s="269">
        <f t="shared" ref="BR59:BT59" si="91">BR27-BR57</f>
        <v>0</v>
      </c>
      <c r="BS59" s="269">
        <f t="shared" si="91"/>
        <v>0</v>
      </c>
      <c r="BT59" s="269">
        <f t="shared" si="91"/>
        <v>0</v>
      </c>
    </row>
  </sheetData>
  <sheetProtection password="EEEE" sheet="1" objects="1" scenarios="1"/>
  <conditionalFormatting sqref="B47:B51">
    <cfRule type="expression" dxfId="10" priority="7">
      <formula>IF(SUM($C$47:$C$51)&lt;&gt;1,TRUE,FALSE)</formula>
    </cfRule>
  </conditionalFormatting>
  <conditionalFormatting sqref="E59">
    <cfRule type="expression" dxfId="9" priority="5">
      <formula>IF(E57&lt;&gt;E27,TRUE,FALSE)</formula>
    </cfRule>
  </conditionalFormatting>
  <conditionalFormatting sqref="BM59:BT59">
    <cfRule type="expression" dxfId="8" priority="4">
      <formula>IF($E$57&lt;&gt;$E$27,TRUE,FALSE)</formula>
    </cfRule>
  </conditionalFormatting>
  <conditionalFormatting sqref="F59:BL59">
    <cfRule type="expression" dxfId="7" priority="2">
      <formula>IF(F57&lt;&gt;F27,TRUE,FALSE)</formula>
    </cfRule>
  </conditionalFormatting>
  <conditionalFormatting sqref="BN59:BT59">
    <cfRule type="expression" dxfId="6" priority="1">
      <formula>IF(BN57&lt;&gt;BN27,TRUE,FALSE)</formula>
    </cfRule>
  </conditionalFormatting>
  <pageMargins left="0.75" right="0.75" top="1" bottom="1" header="0.5" footer="0.5"/>
  <pageSetup scale="73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00FF"/>
  </sheetPr>
  <dimension ref="B1:BW55"/>
  <sheetViews>
    <sheetView showGridLines="0" showZeros="0" zoomScale="85" zoomScaleNormal="85" workbookViewId="0">
      <pane xSplit="3" ySplit="3" topLeftCell="D4" activePane="bottomRight" state="frozenSplit"/>
      <selection pane="topRight"/>
      <selection pane="bottomLeft"/>
      <selection pane="bottomRight"/>
    </sheetView>
  </sheetViews>
  <sheetFormatPr defaultColWidth="9.140625" defaultRowHeight="15.75" outlineLevelRow="1" outlineLevelCol="1"/>
  <cols>
    <col min="1" max="1" width="2.28515625" style="267" customWidth="1"/>
    <col min="2" max="2" width="27.5703125" style="223" bestFit="1" customWidth="1"/>
    <col min="3" max="3" width="5.85546875" style="223" bestFit="1" customWidth="1"/>
    <col min="4" max="4" width="1.42578125" style="266" customWidth="1"/>
    <col min="5" max="5" width="16.7109375" style="267" bestFit="1" customWidth="1" outlineLevel="1"/>
    <col min="6" max="40" width="12.42578125" style="267" customWidth="1" outlineLevel="1"/>
    <col min="41" max="64" width="12.42578125" style="219" customWidth="1" outlineLevel="1"/>
    <col min="65" max="65" width="1.7109375" style="219" customWidth="1" outlineLevel="1"/>
    <col min="66" max="66" width="13" style="14" bestFit="1" customWidth="1"/>
    <col min="67" max="70" width="11.85546875" style="14" bestFit="1" customWidth="1"/>
    <col min="71" max="71" width="1.7109375" style="15" customWidth="1"/>
    <col min="72" max="72" width="11.85546875" style="9" customWidth="1"/>
    <col min="73" max="16384" width="9.140625" style="267"/>
  </cols>
  <sheetData>
    <row r="1" spans="2:75">
      <c r="B1" s="98" t="s">
        <v>329</v>
      </c>
      <c r="E1" s="204" t="s">
        <v>7</v>
      </c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6"/>
      <c r="Q1" s="207" t="s">
        <v>8</v>
      </c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9"/>
      <c r="AC1" s="210" t="s">
        <v>9</v>
      </c>
      <c r="AD1" s="211"/>
      <c r="AE1" s="211"/>
      <c r="AF1" s="211"/>
      <c r="AG1" s="211"/>
      <c r="AH1" s="211"/>
      <c r="AI1" s="211"/>
      <c r="AJ1" s="211"/>
      <c r="AK1" s="211"/>
      <c r="AL1" s="211"/>
      <c r="AM1" s="211"/>
      <c r="AN1" s="212"/>
      <c r="AO1" s="213" t="s">
        <v>12</v>
      </c>
      <c r="AP1" s="214"/>
      <c r="AQ1" s="214"/>
      <c r="AR1" s="214"/>
      <c r="AS1" s="214"/>
      <c r="AT1" s="214"/>
      <c r="AU1" s="214"/>
      <c r="AV1" s="214"/>
      <c r="AW1" s="214"/>
      <c r="AX1" s="214"/>
      <c r="AY1" s="214"/>
      <c r="AZ1" s="215"/>
      <c r="BA1" s="216" t="s">
        <v>13</v>
      </c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8"/>
      <c r="BN1" s="18" t="s">
        <v>14</v>
      </c>
      <c r="BO1" s="19"/>
      <c r="BP1" s="19"/>
      <c r="BQ1" s="19"/>
      <c r="BR1" s="20"/>
      <c r="BT1" s="17"/>
    </row>
    <row r="2" spans="2:75" s="223" customFormat="1">
      <c r="B2" s="222"/>
      <c r="C2" s="232"/>
      <c r="D2" s="266"/>
      <c r="E2" s="76">
        <v>1</v>
      </c>
      <c r="F2" s="76">
        <v>2</v>
      </c>
      <c r="G2" s="76">
        <v>3</v>
      </c>
      <c r="H2" s="76">
        <v>4</v>
      </c>
      <c r="I2" s="76">
        <v>5</v>
      </c>
      <c r="J2" s="76">
        <v>6</v>
      </c>
      <c r="K2" s="76">
        <v>7</v>
      </c>
      <c r="L2" s="76">
        <v>8</v>
      </c>
      <c r="M2" s="76">
        <v>9</v>
      </c>
      <c r="N2" s="76">
        <v>10</v>
      </c>
      <c r="O2" s="76">
        <v>11</v>
      </c>
      <c r="P2" s="76">
        <v>12</v>
      </c>
      <c r="Q2" s="76">
        <v>13</v>
      </c>
      <c r="R2" s="76">
        <v>14</v>
      </c>
      <c r="S2" s="76">
        <v>15</v>
      </c>
      <c r="T2" s="76">
        <v>16</v>
      </c>
      <c r="U2" s="76">
        <v>17</v>
      </c>
      <c r="V2" s="76">
        <v>18</v>
      </c>
      <c r="W2" s="76">
        <v>19</v>
      </c>
      <c r="X2" s="76">
        <v>20</v>
      </c>
      <c r="Y2" s="76">
        <v>21</v>
      </c>
      <c r="Z2" s="76">
        <v>22</v>
      </c>
      <c r="AA2" s="76">
        <v>23</v>
      </c>
      <c r="AB2" s="76">
        <v>24</v>
      </c>
      <c r="AC2" s="76">
        <v>25</v>
      </c>
      <c r="AD2" s="76">
        <v>26</v>
      </c>
      <c r="AE2" s="76">
        <v>27</v>
      </c>
      <c r="AF2" s="76">
        <v>28</v>
      </c>
      <c r="AG2" s="76">
        <v>29</v>
      </c>
      <c r="AH2" s="76">
        <v>30</v>
      </c>
      <c r="AI2" s="76">
        <v>31</v>
      </c>
      <c r="AJ2" s="76">
        <v>32</v>
      </c>
      <c r="AK2" s="76">
        <v>33</v>
      </c>
      <c r="AL2" s="76">
        <v>34</v>
      </c>
      <c r="AM2" s="76">
        <v>35</v>
      </c>
      <c r="AN2" s="76">
        <v>36</v>
      </c>
      <c r="AO2" s="76">
        <v>37</v>
      </c>
      <c r="AP2" s="76">
        <v>38</v>
      </c>
      <c r="AQ2" s="76">
        <v>39</v>
      </c>
      <c r="AR2" s="76">
        <v>40</v>
      </c>
      <c r="AS2" s="76">
        <v>41</v>
      </c>
      <c r="AT2" s="76">
        <v>42</v>
      </c>
      <c r="AU2" s="76">
        <v>43</v>
      </c>
      <c r="AV2" s="76">
        <v>44</v>
      </c>
      <c r="AW2" s="76">
        <v>45</v>
      </c>
      <c r="AX2" s="76">
        <v>46</v>
      </c>
      <c r="AY2" s="76">
        <v>47</v>
      </c>
      <c r="AZ2" s="76">
        <v>48</v>
      </c>
      <c r="BA2" s="76">
        <v>49</v>
      </c>
      <c r="BB2" s="76">
        <v>50</v>
      </c>
      <c r="BC2" s="76">
        <v>51</v>
      </c>
      <c r="BD2" s="76">
        <v>52</v>
      </c>
      <c r="BE2" s="76">
        <v>53</v>
      </c>
      <c r="BF2" s="76">
        <v>54</v>
      </c>
      <c r="BG2" s="76">
        <v>55</v>
      </c>
      <c r="BH2" s="76">
        <v>56</v>
      </c>
      <c r="BI2" s="76">
        <v>57</v>
      </c>
      <c r="BJ2" s="76">
        <v>58</v>
      </c>
      <c r="BK2" s="76">
        <v>59</v>
      </c>
      <c r="BL2" s="76">
        <v>60</v>
      </c>
      <c r="BN2" s="26">
        <v>1</v>
      </c>
      <c r="BO2" s="27">
        <v>2</v>
      </c>
      <c r="BP2" s="25">
        <v>3</v>
      </c>
      <c r="BQ2" s="24">
        <v>4</v>
      </c>
      <c r="BR2" s="23">
        <v>5</v>
      </c>
      <c r="BS2" s="9"/>
      <c r="BT2" s="2" t="s">
        <v>15</v>
      </c>
    </row>
    <row r="3" spans="2:75" s="269" customFormat="1" ht="12.75"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8"/>
      <c r="AD3" s="268"/>
      <c r="AE3" s="268"/>
      <c r="AF3" s="268"/>
      <c r="AG3" s="268"/>
      <c r="AH3" s="268"/>
      <c r="AI3" s="268"/>
      <c r="AJ3" s="268"/>
      <c r="AK3" s="268"/>
      <c r="AL3" s="268"/>
      <c r="AM3" s="268"/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68"/>
      <c r="BF3" s="268"/>
      <c r="BG3" s="268"/>
      <c r="BH3" s="268"/>
      <c r="BI3" s="268"/>
      <c r="BJ3" s="268"/>
      <c r="BK3" s="268"/>
      <c r="BL3" s="268"/>
      <c r="BM3" s="219"/>
      <c r="BN3" s="6"/>
      <c r="BO3" s="6"/>
      <c r="BP3" s="6"/>
      <c r="BQ3" s="6"/>
      <c r="BR3" s="6"/>
      <c r="BS3" s="15"/>
      <c r="BT3" s="17"/>
    </row>
    <row r="4" spans="2:75" s="272" customFormat="1" ht="15">
      <c r="B4" s="385"/>
      <c r="C4" s="237"/>
      <c r="D4" s="237"/>
      <c r="P4" s="254"/>
      <c r="AB4" s="254"/>
      <c r="AN4" s="254"/>
      <c r="AZ4" s="254"/>
      <c r="BU4" s="228"/>
      <c r="BV4" s="228"/>
    </row>
    <row r="5" spans="2:75" s="272" customFormat="1" ht="3.75" customHeight="1" thickBot="1">
      <c r="B5" s="385"/>
      <c r="C5" s="237"/>
      <c r="D5" s="237"/>
      <c r="P5" s="254"/>
      <c r="AB5" s="254"/>
      <c r="AN5" s="254"/>
      <c r="AZ5" s="254"/>
      <c r="BN5" s="380"/>
      <c r="BO5" s="380"/>
      <c r="BP5" s="380"/>
      <c r="BQ5" s="380"/>
      <c r="BR5" s="380"/>
      <c r="BS5" s="381"/>
      <c r="BT5" s="382"/>
      <c r="BU5" s="228"/>
      <c r="BV5" s="228"/>
    </row>
    <row r="6" spans="2:75" s="272" customFormat="1" ht="15" outlineLevel="1">
      <c r="B6" s="278" t="s">
        <v>309</v>
      </c>
      <c r="C6" s="274"/>
      <c r="D6" s="27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5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5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54"/>
      <c r="AO6" s="244"/>
      <c r="AP6" s="244"/>
      <c r="AQ6" s="244"/>
      <c r="AR6" s="244"/>
      <c r="AS6" s="244"/>
      <c r="AT6" s="244"/>
      <c r="AU6" s="244"/>
      <c r="AV6" s="244"/>
      <c r="AW6" s="244"/>
      <c r="AX6" s="244"/>
      <c r="AY6" s="244"/>
      <c r="AZ6" s="254"/>
      <c r="BA6" s="244"/>
      <c r="BB6" s="244"/>
      <c r="BC6" s="244"/>
      <c r="BD6" s="244"/>
      <c r="BE6" s="244"/>
      <c r="BF6" s="244"/>
      <c r="BG6" s="244"/>
      <c r="BH6" s="244"/>
      <c r="BI6" s="244"/>
      <c r="BJ6" s="244"/>
      <c r="BK6" s="244"/>
      <c r="BL6" s="244"/>
      <c r="BN6" s="41"/>
      <c r="BO6" s="42"/>
      <c r="BP6" s="42"/>
      <c r="BQ6" s="42"/>
      <c r="BR6" s="43"/>
      <c r="BS6" s="369"/>
      <c r="BT6" s="47"/>
      <c r="BU6" s="10"/>
      <c r="BV6" s="6"/>
    </row>
    <row r="7" spans="2:75" s="272" customFormat="1" outlineLevel="1">
      <c r="B7" s="275" t="s">
        <v>1</v>
      </c>
      <c r="C7" s="248"/>
      <c r="D7" s="248"/>
      <c r="E7" s="235">
        <f>IncomeSt!E45</f>
        <v>-84214.455002728413</v>
      </c>
      <c r="F7" s="235">
        <f>IncomeSt!F45</f>
        <v>243896.00435078485</v>
      </c>
      <c r="G7" s="235">
        <f>IncomeSt!G45</f>
        <v>256374.93578084733</v>
      </c>
      <c r="H7" s="235">
        <f>IncomeSt!H45</f>
        <v>271889.3017520674</v>
      </c>
      <c r="I7" s="235">
        <f>IncomeSt!I45</f>
        <v>291172.74766513688</v>
      </c>
      <c r="J7" s="235">
        <f>IncomeSt!J45</f>
        <v>315136.21690113627</v>
      </c>
      <c r="K7" s="235">
        <f>IncomeSt!K45</f>
        <v>344910.79783488758</v>
      </c>
      <c r="L7" s="235">
        <f>IncomeSt!L45</f>
        <v>381900.92554320488</v>
      </c>
      <c r="M7" s="235">
        <f>IncomeSt!M45</f>
        <v>365269.84059264488</v>
      </c>
      <c r="N7" s="235">
        <f>IncomeSt!N45</f>
        <v>422172.04453430517</v>
      </c>
      <c r="O7" s="235">
        <f>IncomeSt!O45</f>
        <v>492943.01463278657</v>
      </c>
      <c r="P7" s="236">
        <f>IncomeSt!P45</f>
        <v>580864.97314593499</v>
      </c>
      <c r="Q7" s="235">
        <f>IncomeSt!Q45</f>
        <v>679966.78588279395</v>
      </c>
      <c r="R7" s="235">
        <f>IncomeSt!R45</f>
        <v>1022875.8896057418</v>
      </c>
      <c r="S7" s="235">
        <f>IncomeSt!S45</f>
        <v>1039025.6100784626</v>
      </c>
      <c r="T7" s="235">
        <f>IncomeSt!T45</f>
        <v>1056128.5294684402</v>
      </c>
      <c r="U7" s="235">
        <f>IncomeSt!U45</f>
        <v>1074240.2974287216</v>
      </c>
      <c r="V7" s="235">
        <f>IncomeSt!V45</f>
        <v>1093419.8100353763</v>
      </c>
      <c r="W7" s="235">
        <f>IncomeSt!W45</f>
        <v>1258508.3858296457</v>
      </c>
      <c r="X7" s="235">
        <f>IncomeSt!X45</f>
        <v>1280014.0195736648</v>
      </c>
      <c r="Y7" s="235">
        <f>IncomeSt!Y45</f>
        <v>1301720.0943641565</v>
      </c>
      <c r="Z7" s="235">
        <f>IncomeSt!Z45</f>
        <v>1325831.3394527689</v>
      </c>
      <c r="AA7" s="235">
        <f>IncomeSt!AA45</f>
        <v>1351360.5344948173</v>
      </c>
      <c r="AB7" s="236">
        <f>IncomeSt!AB45</f>
        <v>1378390.4409903209</v>
      </c>
      <c r="AC7" s="235">
        <f>IncomeSt!AC45</f>
        <v>1391941.5829859613</v>
      </c>
      <c r="AD7" s="235">
        <f>IncomeSt!AD45</f>
        <v>1728991.0263712157</v>
      </c>
      <c r="AE7" s="235">
        <f>IncomeSt!AE45</f>
        <v>1738595.6762791465</v>
      </c>
      <c r="AF7" s="235">
        <f>IncomeSt!AF45</f>
        <v>1748420.3912900395</v>
      </c>
      <c r="AG7" s="235">
        <f>IncomeSt!AG45</f>
        <v>1758470.1393707127</v>
      </c>
      <c r="AH7" s="235">
        <f>IncomeSt!AH45</f>
        <v>1768750.0003359949</v>
      </c>
      <c r="AI7" s="235">
        <f>IncomeSt!AI45</f>
        <v>1779265.1683655921</v>
      </c>
      <c r="AJ7" s="235">
        <f>IncomeSt!AJ45</f>
        <v>1790020.954577588</v>
      </c>
      <c r="AK7" s="235">
        <f>IncomeSt!AK45</f>
        <v>1799904.098659843</v>
      </c>
      <c r="AL7" s="235">
        <f>IncomeSt!AL45</f>
        <v>1811157.5355606077</v>
      </c>
      <c r="AM7" s="235">
        <f>IncomeSt!AM45</f>
        <v>1822668.2522396687</v>
      </c>
      <c r="AN7" s="236">
        <f>IncomeSt!AN45</f>
        <v>1834442.054481406</v>
      </c>
      <c r="AO7" s="235">
        <f>IncomeSt!AO45</f>
        <v>1870557.6187120369</v>
      </c>
      <c r="AP7" s="235">
        <f>IncomeSt!AP45</f>
        <v>2201120.0134529434</v>
      </c>
      <c r="AQ7" s="235">
        <f>IncomeSt!AQ45</f>
        <v>2204041.0192781854</v>
      </c>
      <c r="AR7" s="235">
        <f>IncomeSt!AR45</f>
        <v>2206980.7544700312</v>
      </c>
      <c r="AS7" s="235">
        <f>IncomeSt!AS45</f>
        <v>2209939.3380581867</v>
      </c>
      <c r="AT7" s="235">
        <f>IncomeSt!AT45</f>
        <v>2212916.8898245115</v>
      </c>
      <c r="AU7" s="235">
        <f>IncomeSt!AU45</f>
        <v>2215913.5303077456</v>
      </c>
      <c r="AV7" s="235">
        <f>IncomeSt!AV45</f>
        <v>2218929.3808082808</v>
      </c>
      <c r="AW7" s="235">
        <f>IncomeSt!AW45</f>
        <v>2220789.9378429502</v>
      </c>
      <c r="AX7" s="235">
        <f>IncomeSt!AX45</f>
        <v>2223844.575349858</v>
      </c>
      <c r="AY7" s="235">
        <f>IncomeSt!AY45</f>
        <v>2226918.7913932307</v>
      </c>
      <c r="AZ7" s="236">
        <f>IncomeSt!AZ45</f>
        <v>2230012.7103683045</v>
      </c>
      <c r="BA7" s="235">
        <f>IncomeSt!BA45</f>
        <v>2084910.8230694721</v>
      </c>
      <c r="BB7" s="235">
        <f>IncomeSt!BB45</f>
        <v>2412333.1172504397</v>
      </c>
      <c r="BC7" s="235">
        <f>IncomeSt!BC45</f>
        <v>2412094.420990495</v>
      </c>
      <c r="BD7" s="235">
        <f>IncomeSt!BD45</f>
        <v>2411854.7301627994</v>
      </c>
      <c r="BE7" s="235">
        <f>IncomeSt!BE45</f>
        <v>2411614.0406233231</v>
      </c>
      <c r="BF7" s="235">
        <f>IncomeSt!BF45</f>
        <v>2411372.3482107646</v>
      </c>
      <c r="BG7" s="235">
        <f>IncomeSt!BG45</f>
        <v>2411129.6487464877</v>
      </c>
      <c r="BH7" s="235">
        <f>IncomeSt!BH45</f>
        <v>2410885.9380344427</v>
      </c>
      <c r="BI7" s="235">
        <f>IncomeSt!BI45</f>
        <v>2409407.8550335979</v>
      </c>
      <c r="BJ7" s="235">
        <f>IncomeSt!BJ45</f>
        <v>2409162.1091678636</v>
      </c>
      <c r="BK7" s="235">
        <f>IncomeSt!BK45</f>
        <v>2408915.3393610222</v>
      </c>
      <c r="BL7" s="235">
        <f>IncomeSt!BL45</f>
        <v>2408667.5413466529</v>
      </c>
      <c r="BM7" s="287"/>
      <c r="BN7" s="67">
        <f>SUM(E7:P7)</f>
        <v>3882316.3477310082</v>
      </c>
      <c r="BO7" s="68">
        <f>SUM(Q7:AB7)</f>
        <v>13861481.737204913</v>
      </c>
      <c r="BP7" s="68">
        <f>SUM(AC7:AN7)</f>
        <v>20972626.880517777</v>
      </c>
      <c r="BQ7" s="68">
        <f>SUM(AO7:AZ7)</f>
        <v>26241964.559866268</v>
      </c>
      <c r="BR7" s="69">
        <f>SUM(BA7:BL7)</f>
        <v>28602347.911997363</v>
      </c>
      <c r="BS7" s="410"/>
      <c r="BT7" s="70">
        <f>SUM(BN7:BR7)</f>
        <v>93560737.437317327</v>
      </c>
      <c r="BU7" s="306"/>
      <c r="BV7" s="6"/>
    </row>
    <row r="8" spans="2:75" s="276" customFormat="1" ht="15" outlineLevel="1">
      <c r="B8" s="275" t="s">
        <v>312</v>
      </c>
      <c r="C8" s="248"/>
      <c r="D8" s="248"/>
      <c r="E8" s="235">
        <f>Balance!D24-Balance!E24</f>
        <v>190661.11111111112</v>
      </c>
      <c r="F8" s="235">
        <f>Balance!E24-Balance!F24</f>
        <v>190661.11111111112</v>
      </c>
      <c r="G8" s="235">
        <f>Balance!F24-Balance!G24</f>
        <v>190661.11111111112</v>
      </c>
      <c r="H8" s="235">
        <f>Balance!G24-Balance!H24</f>
        <v>190661.11111111112</v>
      </c>
      <c r="I8" s="235">
        <f>Balance!H24-Balance!I24</f>
        <v>190661.11111111112</v>
      </c>
      <c r="J8" s="235">
        <f>Balance!I24-Balance!J24</f>
        <v>190661.11111111112</v>
      </c>
      <c r="K8" s="235">
        <f>Balance!J24-Balance!K24</f>
        <v>190661.11111111124</v>
      </c>
      <c r="L8" s="235">
        <f>Balance!K24-Balance!L24</f>
        <v>190661.11111111101</v>
      </c>
      <c r="M8" s="235">
        <f>Balance!L24-Balance!M24</f>
        <v>190661.11111111101</v>
      </c>
      <c r="N8" s="235">
        <f>Balance!M24-Balance!N24</f>
        <v>190661.11111111101</v>
      </c>
      <c r="O8" s="235">
        <f>Balance!N24-Balance!O24</f>
        <v>190661.11111111101</v>
      </c>
      <c r="P8" s="236">
        <f>Balance!O24-Balance!P24</f>
        <v>190661.11111111101</v>
      </c>
      <c r="Q8" s="235">
        <f>Balance!P24-Balance!Q24</f>
        <v>190661.11111111101</v>
      </c>
      <c r="R8" s="235">
        <f>Balance!Q24-Balance!R24</f>
        <v>190661.11111111101</v>
      </c>
      <c r="S8" s="235">
        <f>Balance!R24-Balance!S24</f>
        <v>190661.11111111101</v>
      </c>
      <c r="T8" s="235">
        <f>Balance!S24-Balance!T24</f>
        <v>190661.11111111101</v>
      </c>
      <c r="U8" s="235">
        <f>Balance!T24-Balance!U24</f>
        <v>190661.11111111101</v>
      </c>
      <c r="V8" s="235">
        <f>Balance!U24-Balance!V24</f>
        <v>190661.11111111101</v>
      </c>
      <c r="W8" s="235">
        <f>Balance!V24-Balance!W24</f>
        <v>0</v>
      </c>
      <c r="X8" s="235">
        <f>Balance!W24-Balance!X24</f>
        <v>0</v>
      </c>
      <c r="Y8" s="235">
        <f>Balance!X24-Balance!Y24</f>
        <v>0</v>
      </c>
      <c r="Z8" s="235">
        <f>Balance!Y24-Balance!Z24</f>
        <v>0</v>
      </c>
      <c r="AA8" s="235">
        <f>Balance!Z24-Balance!AA24</f>
        <v>0</v>
      </c>
      <c r="AB8" s="236">
        <f>Balance!AA24-Balance!AB24</f>
        <v>0</v>
      </c>
      <c r="AC8" s="235">
        <f>Balance!AB24-Balance!AC24</f>
        <v>0</v>
      </c>
      <c r="AD8" s="235">
        <f>Balance!AC24-Balance!AD24</f>
        <v>0</v>
      </c>
      <c r="AE8" s="235">
        <f>Balance!AD24-Balance!AE24</f>
        <v>0</v>
      </c>
      <c r="AF8" s="235">
        <f>Balance!AE24-Balance!AF24</f>
        <v>0</v>
      </c>
      <c r="AG8" s="235">
        <f>Balance!AF24-Balance!AG24</f>
        <v>0</v>
      </c>
      <c r="AH8" s="235">
        <f>Balance!AG24-Balance!AH24</f>
        <v>0</v>
      </c>
      <c r="AI8" s="235">
        <f>Balance!AH24-Balance!AI24</f>
        <v>0</v>
      </c>
      <c r="AJ8" s="235">
        <f>Balance!AI24-Balance!AJ24</f>
        <v>0</v>
      </c>
      <c r="AK8" s="235">
        <f>Balance!AJ24-Balance!AK24</f>
        <v>0</v>
      </c>
      <c r="AL8" s="235">
        <f>Balance!AK24-Balance!AL24</f>
        <v>0</v>
      </c>
      <c r="AM8" s="235">
        <f>Balance!AL24-Balance!AM24</f>
        <v>0</v>
      </c>
      <c r="AN8" s="236">
        <f>Balance!AM24-Balance!AN24</f>
        <v>0</v>
      </c>
      <c r="AO8" s="235">
        <f>Balance!AN24-Balance!AO24</f>
        <v>0</v>
      </c>
      <c r="AP8" s="235">
        <f>Balance!AO24-Balance!AP24</f>
        <v>0</v>
      </c>
      <c r="AQ8" s="235">
        <f>Balance!AP24-Balance!AQ24</f>
        <v>0</v>
      </c>
      <c r="AR8" s="235">
        <f>Balance!AQ24-Balance!AR24</f>
        <v>0</v>
      </c>
      <c r="AS8" s="235">
        <f>Balance!AR24-Balance!AS24</f>
        <v>0</v>
      </c>
      <c r="AT8" s="235">
        <f>Balance!AS24-Balance!AT24</f>
        <v>0</v>
      </c>
      <c r="AU8" s="235">
        <f>Balance!AT24-Balance!AU24</f>
        <v>0</v>
      </c>
      <c r="AV8" s="235">
        <f>Balance!AU24-Balance!AV24</f>
        <v>0</v>
      </c>
      <c r="AW8" s="235">
        <f>Balance!AV24-Balance!AW24</f>
        <v>0</v>
      </c>
      <c r="AX8" s="235">
        <f>Balance!AW24-Balance!AX24</f>
        <v>0</v>
      </c>
      <c r="AY8" s="235">
        <f>Balance!AX24-Balance!AY24</f>
        <v>0</v>
      </c>
      <c r="AZ8" s="236">
        <f>Balance!AY24-Balance!AZ24</f>
        <v>0</v>
      </c>
      <c r="BA8" s="235">
        <f>Balance!AZ24-Balance!BA24</f>
        <v>0</v>
      </c>
      <c r="BB8" s="235">
        <f>Balance!BA24-Balance!BB24</f>
        <v>0</v>
      </c>
      <c r="BC8" s="235">
        <f>Balance!BB24-Balance!BC24</f>
        <v>0</v>
      </c>
      <c r="BD8" s="235">
        <f>Balance!BC24-Balance!BD24</f>
        <v>0</v>
      </c>
      <c r="BE8" s="235">
        <f>Balance!BD24-Balance!BE24</f>
        <v>0</v>
      </c>
      <c r="BF8" s="235">
        <f>Balance!BE24-Balance!BF24</f>
        <v>0</v>
      </c>
      <c r="BG8" s="235">
        <f>Balance!BF24-Balance!BG24</f>
        <v>0</v>
      </c>
      <c r="BH8" s="235">
        <f>Balance!BG24-Balance!BH24</f>
        <v>0</v>
      </c>
      <c r="BI8" s="235">
        <f>Balance!BH24-Balance!BI24</f>
        <v>0</v>
      </c>
      <c r="BJ8" s="235">
        <f>Balance!BI24-Balance!BJ24</f>
        <v>0</v>
      </c>
      <c r="BK8" s="235">
        <f>Balance!BJ24-Balance!BK24</f>
        <v>0</v>
      </c>
      <c r="BL8" s="235">
        <f>Balance!BK24-Balance!BL24</f>
        <v>0</v>
      </c>
      <c r="BM8" s="287"/>
      <c r="BN8" s="301">
        <f t="shared" ref="BN8:BN13" si="0">SUM(E8:P8)</f>
        <v>2287933.333333333</v>
      </c>
      <c r="BO8" s="302">
        <f t="shared" ref="BO8:BO13" si="1">SUM(Q8:AB8)</f>
        <v>1143966.666666666</v>
      </c>
      <c r="BP8" s="302">
        <f t="shared" ref="BP8:BP13" si="2">SUM(AC8:AN8)</f>
        <v>0</v>
      </c>
      <c r="BQ8" s="302">
        <f t="shared" ref="BQ8:BQ13" si="3">SUM(AO8:AZ8)</f>
        <v>0</v>
      </c>
      <c r="BR8" s="303">
        <f t="shared" ref="BR8:BR13" si="4">SUM(BA8:BL8)</f>
        <v>0</v>
      </c>
      <c r="BS8" s="411"/>
      <c r="BT8" s="304">
        <f t="shared" ref="BT8:BT13" si="5">SUM(BN8:BR8)</f>
        <v>3431899.9999999991</v>
      </c>
      <c r="BU8" s="306"/>
      <c r="BV8" s="71"/>
    </row>
    <row r="9" spans="2:75" s="276" customFormat="1" ht="15" outlineLevel="1">
      <c r="B9" s="275" t="s">
        <v>313</v>
      </c>
      <c r="C9" s="248"/>
      <c r="D9" s="248"/>
      <c r="E9" s="235">
        <f>Balance!D8-Balance!E8</f>
        <v>-546100</v>
      </c>
      <c r="F9" s="235">
        <f>Balance!E8-Balance!F8</f>
        <v>0</v>
      </c>
      <c r="G9" s="235">
        <f>Balance!F8-Balance!G8</f>
        <v>0</v>
      </c>
      <c r="H9" s="235">
        <f>Balance!G8-Balance!H8</f>
        <v>0</v>
      </c>
      <c r="I9" s="235">
        <f>Balance!H8-Balance!I8</f>
        <v>0</v>
      </c>
      <c r="J9" s="235">
        <f>Balance!I8-Balance!J8</f>
        <v>0</v>
      </c>
      <c r="K9" s="235">
        <f>Balance!J8-Balance!K8</f>
        <v>0</v>
      </c>
      <c r="L9" s="235">
        <f>Balance!K8-Balance!L8</f>
        <v>0</v>
      </c>
      <c r="M9" s="235">
        <f>Balance!L8-Balance!M8</f>
        <v>0</v>
      </c>
      <c r="N9" s="235">
        <f>Balance!M8-Balance!N8</f>
        <v>0</v>
      </c>
      <c r="O9" s="235">
        <f>Balance!N8-Balance!O8</f>
        <v>0</v>
      </c>
      <c r="P9" s="236">
        <f>Balance!O8-Balance!P8</f>
        <v>0</v>
      </c>
      <c r="Q9" s="235">
        <f>Balance!P8-Balance!Q8</f>
        <v>0</v>
      </c>
      <c r="R9" s="235">
        <f>Balance!Q8-Balance!R8</f>
        <v>0</v>
      </c>
      <c r="S9" s="235">
        <f>Balance!R8-Balance!S8</f>
        <v>0</v>
      </c>
      <c r="T9" s="235">
        <f>Balance!S8-Balance!T8</f>
        <v>0</v>
      </c>
      <c r="U9" s="235">
        <f>Balance!T8-Balance!U8</f>
        <v>0</v>
      </c>
      <c r="V9" s="235">
        <f>Balance!U8-Balance!V8</f>
        <v>0</v>
      </c>
      <c r="W9" s="235">
        <f>Balance!V8-Balance!W8</f>
        <v>0</v>
      </c>
      <c r="X9" s="235">
        <f>Balance!W8-Balance!X8</f>
        <v>0</v>
      </c>
      <c r="Y9" s="235">
        <f>Balance!X8-Balance!Y8</f>
        <v>0</v>
      </c>
      <c r="Z9" s="235">
        <f>Balance!Y8-Balance!Z8</f>
        <v>0</v>
      </c>
      <c r="AA9" s="235">
        <f>Balance!Z8-Balance!AA8</f>
        <v>0</v>
      </c>
      <c r="AB9" s="236">
        <f>Balance!AA8-Balance!AB8</f>
        <v>0</v>
      </c>
      <c r="AC9" s="235">
        <f>Balance!AB8-Balance!AC8</f>
        <v>0</v>
      </c>
      <c r="AD9" s="235">
        <f>Balance!AC8-Balance!AD8</f>
        <v>0</v>
      </c>
      <c r="AE9" s="235">
        <f>Balance!AD8-Balance!AE8</f>
        <v>0</v>
      </c>
      <c r="AF9" s="235">
        <f>Balance!AE8-Balance!AF8</f>
        <v>0</v>
      </c>
      <c r="AG9" s="235">
        <f>Balance!AF8-Balance!AG8</f>
        <v>0</v>
      </c>
      <c r="AH9" s="235">
        <f>Balance!AG8-Balance!AH8</f>
        <v>0</v>
      </c>
      <c r="AI9" s="235">
        <f>Balance!AH8-Balance!AI8</f>
        <v>0</v>
      </c>
      <c r="AJ9" s="235">
        <f>Balance!AI8-Balance!AJ8</f>
        <v>0</v>
      </c>
      <c r="AK9" s="235">
        <f>Balance!AJ8-Balance!AK8</f>
        <v>0</v>
      </c>
      <c r="AL9" s="235">
        <f>Balance!AK8-Balance!AL8</f>
        <v>0</v>
      </c>
      <c r="AM9" s="235">
        <f>Balance!AL8-Balance!AM8</f>
        <v>0</v>
      </c>
      <c r="AN9" s="236">
        <f>Balance!AM8-Balance!AN8</f>
        <v>0</v>
      </c>
      <c r="AO9" s="235">
        <f>Balance!AN8-Balance!AO8</f>
        <v>0</v>
      </c>
      <c r="AP9" s="235">
        <f>Balance!AO8-Balance!AP8</f>
        <v>0</v>
      </c>
      <c r="AQ9" s="235">
        <f>Balance!AP8-Balance!AQ8</f>
        <v>0</v>
      </c>
      <c r="AR9" s="235">
        <f>Balance!AQ8-Balance!AR8</f>
        <v>0</v>
      </c>
      <c r="AS9" s="235">
        <f>Balance!AR8-Balance!AS8</f>
        <v>0</v>
      </c>
      <c r="AT9" s="235">
        <f>Balance!AS8-Balance!AT8</f>
        <v>0</v>
      </c>
      <c r="AU9" s="235">
        <f>Balance!AT8-Balance!AU8</f>
        <v>0</v>
      </c>
      <c r="AV9" s="235">
        <f>Balance!AU8-Balance!AV8</f>
        <v>0</v>
      </c>
      <c r="AW9" s="235">
        <f>Balance!AV8-Balance!AW8</f>
        <v>0</v>
      </c>
      <c r="AX9" s="235">
        <f>Balance!AW8-Balance!AX8</f>
        <v>0</v>
      </c>
      <c r="AY9" s="235">
        <f>Balance!AX8-Balance!AY8</f>
        <v>0</v>
      </c>
      <c r="AZ9" s="236">
        <f>Balance!AY8-Balance!AZ8</f>
        <v>0</v>
      </c>
      <c r="BA9" s="235">
        <f>Balance!AZ8-Balance!BA8</f>
        <v>0</v>
      </c>
      <c r="BB9" s="235">
        <f>Balance!BA8-Balance!BB8</f>
        <v>0</v>
      </c>
      <c r="BC9" s="235">
        <f>Balance!BB8-Balance!BC8</f>
        <v>0</v>
      </c>
      <c r="BD9" s="235">
        <f>Balance!BC8-Balance!BD8</f>
        <v>0</v>
      </c>
      <c r="BE9" s="235">
        <f>Balance!BD8-Balance!BE8</f>
        <v>0</v>
      </c>
      <c r="BF9" s="235">
        <f>Balance!BE8-Balance!BF8</f>
        <v>0</v>
      </c>
      <c r="BG9" s="235">
        <f>Balance!BF8-Balance!BG8</f>
        <v>0</v>
      </c>
      <c r="BH9" s="235">
        <f>Balance!BG8-Balance!BH8</f>
        <v>0</v>
      </c>
      <c r="BI9" s="235">
        <f>Balance!BH8-Balance!BI8</f>
        <v>0</v>
      </c>
      <c r="BJ9" s="235">
        <f>Balance!BI8-Balance!BJ8</f>
        <v>0</v>
      </c>
      <c r="BK9" s="235">
        <f>Balance!BJ8-Balance!BK8</f>
        <v>0</v>
      </c>
      <c r="BL9" s="235">
        <f>Balance!BK8-Balance!BL8</f>
        <v>0</v>
      </c>
      <c r="BM9" s="287"/>
      <c r="BN9" s="301">
        <f t="shared" si="0"/>
        <v>-546100</v>
      </c>
      <c r="BO9" s="302">
        <f t="shared" si="1"/>
        <v>0</v>
      </c>
      <c r="BP9" s="302">
        <f t="shared" si="2"/>
        <v>0</v>
      </c>
      <c r="BQ9" s="302">
        <f t="shared" si="3"/>
        <v>0</v>
      </c>
      <c r="BR9" s="303">
        <f t="shared" si="4"/>
        <v>0</v>
      </c>
      <c r="BS9" s="11"/>
      <c r="BT9" s="304">
        <f t="shared" si="5"/>
        <v>-546100</v>
      </c>
      <c r="BU9" s="300"/>
      <c r="BV9" s="71"/>
    </row>
    <row r="10" spans="2:75" s="276" customFormat="1" ht="15" outlineLevel="1">
      <c r="B10" s="275" t="s">
        <v>319</v>
      </c>
      <c r="C10" s="248"/>
      <c r="D10" s="248"/>
      <c r="E10" s="235">
        <f>Balance!D9-Balance!E9</f>
        <v>-776611.36319483828</v>
      </c>
      <c r="F10" s="235">
        <f>Balance!E9-Balance!F9</f>
        <v>-2016.0794387526112</v>
      </c>
      <c r="G10" s="235">
        <f>Balance!F9-Balance!G9</f>
        <v>-22336.631969784503</v>
      </c>
      <c r="H10" s="235">
        <f>Balance!G9-Balance!H9</f>
        <v>-27734.651362482342</v>
      </c>
      <c r="I10" s="235">
        <f>Balance!H9-Balance!I9</f>
        <v>-34437.192108415766</v>
      </c>
      <c r="J10" s="235">
        <f>Balance!I9-Balance!J9</f>
        <v>-42759.51353461598</v>
      </c>
      <c r="K10" s="235">
        <f>Balance!J9-Balance!K9</f>
        <v>-53093.06263881491</v>
      </c>
      <c r="L10" s="235">
        <f>Balance!K9-Balance!L9</f>
        <v>-65923.886109862011</v>
      </c>
      <c r="M10" s="235">
        <f>Balance!L9-Balance!M9</f>
        <v>-81855.491919745109</v>
      </c>
      <c r="N10" s="235">
        <f>Balance!M9-Balance!N9</f>
        <v>-101637.23580035008</v>
      </c>
      <c r="O10" s="235">
        <f>Balance!N9-Balance!O9</f>
        <v>-126199.56778543512</v>
      </c>
      <c r="P10" s="236">
        <f>Balance!O9-Balance!P9</f>
        <v>-156697.79666691506</v>
      </c>
      <c r="Q10" s="235">
        <f>Balance!P9-Balance!Q9</f>
        <v>-695901.15678750188</v>
      </c>
      <c r="R10" s="235">
        <f>Balance!Q9-Balance!R9</f>
        <v>-27516.045043521561</v>
      </c>
      <c r="S10" s="235">
        <f>Balance!R9-Balance!S9</f>
        <v>-29121.147671060171</v>
      </c>
      <c r="T10" s="235">
        <f>Balance!S9-Balance!T9</f>
        <v>-30819.881285205949</v>
      </c>
      <c r="U10" s="235">
        <f>Balance!T9-Balance!U9</f>
        <v>-32617.707693509292</v>
      </c>
      <c r="V10" s="235">
        <f>Balance!U9-Balance!V9</f>
        <v>-34520.407308964059</v>
      </c>
      <c r="W10" s="235">
        <f>Balance!V9-Balance!W9</f>
        <v>-36534.097735319752</v>
      </c>
      <c r="X10" s="235">
        <f>Balance!W9-Balance!X9</f>
        <v>-38665.253436547238</v>
      </c>
      <c r="Y10" s="235">
        <f>Balance!X9-Balance!Y9</f>
        <v>-40920.726553678978</v>
      </c>
      <c r="Z10" s="235">
        <f>Balance!Y9-Balance!Z9</f>
        <v>-43307.768935977481</v>
      </c>
      <c r="AA10" s="235">
        <f>Balance!Z9-Balance!AA9</f>
        <v>-45834.055457242299</v>
      </c>
      <c r="AB10" s="236">
        <f>Balance!AA9-Balance!AB9</f>
        <v>-48507.708692247979</v>
      </c>
      <c r="AC10" s="235">
        <f>Balance!AB9-Balance!AC9</f>
        <v>-566808.68922349205</v>
      </c>
      <c r="AD10" s="235">
        <f>Balance!AC9-Balance!AD9</f>
        <v>-17115.235162971541</v>
      </c>
      <c r="AE10" s="235">
        <f>Balance!AD9-Balance!AE9</f>
        <v>-17500.327954138163</v>
      </c>
      <c r="AF10" s="235">
        <f>Balance!AE9-Balance!AF9</f>
        <v>-17894.085333106108</v>
      </c>
      <c r="AG10" s="235">
        <f>Balance!AF9-Balance!AG9</f>
        <v>-18296.702253100928</v>
      </c>
      <c r="AH10" s="235">
        <f>Balance!AG9-Balance!AH9</f>
        <v>-18708.378053796478</v>
      </c>
      <c r="AI10" s="235">
        <f>Balance!AH9-Balance!AI9</f>
        <v>-19129.316560006235</v>
      </c>
      <c r="AJ10" s="235">
        <f>Balance!AI9-Balance!AJ9</f>
        <v>-19559.726182606537</v>
      </c>
      <c r="AK10" s="235">
        <f>Balance!AJ9-Balance!AK9</f>
        <v>-19999.820021715015</v>
      </c>
      <c r="AL10" s="235">
        <f>Balance!AK9-Balance!AL9</f>
        <v>-20449.815972203854</v>
      </c>
      <c r="AM10" s="235">
        <f>Balance!AL9-Balance!AM9</f>
        <v>-20909.936831577681</v>
      </c>
      <c r="AN10" s="236">
        <f>Balance!AM9-Balance!AN9</f>
        <v>-21380.410410289187</v>
      </c>
      <c r="AO10" s="235">
        <f>Balance!AN9-Balance!AO9</f>
        <v>-607028.71961992467</v>
      </c>
      <c r="AP10" s="235">
        <f>Balance!AO9-Balance!AP9</f>
        <v>-5577.8099544360302</v>
      </c>
      <c r="AQ10" s="235">
        <f>Balance!AP9-Balance!AQ9</f>
        <v>-5612.6712666503154</v>
      </c>
      <c r="AR10" s="235">
        <f>Balance!AQ9-Balance!AR9</f>
        <v>-5647.7504620677792</v>
      </c>
      <c r="AS10" s="235">
        <f>Balance!AR9-Balance!AS9</f>
        <v>-5683.0489024552517</v>
      </c>
      <c r="AT10" s="235">
        <f>Balance!AS9-Balance!AT9</f>
        <v>-5718.5679580955766</v>
      </c>
      <c r="AU10" s="235">
        <f>Balance!AT9-Balance!AU9</f>
        <v>-5754.3090078346431</v>
      </c>
      <c r="AV10" s="235">
        <f>Balance!AU9-Balance!AV9</f>
        <v>-5790.2734391326085</v>
      </c>
      <c r="AW10" s="235">
        <f>Balance!AV9-Balance!AW9</f>
        <v>-5826.462648127228</v>
      </c>
      <c r="AX10" s="235">
        <f>Balance!AW9-Balance!AX9</f>
        <v>-5862.8780396785587</v>
      </c>
      <c r="AY10" s="235">
        <f>Balance!AX9-Balance!AY9</f>
        <v>-5899.5210274262354</v>
      </c>
      <c r="AZ10" s="236">
        <f>Balance!AY9-Balance!AZ9</f>
        <v>-5936.3930338476785</v>
      </c>
      <c r="BA10" s="235">
        <f>Balance!AZ9-Balance!BA9</f>
        <v>-307874.36858138116</v>
      </c>
      <c r="BB10" s="235">
        <f>Balance!BA9-Balance!BB9</f>
        <v>0</v>
      </c>
      <c r="BC10" s="235">
        <f>Balance!BB9-Balance!BC9</f>
        <v>0</v>
      </c>
      <c r="BD10" s="235">
        <f>Balance!BC9-Balance!BD9</f>
        <v>0</v>
      </c>
      <c r="BE10" s="235">
        <f>Balance!BD9-Balance!BE9</f>
        <v>0</v>
      </c>
      <c r="BF10" s="235">
        <f>Balance!BE9-Balance!BF9</f>
        <v>0</v>
      </c>
      <c r="BG10" s="235">
        <f>Balance!BF9-Balance!BG9</f>
        <v>0</v>
      </c>
      <c r="BH10" s="235">
        <f>Balance!BG9-Balance!BH9</f>
        <v>0</v>
      </c>
      <c r="BI10" s="235">
        <f>Balance!BH9-Balance!BI9</f>
        <v>0</v>
      </c>
      <c r="BJ10" s="235">
        <f>Balance!BI9-Balance!BJ9</f>
        <v>0</v>
      </c>
      <c r="BK10" s="235">
        <f>Balance!BJ9-Balance!BK9</f>
        <v>0</v>
      </c>
      <c r="BL10" s="235">
        <f>Balance!BK9-Balance!BL9</f>
        <v>0</v>
      </c>
      <c r="BM10" s="287"/>
      <c r="BN10" s="301">
        <f t="shared" si="0"/>
        <v>-1491302.4725300118</v>
      </c>
      <c r="BO10" s="302">
        <f t="shared" si="1"/>
        <v>-1104265.9566007766</v>
      </c>
      <c r="BP10" s="302">
        <f t="shared" si="2"/>
        <v>-777752.44395900378</v>
      </c>
      <c r="BQ10" s="302">
        <f t="shared" si="3"/>
        <v>-670338.40535967657</v>
      </c>
      <c r="BR10" s="303">
        <f t="shared" si="4"/>
        <v>-307874.36858138116</v>
      </c>
      <c r="BS10" s="11"/>
      <c r="BT10" s="304">
        <f t="shared" si="5"/>
        <v>-4351533.6470308499</v>
      </c>
      <c r="BU10" s="300"/>
      <c r="BV10" s="71"/>
    </row>
    <row r="11" spans="2:75" s="276" customFormat="1" ht="15" outlineLevel="1">
      <c r="B11" s="275" t="s">
        <v>314</v>
      </c>
      <c r="C11" s="248"/>
      <c r="D11" s="248"/>
      <c r="E11" s="235">
        <f>Balance!E32-Balance!D32</f>
        <v>4666.3131018781105</v>
      </c>
      <c r="F11" s="235">
        <f>Balance!F32-Balance!E32</f>
        <v>1127.6923329538768</v>
      </c>
      <c r="G11" s="235">
        <f>Balance!G32-Balance!F32</f>
        <v>1400.2179800843969</v>
      </c>
      <c r="H11" s="235">
        <f>Balance!H32-Balance!G32</f>
        <v>1738.6039919381265</v>
      </c>
      <c r="I11" s="235">
        <f>Balance!I32-Balance!H32</f>
        <v>2158.7666233231739</v>
      </c>
      <c r="J11" s="235">
        <f>Balance!J32-Balance!I32</f>
        <v>2680.4685572929411</v>
      </c>
      <c r="K11" s="235">
        <f>Balance!K32-Balance!J32</f>
        <v>3328.2484586387309</v>
      </c>
      <c r="L11" s="235">
        <f>Balance!L32-Balance!K32</f>
        <v>4132.5751694764294</v>
      </c>
      <c r="M11" s="235">
        <f>Balance!M32-Balance!L32</f>
        <v>5131.2808354332337</v>
      </c>
      <c r="N11" s="235">
        <f>Balance!N32-Balance!M32</f>
        <v>6371.3403706629251</v>
      </c>
      <c r="O11" s="235">
        <f>Balance!O32-Balance!N32</f>
        <v>7911.080960239804</v>
      </c>
      <c r="P11" s="236">
        <f>Balance!P32-Balance!O32</f>
        <v>9822.9255256310935</v>
      </c>
      <c r="Q11" s="235">
        <f>Balance!Q32-Balance!P32</f>
        <v>-20301.964200046928</v>
      </c>
      <c r="R11" s="235">
        <f>Balance!R32-Balance!Q32</f>
        <v>1759.7737329378433</v>
      </c>
      <c r="S11" s="235">
        <f>Balance!S32-Balance!R32</f>
        <v>1862.4272006925567</v>
      </c>
      <c r="T11" s="235">
        <f>Balance!T32-Balance!S32</f>
        <v>1971.0687873996139</v>
      </c>
      <c r="U11" s="235">
        <f>Balance!U32-Balance!T32</f>
        <v>2086.0477999979266</v>
      </c>
      <c r="V11" s="235">
        <f>Balance!V32-Balance!U32</f>
        <v>2207.7339216644759</v>
      </c>
      <c r="W11" s="235">
        <f>Balance!W32-Balance!V32</f>
        <v>2336.5184004282346</v>
      </c>
      <c r="X11" s="235">
        <f>Balance!X32-Balance!W32</f>
        <v>2472.8153071198831</v>
      </c>
      <c r="Y11" s="235">
        <f>Balance!Y32-Balance!X32</f>
        <v>2617.0628667018755</v>
      </c>
      <c r="Z11" s="235">
        <f>Balance!Z32-Balance!Y32</f>
        <v>2769.7248672594869</v>
      </c>
      <c r="AA11" s="235">
        <f>Balance!AA32-Balance!Z32</f>
        <v>2931.2921511829627</v>
      </c>
      <c r="AB11" s="236">
        <f>Balance!AB32-Balance!AA32</f>
        <v>3102.2841933352829</v>
      </c>
      <c r="AC11" s="235">
        <f>Balance!AC32-Balance!AB32</f>
        <v>-7057.0468603978225</v>
      </c>
      <c r="AD11" s="235">
        <f>Balance!AD32-Balance!AC32</f>
        <v>1107.6131717061362</v>
      </c>
      <c r="AE11" s="235">
        <f>Balance!AE32-Balance!AD32</f>
        <v>1132.5344680695198</v>
      </c>
      <c r="AF11" s="235">
        <f>Balance!AF32-Balance!AE32</f>
        <v>1158.0164936010915</v>
      </c>
      <c r="AG11" s="235">
        <f>Balance!AG32-Balance!AF32</f>
        <v>1184.0718647071044</v>
      </c>
      <c r="AH11" s="235">
        <f>Balance!AH32-Balance!AG32</f>
        <v>1210.7134816630278</v>
      </c>
      <c r="AI11" s="235">
        <f>Balance!AI32-Balance!AH32</f>
        <v>1237.954535000441</v>
      </c>
      <c r="AJ11" s="235">
        <f>Balance!AJ32-Balance!AI32</f>
        <v>1265.8085120379474</v>
      </c>
      <c r="AK11" s="235">
        <f>Balance!AK32-Balance!AJ32</f>
        <v>1294.2892035588011</v>
      </c>
      <c r="AL11" s="235">
        <f>Balance!AL32-Balance!AK32</f>
        <v>1323.4107106388765</v>
      </c>
      <c r="AM11" s="235">
        <f>Balance!AM32-Balance!AL32</f>
        <v>1353.1874516282405</v>
      </c>
      <c r="AN11" s="236">
        <f>Balance!AN32-Balance!AM32</f>
        <v>1383.6341692899005</v>
      </c>
      <c r="AO11" s="235">
        <f>Balance!AO32-Balance!AN32</f>
        <v>-4703.8266963340575</v>
      </c>
      <c r="AP11" s="235">
        <f>Balance!AP32-Balance!AO32</f>
        <v>363.59162150871271</v>
      </c>
      <c r="AQ11" s="235">
        <f>Balance!AQ32-Balance!AP32</f>
        <v>365.86406914314284</v>
      </c>
      <c r="AR11" s="235">
        <f>Balance!AR32-Balance!AQ32</f>
        <v>368.15071957530017</v>
      </c>
      <c r="AS11" s="235">
        <f>Balance!AS32-Balance!AR32</f>
        <v>370.45166157264612</v>
      </c>
      <c r="AT11" s="235">
        <f>Balance!AT32-Balance!AS32</f>
        <v>372.76698445746297</v>
      </c>
      <c r="AU11" s="235">
        <f>Balance!AU32-Balance!AT32</f>
        <v>375.09677811032452</v>
      </c>
      <c r="AV11" s="235">
        <f>Balance!AV32-Balance!AU32</f>
        <v>377.44113297352305</v>
      </c>
      <c r="AW11" s="235">
        <f>Balance!AW32-Balance!AV32</f>
        <v>379.80014005459816</v>
      </c>
      <c r="AX11" s="235">
        <f>Balance!AX32-Balance!AW32</f>
        <v>382.1738909299529</v>
      </c>
      <c r="AY11" s="235">
        <f>Balance!AY32-Balance!AX32</f>
        <v>384.56247774825897</v>
      </c>
      <c r="AZ11" s="236">
        <f>Balance!AZ32-Balance!AY32</f>
        <v>386.96599323417468</v>
      </c>
      <c r="BA11" s="235">
        <f>Balance!BA32-Balance!AZ32</f>
        <v>-2101.5249107033742</v>
      </c>
      <c r="BB11" s="235">
        <f>Balance!BB32-Balance!BA32</f>
        <v>0</v>
      </c>
      <c r="BC11" s="235">
        <f>Balance!BC32-Balance!BB32</f>
        <v>0</v>
      </c>
      <c r="BD11" s="235">
        <f>Balance!BD32-Balance!BC32</f>
        <v>0</v>
      </c>
      <c r="BE11" s="235">
        <f>Balance!BE32-Balance!BD32</f>
        <v>0</v>
      </c>
      <c r="BF11" s="235">
        <f>Balance!BF32-Balance!BE32</f>
        <v>0</v>
      </c>
      <c r="BG11" s="235">
        <f>Balance!BG32-Balance!BF32</f>
        <v>0</v>
      </c>
      <c r="BH11" s="235">
        <f>Balance!BH32-Balance!BG32</f>
        <v>0</v>
      </c>
      <c r="BI11" s="235">
        <f>Balance!BI32-Balance!BH32</f>
        <v>0</v>
      </c>
      <c r="BJ11" s="235">
        <f>Balance!BJ32-Balance!BI32</f>
        <v>0</v>
      </c>
      <c r="BK11" s="235">
        <f>Balance!BK32-Balance!BJ32</f>
        <v>0</v>
      </c>
      <c r="BL11" s="235">
        <f>Balance!BL32-Balance!BK32</f>
        <v>0</v>
      </c>
      <c r="BM11" s="287"/>
      <c r="BN11" s="301">
        <f t="shared" si="0"/>
        <v>50469.513907552842</v>
      </c>
      <c r="BO11" s="302">
        <f t="shared" si="1"/>
        <v>5814.7850286732137</v>
      </c>
      <c r="BP11" s="302">
        <f t="shared" si="2"/>
        <v>6594.1872015032641</v>
      </c>
      <c r="BQ11" s="302">
        <f t="shared" si="3"/>
        <v>-576.9612270259604</v>
      </c>
      <c r="BR11" s="303">
        <f t="shared" si="4"/>
        <v>-2101.5249107033742</v>
      </c>
      <c r="BS11" s="11"/>
      <c r="BT11" s="304">
        <f t="shared" si="5"/>
        <v>60199.999999999985</v>
      </c>
      <c r="BU11" s="300"/>
      <c r="BV11" s="71"/>
    </row>
    <row r="12" spans="2:75" s="276" customFormat="1" ht="15" outlineLevel="1">
      <c r="B12" s="277" t="s">
        <v>315</v>
      </c>
      <c r="C12" s="278"/>
      <c r="D12" s="278"/>
      <c r="E12" s="403">
        <f>SUM(Balance!D10:D14)-SUM(Balance!E10:E14)+SUM(Balance!E34:E38)-SUM(Balance!D34:D38)</f>
        <v>0</v>
      </c>
      <c r="F12" s="403">
        <f>SUM(Balance!E10:E14)-SUM(Balance!F10:F14)+SUM(Balance!F34:F38)-SUM(Balance!E34:E38)</f>
        <v>0</v>
      </c>
      <c r="G12" s="403">
        <f>SUM(Balance!F10:F14)-SUM(Balance!G10:G14)+SUM(Balance!G34:G38)-SUM(Balance!F34:F38)</f>
        <v>0</v>
      </c>
      <c r="H12" s="403">
        <f>SUM(Balance!G10:G14)-SUM(Balance!H10:H14)+SUM(Balance!H34:H38)-SUM(Balance!G34:G38)</f>
        <v>0</v>
      </c>
      <c r="I12" s="403">
        <f>SUM(Balance!H10:H14)-SUM(Balance!I10:I14)+SUM(Balance!I34:I38)-SUM(Balance!H34:H38)</f>
        <v>0</v>
      </c>
      <c r="J12" s="403">
        <f>SUM(Balance!I10:I14)-SUM(Balance!J10:J14)+SUM(Balance!J34:J38)-SUM(Balance!I34:I38)</f>
        <v>0</v>
      </c>
      <c r="K12" s="403">
        <f>SUM(Balance!J10:J14)-SUM(Balance!K10:K14)+SUM(Balance!K34:K38)-SUM(Balance!J34:J38)</f>
        <v>0</v>
      </c>
      <c r="L12" s="403">
        <f>SUM(Balance!K10:K14)-SUM(Balance!L10:L14)+SUM(Balance!L34:L38)-SUM(Balance!K34:K38)</f>
        <v>0</v>
      </c>
      <c r="M12" s="403">
        <f>SUM(Balance!L10:L14)-SUM(Balance!M10:M14)+SUM(Balance!M34:M38)-SUM(Balance!L34:L38)</f>
        <v>0</v>
      </c>
      <c r="N12" s="403">
        <f>SUM(Balance!M10:M14)-SUM(Balance!N10:N14)+SUM(Balance!N34:N38)-SUM(Balance!M34:M38)</f>
        <v>0</v>
      </c>
      <c r="O12" s="403">
        <f>SUM(Balance!N10:N14)-SUM(Balance!O10:O14)+SUM(Balance!O34:O38)-SUM(Balance!N34:N38)</f>
        <v>0</v>
      </c>
      <c r="P12" s="404">
        <f>SUM(Balance!O10:O14)-SUM(Balance!P10:P14)+SUM(Balance!P34:P38)-SUM(Balance!O34:O38)</f>
        <v>0</v>
      </c>
      <c r="Q12" s="403">
        <f>SUM(Balance!P10:P14)-SUM(Balance!Q10:Q14)+SUM(Balance!Q34:Q38)-SUM(Balance!P34:P38)</f>
        <v>0</v>
      </c>
      <c r="R12" s="403">
        <f>SUM(Balance!Q10:Q14)-SUM(Balance!R10:R14)+SUM(Balance!R34:R38)-SUM(Balance!Q34:Q38)</f>
        <v>0</v>
      </c>
      <c r="S12" s="403">
        <f>SUM(Balance!R10:R14)-SUM(Balance!S10:S14)+SUM(Balance!S34:S38)-SUM(Balance!R34:R38)</f>
        <v>0</v>
      </c>
      <c r="T12" s="403">
        <f>SUM(Balance!S10:S14)-SUM(Balance!T10:T14)+SUM(Balance!T34:T38)-SUM(Balance!S34:S38)</f>
        <v>0</v>
      </c>
      <c r="U12" s="403">
        <f>SUM(Balance!T10:T14)-SUM(Balance!U10:U14)+SUM(Balance!U34:U38)-SUM(Balance!T34:T38)</f>
        <v>0</v>
      </c>
      <c r="V12" s="403">
        <f>SUM(Balance!U10:U14)-SUM(Balance!V10:V14)+SUM(Balance!V34:V38)-SUM(Balance!U34:U38)</f>
        <v>0</v>
      </c>
      <c r="W12" s="403">
        <f>SUM(Balance!V10:V14)-SUM(Balance!W10:W14)+SUM(Balance!W34:W38)-SUM(Balance!V34:V38)</f>
        <v>0</v>
      </c>
      <c r="X12" s="403">
        <f>SUM(Balance!W10:W14)-SUM(Balance!X10:X14)+SUM(Balance!X34:X38)-SUM(Balance!W34:W38)</f>
        <v>0</v>
      </c>
      <c r="Y12" s="403">
        <f>SUM(Balance!X10:X14)-SUM(Balance!Y10:Y14)+SUM(Balance!Y34:Y38)-SUM(Balance!X34:X38)</f>
        <v>0</v>
      </c>
      <c r="Z12" s="403">
        <f>SUM(Balance!Y10:Y14)-SUM(Balance!Z10:Z14)+SUM(Balance!Z34:Z38)-SUM(Balance!Y34:Y38)</f>
        <v>0</v>
      </c>
      <c r="AA12" s="403">
        <f>SUM(Balance!Z10:Z14)-SUM(Balance!AA10:AA14)+SUM(Balance!AA34:AA38)-SUM(Balance!Z34:Z38)</f>
        <v>0</v>
      </c>
      <c r="AB12" s="404">
        <f>SUM(Balance!AA10:AA14)-SUM(Balance!AB10:AB14)+SUM(Balance!AB34:AB38)-SUM(Balance!AA34:AA38)</f>
        <v>0</v>
      </c>
      <c r="AC12" s="403">
        <f>SUM(Balance!AB10:AB14)-SUM(Balance!AC10:AC14)+SUM(Balance!AC34:AC38)-SUM(Balance!AB34:AB38)</f>
        <v>0</v>
      </c>
      <c r="AD12" s="403">
        <f>SUM(Balance!AC10:AC14)-SUM(Balance!AD10:AD14)+SUM(Balance!AD34:AD38)-SUM(Balance!AC34:AC38)</f>
        <v>0</v>
      </c>
      <c r="AE12" s="403">
        <f>SUM(Balance!AD10:AD14)-SUM(Balance!AE10:AE14)+SUM(Balance!AE34:AE38)-SUM(Balance!AD34:AD38)</f>
        <v>0</v>
      </c>
      <c r="AF12" s="403">
        <f>SUM(Balance!AE10:AE14)-SUM(Balance!AF10:AF14)+SUM(Balance!AF34:AF38)-SUM(Balance!AE34:AE38)</f>
        <v>0</v>
      </c>
      <c r="AG12" s="403">
        <f>SUM(Balance!AF10:AF14)-SUM(Balance!AG10:AG14)+SUM(Balance!AG34:AG38)-SUM(Balance!AF34:AF38)</f>
        <v>0</v>
      </c>
      <c r="AH12" s="403">
        <f>SUM(Balance!AG10:AG14)-SUM(Balance!AH10:AH14)+SUM(Balance!AH34:AH38)-SUM(Balance!AG34:AG38)</f>
        <v>0</v>
      </c>
      <c r="AI12" s="403">
        <f>SUM(Balance!AH10:AH14)-SUM(Balance!AI10:AI14)+SUM(Balance!AI34:AI38)-SUM(Balance!AH34:AH38)</f>
        <v>0</v>
      </c>
      <c r="AJ12" s="403">
        <f>SUM(Balance!AI10:AI14)-SUM(Balance!AJ10:AJ14)+SUM(Balance!AJ34:AJ38)-SUM(Balance!AI34:AI38)</f>
        <v>0</v>
      </c>
      <c r="AK12" s="403">
        <f>SUM(Balance!AJ10:AJ14)-SUM(Balance!AK10:AK14)+SUM(Balance!AK34:AK38)-SUM(Balance!AJ34:AJ38)</f>
        <v>0</v>
      </c>
      <c r="AL12" s="403">
        <f>SUM(Balance!AK10:AK14)-SUM(Balance!AL10:AL14)+SUM(Balance!AL34:AL38)-SUM(Balance!AK34:AK38)</f>
        <v>0</v>
      </c>
      <c r="AM12" s="403">
        <f>SUM(Balance!AL10:AL14)-SUM(Balance!AM10:AM14)+SUM(Balance!AM34:AM38)-SUM(Balance!AL34:AL38)</f>
        <v>0</v>
      </c>
      <c r="AN12" s="404">
        <f>SUM(Balance!AM10:AM14)-SUM(Balance!AN10:AN14)+SUM(Balance!AN34:AN38)-SUM(Balance!AM34:AM38)</f>
        <v>0</v>
      </c>
      <c r="AO12" s="403">
        <f>SUM(Balance!AN10:AN14)-SUM(Balance!AO10:AO14)+SUM(Balance!AO34:AO38)-SUM(Balance!AN34:AN38)</f>
        <v>0</v>
      </c>
      <c r="AP12" s="403">
        <f>SUM(Balance!AO10:AO14)-SUM(Balance!AP10:AP14)+SUM(Balance!AP34:AP38)-SUM(Balance!AO34:AO38)</f>
        <v>0</v>
      </c>
      <c r="AQ12" s="403">
        <f>SUM(Balance!AP10:AP14)-SUM(Balance!AQ10:AQ14)+SUM(Balance!AQ34:AQ38)-SUM(Balance!AP34:AP38)</f>
        <v>0</v>
      </c>
      <c r="AR12" s="403">
        <f>SUM(Balance!AQ10:AQ14)-SUM(Balance!AR10:AR14)+SUM(Balance!AR34:AR38)-SUM(Balance!AQ34:AQ38)</f>
        <v>0</v>
      </c>
      <c r="AS12" s="403">
        <f>SUM(Balance!AR10:AR14)-SUM(Balance!AS10:AS14)+SUM(Balance!AS34:AS38)-SUM(Balance!AR34:AR38)</f>
        <v>0</v>
      </c>
      <c r="AT12" s="403">
        <f>SUM(Balance!AS10:AS14)-SUM(Balance!AT10:AT14)+SUM(Balance!AT34:AT38)-SUM(Balance!AS34:AS38)</f>
        <v>0</v>
      </c>
      <c r="AU12" s="403">
        <f>SUM(Balance!AT10:AT14)-SUM(Balance!AU10:AU14)+SUM(Balance!AU34:AU38)-SUM(Balance!AT34:AT38)</f>
        <v>0</v>
      </c>
      <c r="AV12" s="403">
        <f>SUM(Balance!AU10:AU14)-SUM(Balance!AV10:AV14)+SUM(Balance!AV34:AV38)-SUM(Balance!AU34:AU38)</f>
        <v>0</v>
      </c>
      <c r="AW12" s="403">
        <f>SUM(Balance!AV10:AV14)-SUM(Balance!AW10:AW14)+SUM(Balance!AW34:AW38)-SUM(Balance!AV34:AV38)</f>
        <v>0</v>
      </c>
      <c r="AX12" s="403">
        <f>SUM(Balance!AW10:AW14)-SUM(Balance!AX10:AX14)+SUM(Balance!AX34:AX38)-SUM(Balance!AW34:AW38)</f>
        <v>0</v>
      </c>
      <c r="AY12" s="403">
        <f>SUM(Balance!AX10:AX14)-SUM(Balance!AY10:AY14)+SUM(Balance!AY34:AY38)-SUM(Balance!AX34:AX38)</f>
        <v>0</v>
      </c>
      <c r="AZ12" s="404">
        <f>SUM(Balance!AY10:AY14)-SUM(Balance!AZ10:AZ14)+SUM(Balance!AZ34:AZ38)-SUM(Balance!AY34:AY38)</f>
        <v>0</v>
      </c>
      <c r="BA12" s="403">
        <f>SUM(Balance!AZ10:AZ14)-SUM(Balance!BA10:BA14)+SUM(Balance!BA34:BA38)-SUM(Balance!AZ34:AZ38)</f>
        <v>0</v>
      </c>
      <c r="BB12" s="403">
        <f>SUM(Balance!BA10:BA14)-SUM(Balance!BB10:BB14)+SUM(Balance!BB34:BB38)-SUM(Balance!BA34:BA38)</f>
        <v>0</v>
      </c>
      <c r="BC12" s="403">
        <f>SUM(Balance!BB10:BB14)-SUM(Balance!BC10:BC14)+SUM(Balance!BC34:BC38)-SUM(Balance!BB34:BB38)</f>
        <v>0</v>
      </c>
      <c r="BD12" s="403">
        <f>SUM(Balance!BC10:BC14)-SUM(Balance!BD10:BD14)+SUM(Balance!BD34:BD38)-SUM(Balance!BC34:BC38)</f>
        <v>0</v>
      </c>
      <c r="BE12" s="403">
        <f>SUM(Balance!BD10:BD14)-SUM(Balance!BE10:BE14)+SUM(Balance!BE34:BE38)-SUM(Balance!BD34:BD38)</f>
        <v>0</v>
      </c>
      <c r="BF12" s="403">
        <f>SUM(Balance!BE10:BE14)-SUM(Balance!BF10:BF14)+SUM(Balance!BF34:BF38)-SUM(Balance!BE34:BE38)</f>
        <v>0</v>
      </c>
      <c r="BG12" s="403">
        <f>SUM(Balance!BF10:BF14)-SUM(Balance!BG10:BG14)+SUM(Balance!BG34:BG38)-SUM(Balance!BF34:BF38)</f>
        <v>0</v>
      </c>
      <c r="BH12" s="403">
        <f>SUM(Balance!BG10:BG14)-SUM(Balance!BH10:BH14)+SUM(Balance!BH34:BH38)-SUM(Balance!BG34:BG38)</f>
        <v>0</v>
      </c>
      <c r="BI12" s="403">
        <f>SUM(Balance!BH10:BH14)-SUM(Balance!BI10:BI14)+SUM(Balance!BI34:BI38)-SUM(Balance!BH34:BH38)</f>
        <v>0</v>
      </c>
      <c r="BJ12" s="403">
        <f>SUM(Balance!BI10:BI14)-SUM(Balance!BJ10:BJ14)+SUM(Balance!BJ34:BJ38)-SUM(Balance!BI34:BI38)</f>
        <v>0</v>
      </c>
      <c r="BK12" s="403">
        <f>SUM(Balance!BJ10:BJ14)-SUM(Balance!BK10:BK14)+SUM(Balance!BK34:BK38)-SUM(Balance!BJ34:BJ38)</f>
        <v>0</v>
      </c>
      <c r="BL12" s="403">
        <f>SUM(Balance!BK10:BK14)-SUM(Balance!BL10:BL14)+SUM(Balance!BL34:BL38)-SUM(Balance!BK34:BK38)</f>
        <v>0</v>
      </c>
      <c r="BM12" s="288"/>
      <c r="BN12" s="398">
        <f t="shared" si="0"/>
        <v>0</v>
      </c>
      <c r="BO12" s="399">
        <f t="shared" si="1"/>
        <v>0</v>
      </c>
      <c r="BP12" s="399">
        <f t="shared" si="2"/>
        <v>0</v>
      </c>
      <c r="BQ12" s="399">
        <f t="shared" si="3"/>
        <v>0</v>
      </c>
      <c r="BR12" s="400">
        <f t="shared" si="4"/>
        <v>0</v>
      </c>
      <c r="BS12" s="66"/>
      <c r="BT12" s="401">
        <f t="shared" si="5"/>
        <v>0</v>
      </c>
      <c r="BU12" s="305"/>
      <c r="BV12" s="71"/>
    </row>
    <row r="13" spans="2:75" s="279" customFormat="1" thickBot="1">
      <c r="B13" s="274" t="s">
        <v>317</v>
      </c>
      <c r="C13" s="274"/>
      <c r="D13" s="274"/>
      <c r="E13" s="242">
        <f>SUM(E7:E12)</f>
        <v>-1211598.3939845774</v>
      </c>
      <c r="F13" s="242">
        <f t="shared" ref="F13:BL13" si="6">SUM(F7:F12)</f>
        <v>433668.72835609718</v>
      </c>
      <c r="G13" s="242">
        <f t="shared" si="6"/>
        <v>426099.63290225837</v>
      </c>
      <c r="H13" s="242">
        <f t="shared" si="6"/>
        <v>436554.3654926343</v>
      </c>
      <c r="I13" s="242">
        <f t="shared" si="6"/>
        <v>449555.43329115544</v>
      </c>
      <c r="J13" s="242">
        <f t="shared" si="6"/>
        <v>465718.28303492436</v>
      </c>
      <c r="K13" s="242">
        <f t="shared" si="6"/>
        <v>485807.09476582269</v>
      </c>
      <c r="L13" s="242">
        <f t="shared" si="6"/>
        <v>510770.72571393033</v>
      </c>
      <c r="M13" s="242">
        <f t="shared" si="6"/>
        <v>479206.740619444</v>
      </c>
      <c r="N13" s="242">
        <f t="shared" si="6"/>
        <v>517567.26021572895</v>
      </c>
      <c r="O13" s="242">
        <f t="shared" si="6"/>
        <v>565315.63891870226</v>
      </c>
      <c r="P13" s="258">
        <f t="shared" si="6"/>
        <v>624651.21311576199</v>
      </c>
      <c r="Q13" s="242">
        <f t="shared" si="6"/>
        <v>154424.77600635614</v>
      </c>
      <c r="R13" s="242">
        <f t="shared" si="6"/>
        <v>1187780.7294062693</v>
      </c>
      <c r="S13" s="242">
        <f t="shared" si="6"/>
        <v>1202428.0007192059</v>
      </c>
      <c r="T13" s="242">
        <f t="shared" si="6"/>
        <v>1217940.828081745</v>
      </c>
      <c r="U13" s="242">
        <f t="shared" si="6"/>
        <v>1234369.7486463212</v>
      </c>
      <c r="V13" s="242">
        <f t="shared" si="6"/>
        <v>1251768.2477591878</v>
      </c>
      <c r="W13" s="242">
        <f t="shared" si="6"/>
        <v>1224310.8064947543</v>
      </c>
      <c r="X13" s="242">
        <f t="shared" si="6"/>
        <v>1243821.5814442374</v>
      </c>
      <c r="Y13" s="242">
        <f t="shared" si="6"/>
        <v>1263416.4306771795</v>
      </c>
      <c r="Z13" s="242">
        <f t="shared" si="6"/>
        <v>1285293.2953840508</v>
      </c>
      <c r="AA13" s="242">
        <f t="shared" si="6"/>
        <v>1308457.7711887578</v>
      </c>
      <c r="AB13" s="258">
        <f t="shared" si="6"/>
        <v>1332985.0164914082</v>
      </c>
      <c r="AC13" s="242">
        <f t="shared" si="6"/>
        <v>818075.8469020715</v>
      </c>
      <c r="AD13" s="242">
        <f t="shared" si="6"/>
        <v>1712983.4043799504</v>
      </c>
      <c r="AE13" s="242">
        <f t="shared" si="6"/>
        <v>1722227.8827930777</v>
      </c>
      <c r="AF13" s="242">
        <f t="shared" si="6"/>
        <v>1731684.3224505344</v>
      </c>
      <c r="AG13" s="242">
        <f t="shared" si="6"/>
        <v>1741357.5089823189</v>
      </c>
      <c r="AH13" s="242">
        <f t="shared" si="6"/>
        <v>1751252.3357638614</v>
      </c>
      <c r="AI13" s="242">
        <f t="shared" si="6"/>
        <v>1761373.8063405864</v>
      </c>
      <c r="AJ13" s="242">
        <f t="shared" si="6"/>
        <v>1771727.0369070193</v>
      </c>
      <c r="AK13" s="242">
        <f t="shared" si="6"/>
        <v>1781198.5678416868</v>
      </c>
      <c r="AL13" s="242">
        <f t="shared" si="6"/>
        <v>1792031.1302990427</v>
      </c>
      <c r="AM13" s="242">
        <f t="shared" si="6"/>
        <v>1803111.5028597193</v>
      </c>
      <c r="AN13" s="258">
        <f t="shared" si="6"/>
        <v>1814445.2782404067</v>
      </c>
      <c r="AO13" s="242">
        <f t="shared" si="6"/>
        <v>1258825.0723957783</v>
      </c>
      <c r="AP13" s="242">
        <f t="shared" si="6"/>
        <v>2195905.7951200162</v>
      </c>
      <c r="AQ13" s="242">
        <f t="shared" si="6"/>
        <v>2198794.2120806784</v>
      </c>
      <c r="AR13" s="242">
        <f t="shared" si="6"/>
        <v>2201701.1547275386</v>
      </c>
      <c r="AS13" s="242">
        <f t="shared" si="6"/>
        <v>2204626.7408173042</v>
      </c>
      <c r="AT13" s="242">
        <f t="shared" si="6"/>
        <v>2207571.0888508735</v>
      </c>
      <c r="AU13" s="242">
        <f t="shared" si="6"/>
        <v>2210534.3180780211</v>
      </c>
      <c r="AV13" s="242">
        <f t="shared" si="6"/>
        <v>2213516.5485021216</v>
      </c>
      <c r="AW13" s="242">
        <f t="shared" si="6"/>
        <v>2215343.2753348774</v>
      </c>
      <c r="AX13" s="242">
        <f t="shared" si="6"/>
        <v>2218363.8712011096</v>
      </c>
      <c r="AY13" s="242">
        <f t="shared" si="6"/>
        <v>2221403.8328435528</v>
      </c>
      <c r="AZ13" s="258">
        <f t="shared" si="6"/>
        <v>2224463.2833276908</v>
      </c>
      <c r="BA13" s="242">
        <f t="shared" si="6"/>
        <v>1774934.9295773876</v>
      </c>
      <c r="BB13" s="242">
        <f t="shared" si="6"/>
        <v>2412333.1172504397</v>
      </c>
      <c r="BC13" s="242">
        <f t="shared" si="6"/>
        <v>2412094.420990495</v>
      </c>
      <c r="BD13" s="242">
        <f t="shared" si="6"/>
        <v>2411854.7301627994</v>
      </c>
      <c r="BE13" s="242">
        <f t="shared" si="6"/>
        <v>2411614.0406233231</v>
      </c>
      <c r="BF13" s="242">
        <f t="shared" si="6"/>
        <v>2411372.3482107646</v>
      </c>
      <c r="BG13" s="242">
        <f t="shared" si="6"/>
        <v>2411129.6487464877</v>
      </c>
      <c r="BH13" s="242">
        <f t="shared" si="6"/>
        <v>2410885.9380344427</v>
      </c>
      <c r="BI13" s="242">
        <f t="shared" si="6"/>
        <v>2409407.8550335979</v>
      </c>
      <c r="BJ13" s="242">
        <f t="shared" si="6"/>
        <v>2409162.1091678636</v>
      </c>
      <c r="BK13" s="242">
        <f t="shared" si="6"/>
        <v>2408915.3393610222</v>
      </c>
      <c r="BL13" s="242">
        <f t="shared" si="6"/>
        <v>2408667.5413466529</v>
      </c>
      <c r="BM13" s="287"/>
      <c r="BN13" s="309">
        <f t="shared" si="0"/>
        <v>4183316.7224418828</v>
      </c>
      <c r="BO13" s="310">
        <f t="shared" si="1"/>
        <v>13906997.232299473</v>
      </c>
      <c r="BP13" s="310">
        <f t="shared" si="2"/>
        <v>20201468.623760276</v>
      </c>
      <c r="BQ13" s="310">
        <f t="shared" si="3"/>
        <v>25571049.193279564</v>
      </c>
      <c r="BR13" s="311">
        <f t="shared" si="4"/>
        <v>28292372.018505279</v>
      </c>
      <c r="BS13" s="11"/>
      <c r="BT13" s="312">
        <f t="shared" si="5"/>
        <v>92155203.790286466</v>
      </c>
      <c r="BU13" s="300"/>
      <c r="BV13" s="16"/>
    </row>
    <row r="14" spans="2:75" s="272" customFormat="1" thickBot="1">
      <c r="B14" s="385"/>
      <c r="C14" s="237"/>
      <c r="D14" s="237"/>
      <c r="P14" s="254"/>
      <c r="AB14" s="254"/>
      <c r="AN14" s="254"/>
      <c r="AZ14" s="254"/>
      <c r="BN14" s="380"/>
      <c r="BO14" s="380"/>
      <c r="BP14" s="380"/>
      <c r="BQ14" s="380"/>
      <c r="BR14" s="380"/>
      <c r="BS14" s="381"/>
      <c r="BT14" s="382"/>
      <c r="BU14" s="228"/>
      <c r="BV14" s="228"/>
    </row>
    <row r="15" spans="2:75" s="272" customFormat="1" ht="15" outlineLevel="1">
      <c r="B15" s="278" t="s">
        <v>310</v>
      </c>
      <c r="C15" s="274"/>
      <c r="D15" s="274"/>
      <c r="E15" s="244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5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54"/>
      <c r="AC15" s="244"/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5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54"/>
      <c r="BA15" s="244"/>
      <c r="BB15" s="244"/>
      <c r="BC15" s="244"/>
      <c r="BD15" s="244"/>
      <c r="BE15" s="244"/>
      <c r="BF15" s="244"/>
      <c r="BG15" s="244"/>
      <c r="BH15" s="244"/>
      <c r="BI15" s="244"/>
      <c r="BJ15" s="244"/>
      <c r="BK15" s="244"/>
      <c r="BL15" s="244"/>
      <c r="BN15" s="41"/>
      <c r="BO15" s="42"/>
      <c r="BP15" s="42"/>
      <c r="BQ15" s="42"/>
      <c r="BR15" s="43"/>
      <c r="BS15" s="369"/>
      <c r="BT15" s="47"/>
      <c r="BU15" s="10"/>
      <c r="BV15" s="10"/>
      <c r="BW15" s="244"/>
    </row>
    <row r="16" spans="2:75" s="272" customFormat="1" ht="15" outlineLevel="1">
      <c r="B16" s="275" t="s">
        <v>24</v>
      </c>
      <c r="C16" s="248"/>
      <c r="D16" s="248"/>
      <c r="E16" s="235">
        <f>Balance!D18-Balance!E18</f>
        <v>-3431900</v>
      </c>
      <c r="F16" s="235">
        <f>Balance!E18-Balance!F18</f>
        <v>0</v>
      </c>
      <c r="G16" s="235">
        <f>Balance!F18-Balance!G18</f>
        <v>0</v>
      </c>
      <c r="H16" s="235">
        <f>Balance!G18-Balance!H18</f>
        <v>0</v>
      </c>
      <c r="I16" s="235">
        <f>Balance!H18-Balance!I18</f>
        <v>0</v>
      </c>
      <c r="J16" s="235">
        <f>Balance!I18-Balance!J18</f>
        <v>0</v>
      </c>
      <c r="K16" s="235">
        <f>Balance!J18-Balance!K18</f>
        <v>0</v>
      </c>
      <c r="L16" s="235">
        <f>Balance!K18-Balance!L18</f>
        <v>0</v>
      </c>
      <c r="M16" s="235">
        <f>Balance!L18-Balance!M18</f>
        <v>0</v>
      </c>
      <c r="N16" s="235">
        <f>Balance!M18-Balance!N18</f>
        <v>0</v>
      </c>
      <c r="O16" s="235">
        <f>Balance!N18-Balance!O18</f>
        <v>0</v>
      </c>
      <c r="P16" s="236">
        <f>Balance!O18-Balance!P18</f>
        <v>0</v>
      </c>
      <c r="Q16" s="235">
        <f>Balance!P18-Balance!Q18</f>
        <v>0</v>
      </c>
      <c r="R16" s="235">
        <f>Balance!Q18-Balance!R18</f>
        <v>0</v>
      </c>
      <c r="S16" s="235">
        <f>Balance!R18-Balance!S18</f>
        <v>0</v>
      </c>
      <c r="T16" s="235">
        <f>Balance!S18-Balance!T18</f>
        <v>0</v>
      </c>
      <c r="U16" s="235">
        <f>Balance!T18-Balance!U18</f>
        <v>0</v>
      </c>
      <c r="V16" s="235">
        <f>Balance!U18-Balance!V18</f>
        <v>0</v>
      </c>
      <c r="W16" s="235">
        <f>Balance!V18-Balance!W18</f>
        <v>0</v>
      </c>
      <c r="X16" s="235">
        <f>Balance!W18-Balance!X18</f>
        <v>0</v>
      </c>
      <c r="Y16" s="235">
        <f>Balance!X18-Balance!Y18</f>
        <v>0</v>
      </c>
      <c r="Z16" s="235">
        <f>Balance!Y18-Balance!Z18</f>
        <v>0</v>
      </c>
      <c r="AA16" s="235">
        <f>Balance!Z18-Balance!AA18</f>
        <v>0</v>
      </c>
      <c r="AB16" s="236">
        <f>Balance!AA18-Balance!AB18</f>
        <v>0</v>
      </c>
      <c r="AC16" s="235">
        <f>Balance!AB18-Balance!AC18</f>
        <v>0</v>
      </c>
      <c r="AD16" s="235">
        <f>Balance!AC18-Balance!AD18</f>
        <v>0</v>
      </c>
      <c r="AE16" s="235">
        <f>Balance!AD18-Balance!AE18</f>
        <v>0</v>
      </c>
      <c r="AF16" s="235">
        <f>Balance!AE18-Balance!AF18</f>
        <v>0</v>
      </c>
      <c r="AG16" s="235">
        <f>Balance!AF18-Balance!AG18</f>
        <v>0</v>
      </c>
      <c r="AH16" s="235">
        <f>Balance!AG18-Balance!AH18</f>
        <v>0</v>
      </c>
      <c r="AI16" s="235">
        <f>Balance!AH18-Balance!AI18</f>
        <v>0</v>
      </c>
      <c r="AJ16" s="235">
        <f>Balance!AI18-Balance!AJ18</f>
        <v>0</v>
      </c>
      <c r="AK16" s="235">
        <f>Balance!AJ18-Balance!AK18</f>
        <v>0</v>
      </c>
      <c r="AL16" s="235">
        <f>Balance!AK18-Balance!AL18</f>
        <v>0</v>
      </c>
      <c r="AM16" s="235">
        <f>Balance!AL18-Balance!AM18</f>
        <v>0</v>
      </c>
      <c r="AN16" s="236">
        <f>Balance!AM18-Balance!AN18</f>
        <v>0</v>
      </c>
      <c r="AO16" s="235">
        <f>Balance!AN18-Balance!AO18</f>
        <v>0</v>
      </c>
      <c r="AP16" s="235">
        <f>Balance!AO18-Balance!AP18</f>
        <v>0</v>
      </c>
      <c r="AQ16" s="235">
        <f>Balance!AP18-Balance!AQ18</f>
        <v>0</v>
      </c>
      <c r="AR16" s="235">
        <f>Balance!AQ18-Balance!AR18</f>
        <v>0</v>
      </c>
      <c r="AS16" s="235">
        <f>Balance!AR18-Balance!AS18</f>
        <v>0</v>
      </c>
      <c r="AT16" s="235">
        <f>Balance!AS18-Balance!AT18</f>
        <v>0</v>
      </c>
      <c r="AU16" s="235">
        <f>Balance!AT18-Balance!AU18</f>
        <v>0</v>
      </c>
      <c r="AV16" s="235">
        <f>Balance!AU18-Balance!AV18</f>
        <v>0</v>
      </c>
      <c r="AW16" s="235">
        <f>Balance!AV18-Balance!AW18</f>
        <v>0</v>
      </c>
      <c r="AX16" s="235">
        <f>Balance!AW18-Balance!AX18</f>
        <v>0</v>
      </c>
      <c r="AY16" s="235">
        <f>Balance!AX18-Balance!AY18</f>
        <v>0</v>
      </c>
      <c r="AZ16" s="236">
        <f>Balance!AY18-Balance!AZ18</f>
        <v>0</v>
      </c>
      <c r="BA16" s="235">
        <f>Balance!AZ18-Balance!BA18</f>
        <v>0</v>
      </c>
      <c r="BB16" s="235">
        <f>Balance!BA18-Balance!BB18</f>
        <v>0</v>
      </c>
      <c r="BC16" s="235">
        <f>Balance!BB18-Balance!BC18</f>
        <v>0</v>
      </c>
      <c r="BD16" s="235">
        <f>Balance!BC18-Balance!BD18</f>
        <v>0</v>
      </c>
      <c r="BE16" s="235">
        <f>Balance!BD18-Balance!BE18</f>
        <v>0</v>
      </c>
      <c r="BF16" s="235">
        <f>Balance!BE18-Balance!BF18</f>
        <v>0</v>
      </c>
      <c r="BG16" s="235">
        <f>Balance!BF18-Balance!BG18</f>
        <v>0</v>
      </c>
      <c r="BH16" s="235">
        <f>Balance!BG18-Balance!BH18</f>
        <v>0</v>
      </c>
      <c r="BI16" s="235">
        <f>Balance!BH18-Balance!BI18</f>
        <v>0</v>
      </c>
      <c r="BJ16" s="235">
        <f>Balance!BI18-Balance!BJ18</f>
        <v>0</v>
      </c>
      <c r="BK16" s="235">
        <f>Balance!BJ18-Balance!BK18</f>
        <v>0</v>
      </c>
      <c r="BL16" s="235">
        <f>Balance!BK18-Balance!BL18</f>
        <v>0</v>
      </c>
      <c r="BM16" s="287"/>
      <c r="BN16" s="301">
        <f t="shared" ref="BN16:BN19" si="7">SUM(E16:P16)</f>
        <v>-3431900</v>
      </c>
      <c r="BO16" s="302">
        <f t="shared" ref="BO16:BO19" si="8">SUM(Q16:AB16)</f>
        <v>0</v>
      </c>
      <c r="BP16" s="302">
        <f t="shared" ref="BP16:BP19" si="9">SUM(AC16:AN16)</f>
        <v>0</v>
      </c>
      <c r="BQ16" s="302">
        <f t="shared" ref="BQ16:BQ19" si="10">SUM(AO16:AZ16)</f>
        <v>0</v>
      </c>
      <c r="BR16" s="303">
        <f t="shared" ref="BR16:BR19" si="11">SUM(BA16:BL16)</f>
        <v>0</v>
      </c>
      <c r="BS16" s="411"/>
      <c r="BT16" s="304">
        <f t="shared" ref="BT16:BT19" si="12">SUM(BN16:BR16)</f>
        <v>-3431900</v>
      </c>
      <c r="BU16" s="306"/>
      <c r="BV16" s="10"/>
      <c r="BW16" s="244"/>
    </row>
    <row r="17" spans="2:75" s="276" customFormat="1" ht="15" outlineLevel="1">
      <c r="B17" s="275" t="s">
        <v>321</v>
      </c>
      <c r="C17" s="248"/>
      <c r="D17" s="248"/>
      <c r="E17" s="235">
        <f>Balance!D19-Balance!E19</f>
        <v>0</v>
      </c>
      <c r="F17" s="235">
        <f>Balance!E19-Balance!F19</f>
        <v>0</v>
      </c>
      <c r="G17" s="235">
        <f>Balance!F19-Balance!G19</f>
        <v>0</v>
      </c>
      <c r="H17" s="235">
        <f>Balance!G19-Balance!H19</f>
        <v>0</v>
      </c>
      <c r="I17" s="235">
        <f>Balance!H19-Balance!I19</f>
        <v>0</v>
      </c>
      <c r="J17" s="235">
        <f>Balance!I19-Balance!J19</f>
        <v>0</v>
      </c>
      <c r="K17" s="235">
        <f>Balance!J19-Balance!K19</f>
        <v>0</v>
      </c>
      <c r="L17" s="235">
        <f>Balance!K19-Balance!L19</f>
        <v>0</v>
      </c>
      <c r="M17" s="235">
        <f>Balance!L19-Balance!M19</f>
        <v>0</v>
      </c>
      <c r="N17" s="235">
        <f>Balance!M19-Balance!N19</f>
        <v>0</v>
      </c>
      <c r="O17" s="235">
        <f>Balance!N19-Balance!O19</f>
        <v>0</v>
      </c>
      <c r="P17" s="236">
        <f>Balance!O19-Balance!P19</f>
        <v>0</v>
      </c>
      <c r="Q17" s="235">
        <f>Balance!P19-Balance!Q19</f>
        <v>0</v>
      </c>
      <c r="R17" s="235">
        <f>Balance!Q19-Balance!R19</f>
        <v>0</v>
      </c>
      <c r="S17" s="235">
        <f>Balance!R19-Balance!S19</f>
        <v>0</v>
      </c>
      <c r="T17" s="235">
        <f>Balance!S19-Balance!T19</f>
        <v>0</v>
      </c>
      <c r="U17" s="235">
        <f>Balance!T19-Balance!U19</f>
        <v>0</v>
      </c>
      <c r="V17" s="235">
        <f>Balance!U19-Balance!V19</f>
        <v>0</v>
      </c>
      <c r="W17" s="235">
        <f>Balance!V19-Balance!W19</f>
        <v>0</v>
      </c>
      <c r="X17" s="235">
        <f>Balance!W19-Balance!X19</f>
        <v>0</v>
      </c>
      <c r="Y17" s="235">
        <f>Balance!X19-Balance!Y19</f>
        <v>0</v>
      </c>
      <c r="Z17" s="235">
        <f>Balance!Y19-Balance!Z19</f>
        <v>0</v>
      </c>
      <c r="AA17" s="235">
        <f>Balance!Z19-Balance!AA19</f>
        <v>0</v>
      </c>
      <c r="AB17" s="236">
        <f>Balance!AA19-Balance!AB19</f>
        <v>0</v>
      </c>
      <c r="AC17" s="235">
        <f>Balance!AB19-Balance!AC19</f>
        <v>0</v>
      </c>
      <c r="AD17" s="235">
        <f>Balance!AC19-Balance!AD19</f>
        <v>0</v>
      </c>
      <c r="AE17" s="235">
        <f>Balance!AD19-Balance!AE19</f>
        <v>0</v>
      </c>
      <c r="AF17" s="235">
        <f>Balance!AE19-Balance!AF19</f>
        <v>0</v>
      </c>
      <c r="AG17" s="235">
        <f>Balance!AF19-Balance!AG19</f>
        <v>0</v>
      </c>
      <c r="AH17" s="235">
        <f>Balance!AG19-Balance!AH19</f>
        <v>0</v>
      </c>
      <c r="AI17" s="235">
        <f>Balance!AH19-Balance!AI19</f>
        <v>0</v>
      </c>
      <c r="AJ17" s="235">
        <f>Balance!AI19-Balance!AJ19</f>
        <v>0</v>
      </c>
      <c r="AK17" s="235">
        <f>Balance!AJ19-Balance!AK19</f>
        <v>0</v>
      </c>
      <c r="AL17" s="235">
        <f>Balance!AK19-Balance!AL19</f>
        <v>0</v>
      </c>
      <c r="AM17" s="235">
        <f>Balance!AL19-Balance!AM19</f>
        <v>0</v>
      </c>
      <c r="AN17" s="236">
        <f>Balance!AM19-Balance!AN19</f>
        <v>0</v>
      </c>
      <c r="AO17" s="235">
        <f>Balance!AN19-Balance!AO19</f>
        <v>0</v>
      </c>
      <c r="AP17" s="235">
        <f>Balance!AO19-Balance!AP19</f>
        <v>0</v>
      </c>
      <c r="AQ17" s="235">
        <f>Balance!AP19-Balance!AQ19</f>
        <v>0</v>
      </c>
      <c r="AR17" s="235">
        <f>Balance!AQ19-Balance!AR19</f>
        <v>0</v>
      </c>
      <c r="AS17" s="235">
        <f>Balance!AR19-Balance!AS19</f>
        <v>0</v>
      </c>
      <c r="AT17" s="235">
        <f>Balance!AS19-Balance!AT19</f>
        <v>0</v>
      </c>
      <c r="AU17" s="235">
        <f>Balance!AT19-Balance!AU19</f>
        <v>0</v>
      </c>
      <c r="AV17" s="235">
        <f>Balance!AU19-Balance!AV19</f>
        <v>0</v>
      </c>
      <c r="AW17" s="235">
        <f>Balance!AV19-Balance!AW19</f>
        <v>0</v>
      </c>
      <c r="AX17" s="235">
        <f>Balance!AW19-Balance!AX19</f>
        <v>0</v>
      </c>
      <c r="AY17" s="235">
        <f>Balance!AX19-Balance!AY19</f>
        <v>0</v>
      </c>
      <c r="AZ17" s="236">
        <f>Balance!AY19-Balance!AZ19</f>
        <v>0</v>
      </c>
      <c r="BA17" s="235">
        <f>Balance!AZ19-Balance!BA19</f>
        <v>0</v>
      </c>
      <c r="BB17" s="235">
        <f>Balance!BA19-Balance!BB19</f>
        <v>0</v>
      </c>
      <c r="BC17" s="235">
        <f>Balance!BB19-Balance!BC19</f>
        <v>0</v>
      </c>
      <c r="BD17" s="235">
        <f>Balance!BC19-Balance!BD19</f>
        <v>0</v>
      </c>
      <c r="BE17" s="235">
        <f>Balance!BD19-Balance!BE19</f>
        <v>0</v>
      </c>
      <c r="BF17" s="235">
        <f>Balance!BE19-Balance!BF19</f>
        <v>0</v>
      </c>
      <c r="BG17" s="235">
        <f>Balance!BF19-Balance!BG19</f>
        <v>0</v>
      </c>
      <c r="BH17" s="235">
        <f>Balance!BG19-Balance!BH19</f>
        <v>0</v>
      </c>
      <c r="BI17" s="235">
        <f>Balance!BH19-Balance!BI19</f>
        <v>0</v>
      </c>
      <c r="BJ17" s="235">
        <f>Balance!BI19-Balance!BJ19</f>
        <v>0</v>
      </c>
      <c r="BK17" s="235">
        <f>Balance!BJ19-Balance!BK19</f>
        <v>0</v>
      </c>
      <c r="BL17" s="235">
        <f>Balance!BK19-Balance!BL19</f>
        <v>0</v>
      </c>
      <c r="BM17" s="287"/>
      <c r="BN17" s="301">
        <f t="shared" si="7"/>
        <v>0</v>
      </c>
      <c r="BO17" s="302">
        <f t="shared" si="8"/>
        <v>0</v>
      </c>
      <c r="BP17" s="302">
        <f t="shared" si="9"/>
        <v>0</v>
      </c>
      <c r="BQ17" s="302">
        <f t="shared" si="10"/>
        <v>0</v>
      </c>
      <c r="BR17" s="303">
        <f t="shared" si="11"/>
        <v>0</v>
      </c>
      <c r="BS17" s="411"/>
      <c r="BT17" s="304">
        <f t="shared" si="12"/>
        <v>0</v>
      </c>
      <c r="BU17" s="306"/>
      <c r="BV17" s="412"/>
      <c r="BW17" s="343"/>
    </row>
    <row r="18" spans="2:75" s="276" customFormat="1" ht="15" outlineLevel="1">
      <c r="B18" s="277" t="s">
        <v>320</v>
      </c>
      <c r="C18" s="278"/>
      <c r="D18" s="278"/>
      <c r="E18" s="403">
        <f>SUM(Balance!D20:D23)-SUM(Balance!E20:E23)</f>
        <v>0</v>
      </c>
      <c r="F18" s="403">
        <f>SUM(Balance!E20:E23)-SUM(Balance!F20:F23)</f>
        <v>0</v>
      </c>
      <c r="G18" s="403">
        <f>SUM(Balance!F20:F23)-SUM(Balance!G20:G23)</f>
        <v>0</v>
      </c>
      <c r="H18" s="403">
        <f>SUM(Balance!G20:G23)-SUM(Balance!H20:H23)</f>
        <v>0</v>
      </c>
      <c r="I18" s="403">
        <f>SUM(Balance!H20:H23)-SUM(Balance!I20:I23)</f>
        <v>0</v>
      </c>
      <c r="J18" s="403">
        <f>SUM(Balance!I20:I23)-SUM(Balance!J20:J23)</f>
        <v>0</v>
      </c>
      <c r="K18" s="403">
        <f>SUM(Balance!J20:J23)-SUM(Balance!K20:K23)</f>
        <v>0</v>
      </c>
      <c r="L18" s="403">
        <f>SUM(Balance!K20:K23)-SUM(Balance!L20:L23)</f>
        <v>0</v>
      </c>
      <c r="M18" s="403">
        <f>SUM(Balance!L20:L23)-SUM(Balance!M20:M23)</f>
        <v>0</v>
      </c>
      <c r="N18" s="403">
        <f>SUM(Balance!M20:M23)-SUM(Balance!N20:N23)</f>
        <v>0</v>
      </c>
      <c r="O18" s="403">
        <f>SUM(Balance!N20:N23)-SUM(Balance!O20:O23)</f>
        <v>0</v>
      </c>
      <c r="P18" s="404">
        <f>SUM(Balance!O20:O23)-SUM(Balance!P20:P23)</f>
        <v>0</v>
      </c>
      <c r="Q18" s="403">
        <f>SUM(Balance!P20:P23)-SUM(Balance!Q20:Q23)</f>
        <v>0</v>
      </c>
      <c r="R18" s="403">
        <f>SUM(Balance!Q20:Q23)-SUM(Balance!R20:R23)</f>
        <v>0</v>
      </c>
      <c r="S18" s="403">
        <f>SUM(Balance!R20:R23)-SUM(Balance!S20:S23)</f>
        <v>0</v>
      </c>
      <c r="T18" s="403">
        <f>SUM(Balance!S20:S23)-SUM(Balance!T20:T23)</f>
        <v>0</v>
      </c>
      <c r="U18" s="403">
        <f>SUM(Balance!T20:T23)-SUM(Balance!U20:U23)</f>
        <v>0</v>
      </c>
      <c r="V18" s="403">
        <f>SUM(Balance!U20:U23)-SUM(Balance!V20:V23)</f>
        <v>0</v>
      </c>
      <c r="W18" s="403">
        <f>SUM(Balance!V20:V23)-SUM(Balance!W20:W23)</f>
        <v>0</v>
      </c>
      <c r="X18" s="403">
        <f>SUM(Balance!W20:W23)-SUM(Balance!X20:X23)</f>
        <v>0</v>
      </c>
      <c r="Y18" s="403">
        <f>SUM(Balance!X20:X23)-SUM(Balance!Y20:Y23)</f>
        <v>0</v>
      </c>
      <c r="Z18" s="403">
        <f>SUM(Balance!Y20:Y23)-SUM(Balance!Z20:Z23)</f>
        <v>0</v>
      </c>
      <c r="AA18" s="403">
        <f>SUM(Balance!Z20:Z23)-SUM(Balance!AA20:AA23)</f>
        <v>0</v>
      </c>
      <c r="AB18" s="404">
        <f>SUM(Balance!AA20:AA23)-SUM(Balance!AB20:AB23)</f>
        <v>0</v>
      </c>
      <c r="AC18" s="403">
        <f>SUM(Balance!AB20:AB23)-SUM(Balance!AC20:AC23)</f>
        <v>0</v>
      </c>
      <c r="AD18" s="403">
        <f>SUM(Balance!AC20:AC23)-SUM(Balance!AD20:AD23)</f>
        <v>0</v>
      </c>
      <c r="AE18" s="403">
        <f>SUM(Balance!AD20:AD23)-SUM(Balance!AE20:AE23)</f>
        <v>0</v>
      </c>
      <c r="AF18" s="403">
        <f>SUM(Balance!AE20:AE23)-SUM(Balance!AF20:AF23)</f>
        <v>0</v>
      </c>
      <c r="AG18" s="403">
        <f>SUM(Balance!AF20:AF23)-SUM(Balance!AG20:AG23)</f>
        <v>0</v>
      </c>
      <c r="AH18" s="403">
        <f>SUM(Balance!AG20:AG23)-SUM(Balance!AH20:AH23)</f>
        <v>0</v>
      </c>
      <c r="AI18" s="403">
        <f>SUM(Balance!AH20:AH23)-SUM(Balance!AI20:AI23)</f>
        <v>0</v>
      </c>
      <c r="AJ18" s="403">
        <f>SUM(Balance!AI20:AI23)-SUM(Balance!AJ20:AJ23)</f>
        <v>0</v>
      </c>
      <c r="AK18" s="403">
        <f>SUM(Balance!AJ20:AJ23)-SUM(Balance!AK20:AK23)</f>
        <v>0</v>
      </c>
      <c r="AL18" s="403">
        <f>SUM(Balance!AK20:AK23)-SUM(Balance!AL20:AL23)</f>
        <v>0</v>
      </c>
      <c r="AM18" s="403">
        <f>SUM(Balance!AL20:AL23)-SUM(Balance!AM20:AM23)</f>
        <v>0</v>
      </c>
      <c r="AN18" s="404">
        <f>SUM(Balance!AM20:AM23)-SUM(Balance!AN20:AN23)</f>
        <v>0</v>
      </c>
      <c r="AO18" s="403">
        <f>SUM(Balance!AN20:AN23)-SUM(Balance!AO20:AO23)</f>
        <v>0</v>
      </c>
      <c r="AP18" s="403">
        <f>SUM(Balance!AO20:AO23)-SUM(Balance!AP20:AP23)</f>
        <v>0</v>
      </c>
      <c r="AQ18" s="403">
        <f>SUM(Balance!AP20:AP23)-SUM(Balance!AQ20:AQ23)</f>
        <v>0</v>
      </c>
      <c r="AR18" s="403">
        <f>SUM(Balance!AQ20:AQ23)-SUM(Balance!AR20:AR23)</f>
        <v>0</v>
      </c>
      <c r="AS18" s="403">
        <f>SUM(Balance!AR20:AR23)-SUM(Balance!AS20:AS23)</f>
        <v>0</v>
      </c>
      <c r="AT18" s="403">
        <f>SUM(Balance!AS20:AS23)-SUM(Balance!AT20:AT23)</f>
        <v>0</v>
      </c>
      <c r="AU18" s="403">
        <f>SUM(Balance!AT20:AT23)-SUM(Balance!AU20:AU23)</f>
        <v>0</v>
      </c>
      <c r="AV18" s="403">
        <f>SUM(Balance!AU20:AU23)-SUM(Balance!AV20:AV23)</f>
        <v>0</v>
      </c>
      <c r="AW18" s="403">
        <f>SUM(Balance!AV20:AV23)-SUM(Balance!AW20:AW23)</f>
        <v>0</v>
      </c>
      <c r="AX18" s="403">
        <f>SUM(Balance!AW20:AW23)-SUM(Balance!AX20:AX23)</f>
        <v>0</v>
      </c>
      <c r="AY18" s="403">
        <f>SUM(Balance!AX20:AX23)-SUM(Balance!AY20:AY23)</f>
        <v>0</v>
      </c>
      <c r="AZ18" s="404">
        <f>SUM(Balance!AY20:AY23)-SUM(Balance!AZ20:AZ23)</f>
        <v>0</v>
      </c>
      <c r="BA18" s="403">
        <f>SUM(Balance!AZ20:AZ23)-SUM(Balance!BA20:BA23)</f>
        <v>0</v>
      </c>
      <c r="BB18" s="403">
        <f>SUM(Balance!BA20:BA23)-SUM(Balance!BB20:BB23)</f>
        <v>0</v>
      </c>
      <c r="BC18" s="403">
        <f>SUM(Balance!BB20:BB23)-SUM(Balance!BC20:BC23)</f>
        <v>0</v>
      </c>
      <c r="BD18" s="403">
        <f>SUM(Balance!BC20:BC23)-SUM(Balance!BD20:BD23)</f>
        <v>0</v>
      </c>
      <c r="BE18" s="403">
        <f>SUM(Balance!BD20:BD23)-SUM(Balance!BE20:BE23)</f>
        <v>0</v>
      </c>
      <c r="BF18" s="403">
        <f>SUM(Balance!BE20:BE23)-SUM(Balance!BF20:BF23)</f>
        <v>0</v>
      </c>
      <c r="BG18" s="403">
        <f>SUM(Balance!BF20:BF23)-SUM(Balance!BG20:BG23)</f>
        <v>0</v>
      </c>
      <c r="BH18" s="403">
        <f>SUM(Balance!BG20:BG23)-SUM(Balance!BH20:BH23)</f>
        <v>0</v>
      </c>
      <c r="BI18" s="403">
        <f>SUM(Balance!BH20:BH23)-SUM(Balance!BI20:BI23)</f>
        <v>0</v>
      </c>
      <c r="BJ18" s="403">
        <f>SUM(Balance!BI20:BI23)-SUM(Balance!BJ20:BJ23)</f>
        <v>0</v>
      </c>
      <c r="BK18" s="403">
        <f>SUM(Balance!BJ20:BJ23)-SUM(Balance!BK20:BK23)</f>
        <v>0</v>
      </c>
      <c r="BL18" s="403">
        <f>SUM(Balance!BK20:BK23)-SUM(Balance!BL20:BL23)</f>
        <v>0</v>
      </c>
      <c r="BM18" s="288"/>
      <c r="BN18" s="398">
        <f t="shared" si="7"/>
        <v>0</v>
      </c>
      <c r="BO18" s="399">
        <f t="shared" si="8"/>
        <v>0</v>
      </c>
      <c r="BP18" s="399">
        <f t="shared" si="9"/>
        <v>0</v>
      </c>
      <c r="BQ18" s="399">
        <f t="shared" si="10"/>
        <v>0</v>
      </c>
      <c r="BR18" s="400">
        <f t="shared" si="11"/>
        <v>0</v>
      </c>
      <c r="BS18" s="66"/>
      <c r="BT18" s="401">
        <f t="shared" si="12"/>
        <v>0</v>
      </c>
      <c r="BU18" s="305"/>
      <c r="BV18" s="71"/>
    </row>
    <row r="19" spans="2:75" s="279" customFormat="1" thickBot="1">
      <c r="B19" s="274" t="s">
        <v>316</v>
      </c>
      <c r="C19" s="274"/>
      <c r="D19" s="274"/>
      <c r="E19" s="242">
        <f>SUM(E16:E18)</f>
        <v>-3431900</v>
      </c>
      <c r="F19" s="242">
        <f t="shared" ref="F19:P19" si="13">SUM(F16:F18)</f>
        <v>0</v>
      </c>
      <c r="G19" s="242">
        <f t="shared" si="13"/>
        <v>0</v>
      </c>
      <c r="H19" s="242">
        <f t="shared" si="13"/>
        <v>0</v>
      </c>
      <c r="I19" s="242">
        <f t="shared" si="13"/>
        <v>0</v>
      </c>
      <c r="J19" s="242">
        <f t="shared" si="13"/>
        <v>0</v>
      </c>
      <c r="K19" s="242">
        <f t="shared" si="13"/>
        <v>0</v>
      </c>
      <c r="L19" s="242">
        <f t="shared" si="13"/>
        <v>0</v>
      </c>
      <c r="M19" s="242">
        <f t="shared" si="13"/>
        <v>0</v>
      </c>
      <c r="N19" s="242">
        <f t="shared" si="13"/>
        <v>0</v>
      </c>
      <c r="O19" s="242">
        <f t="shared" si="13"/>
        <v>0</v>
      </c>
      <c r="P19" s="258">
        <f t="shared" si="13"/>
        <v>0</v>
      </c>
      <c r="Q19" s="242">
        <f>SUM(Q16:Q18)</f>
        <v>0</v>
      </c>
      <c r="R19" s="242">
        <f t="shared" ref="R19" si="14">SUM(R16:R18)</f>
        <v>0</v>
      </c>
      <c r="S19" s="242">
        <f t="shared" ref="S19" si="15">SUM(S16:S18)</f>
        <v>0</v>
      </c>
      <c r="T19" s="242">
        <f t="shared" ref="T19" si="16">SUM(T16:T18)</f>
        <v>0</v>
      </c>
      <c r="U19" s="242">
        <f t="shared" ref="U19" si="17">SUM(U16:U18)</f>
        <v>0</v>
      </c>
      <c r="V19" s="242">
        <f t="shared" ref="V19" si="18">SUM(V16:V18)</f>
        <v>0</v>
      </c>
      <c r="W19" s="242">
        <f t="shared" ref="W19" si="19">SUM(W16:W18)</f>
        <v>0</v>
      </c>
      <c r="X19" s="242">
        <f t="shared" ref="X19" si="20">SUM(X16:X18)</f>
        <v>0</v>
      </c>
      <c r="Y19" s="242">
        <f t="shared" ref="Y19" si="21">SUM(Y16:Y18)</f>
        <v>0</v>
      </c>
      <c r="Z19" s="242">
        <f t="shared" ref="Z19" si="22">SUM(Z16:Z18)</f>
        <v>0</v>
      </c>
      <c r="AA19" s="242">
        <f t="shared" ref="AA19" si="23">SUM(AA16:AA18)</f>
        <v>0</v>
      </c>
      <c r="AB19" s="258">
        <f t="shared" ref="AB19" si="24">SUM(AB16:AB18)</f>
        <v>0</v>
      </c>
      <c r="AC19" s="242">
        <f>SUM(AC16:AC18)</f>
        <v>0</v>
      </c>
      <c r="AD19" s="242">
        <f t="shared" ref="AD19" si="25">SUM(AD16:AD18)</f>
        <v>0</v>
      </c>
      <c r="AE19" s="242">
        <f t="shared" ref="AE19" si="26">SUM(AE16:AE18)</f>
        <v>0</v>
      </c>
      <c r="AF19" s="242">
        <f t="shared" ref="AF19" si="27">SUM(AF16:AF18)</f>
        <v>0</v>
      </c>
      <c r="AG19" s="242">
        <f t="shared" ref="AG19" si="28">SUM(AG16:AG18)</f>
        <v>0</v>
      </c>
      <c r="AH19" s="242">
        <f t="shared" ref="AH19" si="29">SUM(AH16:AH18)</f>
        <v>0</v>
      </c>
      <c r="AI19" s="242">
        <f t="shared" ref="AI19" si="30">SUM(AI16:AI18)</f>
        <v>0</v>
      </c>
      <c r="AJ19" s="242">
        <f t="shared" ref="AJ19" si="31">SUM(AJ16:AJ18)</f>
        <v>0</v>
      </c>
      <c r="AK19" s="242">
        <f t="shared" ref="AK19" si="32">SUM(AK16:AK18)</f>
        <v>0</v>
      </c>
      <c r="AL19" s="242">
        <f t="shared" ref="AL19" si="33">SUM(AL16:AL18)</f>
        <v>0</v>
      </c>
      <c r="AM19" s="242">
        <f t="shared" ref="AM19" si="34">SUM(AM16:AM18)</f>
        <v>0</v>
      </c>
      <c r="AN19" s="258">
        <f t="shared" ref="AN19" si="35">SUM(AN16:AN18)</f>
        <v>0</v>
      </c>
      <c r="AO19" s="242">
        <f>SUM(AO16:AO18)</f>
        <v>0</v>
      </c>
      <c r="AP19" s="242">
        <f t="shared" ref="AP19" si="36">SUM(AP16:AP18)</f>
        <v>0</v>
      </c>
      <c r="AQ19" s="242">
        <f t="shared" ref="AQ19" si="37">SUM(AQ16:AQ18)</f>
        <v>0</v>
      </c>
      <c r="AR19" s="242">
        <f t="shared" ref="AR19" si="38">SUM(AR16:AR18)</f>
        <v>0</v>
      </c>
      <c r="AS19" s="242">
        <f t="shared" ref="AS19" si="39">SUM(AS16:AS18)</f>
        <v>0</v>
      </c>
      <c r="AT19" s="242">
        <f t="shared" ref="AT19" si="40">SUM(AT16:AT18)</f>
        <v>0</v>
      </c>
      <c r="AU19" s="242">
        <f t="shared" ref="AU19" si="41">SUM(AU16:AU18)</f>
        <v>0</v>
      </c>
      <c r="AV19" s="242">
        <f t="shared" ref="AV19" si="42">SUM(AV16:AV18)</f>
        <v>0</v>
      </c>
      <c r="AW19" s="242">
        <f t="shared" ref="AW19" si="43">SUM(AW16:AW18)</f>
        <v>0</v>
      </c>
      <c r="AX19" s="242">
        <f t="shared" ref="AX19" si="44">SUM(AX16:AX18)</f>
        <v>0</v>
      </c>
      <c r="AY19" s="242">
        <f t="shared" ref="AY19" si="45">SUM(AY16:AY18)</f>
        <v>0</v>
      </c>
      <c r="AZ19" s="258">
        <f t="shared" ref="AZ19" si="46">SUM(AZ16:AZ18)</f>
        <v>0</v>
      </c>
      <c r="BA19" s="242">
        <f>SUM(BA16:BA18)</f>
        <v>0</v>
      </c>
      <c r="BB19" s="242">
        <f t="shared" ref="BB19" si="47">SUM(BB16:BB18)</f>
        <v>0</v>
      </c>
      <c r="BC19" s="242">
        <f t="shared" ref="BC19" si="48">SUM(BC16:BC18)</f>
        <v>0</v>
      </c>
      <c r="BD19" s="242">
        <f t="shared" ref="BD19" si="49">SUM(BD16:BD18)</f>
        <v>0</v>
      </c>
      <c r="BE19" s="242">
        <f t="shared" ref="BE19" si="50">SUM(BE16:BE18)</f>
        <v>0</v>
      </c>
      <c r="BF19" s="242">
        <f t="shared" ref="BF19" si="51">SUM(BF16:BF18)</f>
        <v>0</v>
      </c>
      <c r="BG19" s="242">
        <f t="shared" ref="BG19" si="52">SUM(BG16:BG18)</f>
        <v>0</v>
      </c>
      <c r="BH19" s="242">
        <f t="shared" ref="BH19" si="53">SUM(BH16:BH18)</f>
        <v>0</v>
      </c>
      <c r="BI19" s="242">
        <f t="shared" ref="BI19" si="54">SUM(BI16:BI18)</f>
        <v>0</v>
      </c>
      <c r="BJ19" s="242">
        <f t="shared" ref="BJ19" si="55">SUM(BJ16:BJ18)</f>
        <v>0</v>
      </c>
      <c r="BK19" s="242">
        <f t="shared" ref="BK19" si="56">SUM(BK16:BK18)</f>
        <v>0</v>
      </c>
      <c r="BL19" s="242">
        <f t="shared" ref="BL19" si="57">SUM(BL16:BL18)</f>
        <v>0</v>
      </c>
      <c r="BM19" s="287"/>
      <c r="BN19" s="309">
        <f t="shared" si="7"/>
        <v>-3431900</v>
      </c>
      <c r="BO19" s="310">
        <f t="shared" si="8"/>
        <v>0</v>
      </c>
      <c r="BP19" s="310">
        <f t="shared" si="9"/>
        <v>0</v>
      </c>
      <c r="BQ19" s="310">
        <f t="shared" si="10"/>
        <v>0</v>
      </c>
      <c r="BR19" s="311">
        <f t="shared" si="11"/>
        <v>0</v>
      </c>
      <c r="BS19" s="11"/>
      <c r="BT19" s="312">
        <f t="shared" si="12"/>
        <v>-3431900</v>
      </c>
      <c r="BU19" s="300"/>
      <c r="BV19" s="16"/>
    </row>
    <row r="20" spans="2:75" s="272" customFormat="1" thickBot="1">
      <c r="B20" s="385"/>
      <c r="C20" s="237"/>
      <c r="D20" s="237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5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5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5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54"/>
      <c r="BB20" s="244"/>
      <c r="BC20" s="244"/>
      <c r="BD20" s="244"/>
      <c r="BE20" s="244"/>
      <c r="BF20" s="244"/>
      <c r="BG20" s="244"/>
      <c r="BH20" s="244"/>
      <c r="BI20" s="244"/>
      <c r="BJ20" s="244"/>
      <c r="BK20" s="244"/>
      <c r="BL20" s="244"/>
      <c r="BN20" s="380"/>
      <c r="BO20" s="380"/>
      <c r="BP20" s="380"/>
      <c r="BQ20" s="380"/>
      <c r="BR20" s="380"/>
      <c r="BS20" s="381"/>
      <c r="BT20" s="382"/>
      <c r="BU20" s="228"/>
      <c r="BV20" s="228"/>
    </row>
    <row r="21" spans="2:75" s="272" customFormat="1" ht="15" outlineLevel="1">
      <c r="B21" s="278" t="s">
        <v>311</v>
      </c>
      <c r="C21" s="274"/>
      <c r="D21" s="274"/>
      <c r="E21" s="244"/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5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54"/>
      <c r="AC21" s="244"/>
      <c r="AD21" s="244"/>
      <c r="AE21" s="244"/>
      <c r="AF21" s="244"/>
      <c r="AG21" s="244"/>
      <c r="AH21" s="244"/>
      <c r="AI21" s="244"/>
      <c r="AJ21" s="244"/>
      <c r="AK21" s="244"/>
      <c r="AL21" s="244"/>
      <c r="AM21" s="244"/>
      <c r="AN21" s="25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54"/>
      <c r="BA21" s="244"/>
      <c r="BB21" s="244"/>
      <c r="BC21" s="244"/>
      <c r="BD21" s="244"/>
      <c r="BE21" s="244"/>
      <c r="BF21" s="244"/>
      <c r="BG21" s="244"/>
      <c r="BH21" s="244"/>
      <c r="BI21" s="244"/>
      <c r="BJ21" s="244"/>
      <c r="BK21" s="244"/>
      <c r="BL21" s="244"/>
      <c r="BN21" s="41"/>
      <c r="BO21" s="42"/>
      <c r="BP21" s="42"/>
      <c r="BQ21" s="42"/>
      <c r="BR21" s="43"/>
      <c r="BS21" s="369"/>
      <c r="BT21" s="47"/>
      <c r="BU21" s="10"/>
      <c r="BV21" s="6"/>
    </row>
    <row r="22" spans="2:75" s="272" customFormat="1" ht="15" outlineLevel="1">
      <c r="B22" s="275" t="s">
        <v>322</v>
      </c>
      <c r="C22" s="248"/>
      <c r="D22" s="248"/>
      <c r="E22" s="235">
        <f>SUM(Balance!E33:E38)-SUM(Balance!D33:D38)</f>
        <v>0</v>
      </c>
      <c r="F22" s="235">
        <f>SUM(Balance!F33:F38)-SUM(Balance!E33:E38)</f>
        <v>0</v>
      </c>
      <c r="G22" s="235">
        <f>SUM(Balance!G33:G38)-SUM(Balance!F33:F38)</f>
        <v>0</v>
      </c>
      <c r="H22" s="235">
        <f>SUM(Balance!H33:H38)-SUM(Balance!G33:G38)</f>
        <v>0</v>
      </c>
      <c r="I22" s="235">
        <f>SUM(Balance!I33:I38)-SUM(Balance!H33:H38)</f>
        <v>0</v>
      </c>
      <c r="J22" s="235">
        <f>SUM(Balance!J33:J38)-SUM(Balance!I33:I38)</f>
        <v>0</v>
      </c>
      <c r="K22" s="235">
        <f>SUM(Balance!K33:K38)-SUM(Balance!J33:J38)</f>
        <v>0</v>
      </c>
      <c r="L22" s="235">
        <f>SUM(Balance!L33:L38)-SUM(Balance!K33:K38)</f>
        <v>0</v>
      </c>
      <c r="M22" s="235">
        <f>SUM(Balance!M33:M38)-SUM(Balance!L33:L38)</f>
        <v>0</v>
      </c>
      <c r="N22" s="235">
        <f>SUM(Balance!N33:N38)-SUM(Balance!M33:M38)</f>
        <v>0</v>
      </c>
      <c r="O22" s="235">
        <f>SUM(Balance!O33:O38)-SUM(Balance!N33:N38)</f>
        <v>0</v>
      </c>
      <c r="P22" s="236">
        <f>SUM(Balance!P33:P38)-SUM(Balance!O33:O38)</f>
        <v>0</v>
      </c>
      <c r="Q22" s="235">
        <f>SUM(Balance!Q33:Q38)-SUM(Balance!P33:P38)</f>
        <v>0</v>
      </c>
      <c r="R22" s="235">
        <f>SUM(Balance!R33:R38)-SUM(Balance!Q33:Q38)</f>
        <v>0</v>
      </c>
      <c r="S22" s="235">
        <f>SUM(Balance!S33:S38)-SUM(Balance!R33:R38)</f>
        <v>0</v>
      </c>
      <c r="T22" s="235">
        <f>SUM(Balance!T33:T38)-SUM(Balance!S33:S38)</f>
        <v>0</v>
      </c>
      <c r="U22" s="235">
        <f>SUM(Balance!U33:U38)-SUM(Balance!T33:T38)</f>
        <v>0</v>
      </c>
      <c r="V22" s="235">
        <f>SUM(Balance!V33:V38)-SUM(Balance!U33:U38)</f>
        <v>0</v>
      </c>
      <c r="W22" s="235">
        <f>SUM(Balance!W33:W38)-SUM(Balance!V33:V38)</f>
        <v>0</v>
      </c>
      <c r="X22" s="235">
        <f>SUM(Balance!X33:X38)-SUM(Balance!W33:W38)</f>
        <v>0</v>
      </c>
      <c r="Y22" s="235">
        <f>SUM(Balance!Y33:Y38)-SUM(Balance!X33:X38)</f>
        <v>0</v>
      </c>
      <c r="Z22" s="235">
        <f>SUM(Balance!Z33:Z38)-SUM(Balance!Y33:Y38)</f>
        <v>0</v>
      </c>
      <c r="AA22" s="235">
        <f>SUM(Balance!AA33:AA38)-SUM(Balance!Z33:Z38)</f>
        <v>0</v>
      </c>
      <c r="AB22" s="236">
        <f>SUM(Balance!AB33:AB38)-SUM(Balance!AA33:AA38)</f>
        <v>0</v>
      </c>
      <c r="AC22" s="235">
        <f>SUM(Balance!AC33:AC38)-SUM(Balance!AB33:AB38)</f>
        <v>0</v>
      </c>
      <c r="AD22" s="235">
        <f>SUM(Balance!AD33:AD38)-SUM(Balance!AC33:AC38)</f>
        <v>0</v>
      </c>
      <c r="AE22" s="235">
        <f>SUM(Balance!AE33:AE38)-SUM(Balance!AD33:AD38)</f>
        <v>0</v>
      </c>
      <c r="AF22" s="235">
        <f>SUM(Balance!AF33:AF38)-SUM(Balance!AE33:AE38)</f>
        <v>0</v>
      </c>
      <c r="AG22" s="235">
        <f>SUM(Balance!AG33:AG38)-SUM(Balance!AF33:AF38)</f>
        <v>0</v>
      </c>
      <c r="AH22" s="235">
        <f>SUM(Balance!AH33:AH38)-SUM(Balance!AG33:AG38)</f>
        <v>0</v>
      </c>
      <c r="AI22" s="235">
        <f>SUM(Balance!AI33:AI38)-SUM(Balance!AH33:AH38)</f>
        <v>0</v>
      </c>
      <c r="AJ22" s="235">
        <f>SUM(Balance!AJ33:AJ38)-SUM(Balance!AI33:AI38)</f>
        <v>0</v>
      </c>
      <c r="AK22" s="235">
        <f>SUM(Balance!AK33:AK38)-SUM(Balance!AJ33:AJ38)</f>
        <v>0</v>
      </c>
      <c r="AL22" s="235">
        <f>SUM(Balance!AL33:AL38)-SUM(Balance!AK33:AK38)</f>
        <v>0</v>
      </c>
      <c r="AM22" s="235">
        <f>SUM(Balance!AM33:AM38)-SUM(Balance!AL33:AL38)</f>
        <v>0</v>
      </c>
      <c r="AN22" s="236">
        <f>SUM(Balance!AN33:AN38)-SUM(Balance!AM33:AM38)</f>
        <v>0</v>
      </c>
      <c r="AO22" s="235">
        <f>SUM(Balance!AO33:AO38)-SUM(Balance!AN33:AN38)</f>
        <v>0</v>
      </c>
      <c r="AP22" s="235">
        <f>SUM(Balance!AP33:AP38)-SUM(Balance!AO33:AO38)</f>
        <v>0</v>
      </c>
      <c r="AQ22" s="235">
        <f>SUM(Balance!AQ33:AQ38)-SUM(Balance!AP33:AP38)</f>
        <v>0</v>
      </c>
      <c r="AR22" s="235">
        <f>SUM(Balance!AR33:AR38)-SUM(Balance!AQ33:AQ38)</f>
        <v>0</v>
      </c>
      <c r="AS22" s="235">
        <f>SUM(Balance!AS33:AS38)-SUM(Balance!AR33:AR38)</f>
        <v>0</v>
      </c>
      <c r="AT22" s="235">
        <f>SUM(Balance!AT33:AT38)-SUM(Balance!AS33:AS38)</f>
        <v>0</v>
      </c>
      <c r="AU22" s="235">
        <f>SUM(Balance!AU33:AU38)-SUM(Balance!AT33:AT38)</f>
        <v>0</v>
      </c>
      <c r="AV22" s="235">
        <f>SUM(Balance!AV33:AV38)-SUM(Balance!AU33:AU38)</f>
        <v>0</v>
      </c>
      <c r="AW22" s="235">
        <f>SUM(Balance!AW33:AW38)-SUM(Balance!AV33:AV38)</f>
        <v>0</v>
      </c>
      <c r="AX22" s="235">
        <f>SUM(Balance!AX33:AX38)-SUM(Balance!AW33:AW38)</f>
        <v>0</v>
      </c>
      <c r="AY22" s="235">
        <f>SUM(Balance!AY33:AY38)-SUM(Balance!AX33:AX38)</f>
        <v>0</v>
      </c>
      <c r="AZ22" s="236">
        <f>SUM(Balance!AZ33:AZ38)-SUM(Balance!AY33:AY38)</f>
        <v>0</v>
      </c>
      <c r="BA22" s="235">
        <f>SUM(Balance!BA33:BA38)-SUM(Balance!AZ33:AZ38)</f>
        <v>0</v>
      </c>
      <c r="BB22" s="235">
        <f>SUM(Balance!BB33:BB38)-SUM(Balance!BA33:BA38)</f>
        <v>0</v>
      </c>
      <c r="BC22" s="235">
        <f>SUM(Balance!BC33:BC38)-SUM(Balance!BB33:BB38)</f>
        <v>0</v>
      </c>
      <c r="BD22" s="235">
        <f>SUM(Balance!BD33:BD38)-SUM(Balance!BC33:BC38)</f>
        <v>0</v>
      </c>
      <c r="BE22" s="235">
        <f>SUM(Balance!BE33:BE38)-SUM(Balance!BD33:BD38)</f>
        <v>0</v>
      </c>
      <c r="BF22" s="235">
        <f>SUM(Balance!BF33:BF38)-SUM(Balance!BE33:BE38)</f>
        <v>0</v>
      </c>
      <c r="BG22" s="235">
        <f>SUM(Balance!BG33:BG38)-SUM(Balance!BF33:BF38)</f>
        <v>0</v>
      </c>
      <c r="BH22" s="235">
        <f>SUM(Balance!BH33:BH38)-SUM(Balance!BG33:BG38)</f>
        <v>0</v>
      </c>
      <c r="BI22" s="235">
        <f>SUM(Balance!BI33:BI38)-SUM(Balance!BH33:BH38)</f>
        <v>0</v>
      </c>
      <c r="BJ22" s="235">
        <f>SUM(Balance!BJ33:BJ38)-SUM(Balance!BI33:BI38)</f>
        <v>0</v>
      </c>
      <c r="BK22" s="235">
        <f>SUM(Balance!BK33:BK38)-SUM(Balance!BJ33:BJ38)</f>
        <v>0</v>
      </c>
      <c r="BL22" s="235">
        <f>SUM(Balance!BL33:BL38)-SUM(Balance!BK33:BK38)</f>
        <v>0</v>
      </c>
      <c r="BM22" s="287"/>
      <c r="BN22" s="301">
        <f t="shared" ref="BN22:BN28" si="58">SUM(E22:P22)</f>
        <v>0</v>
      </c>
      <c r="BO22" s="302">
        <f t="shared" ref="BO22:BO28" si="59">SUM(Q22:AB22)</f>
        <v>0</v>
      </c>
      <c r="BP22" s="302">
        <f t="shared" ref="BP22:BP28" si="60">SUM(AC22:AN22)</f>
        <v>0</v>
      </c>
      <c r="BQ22" s="302">
        <f t="shared" ref="BQ22:BQ28" si="61">SUM(AO22:AZ22)</f>
        <v>0</v>
      </c>
      <c r="BR22" s="303">
        <f t="shared" ref="BR22:BR28" si="62">SUM(BA22:BL22)</f>
        <v>0</v>
      </c>
      <c r="BS22" s="411"/>
      <c r="BT22" s="304">
        <f t="shared" ref="BT22:BT28" si="63">SUM(BN22:BR22)</f>
        <v>0</v>
      </c>
      <c r="BU22" s="306"/>
      <c r="BV22" s="6"/>
    </row>
    <row r="23" spans="2:75" s="276" customFormat="1" ht="15" outlineLevel="1">
      <c r="B23" s="275" t="s">
        <v>323</v>
      </c>
      <c r="C23" s="248"/>
      <c r="D23" s="248"/>
      <c r="E23" s="235">
        <f>Balance!E41-Balance!D41</f>
        <v>0</v>
      </c>
      <c r="F23" s="235">
        <f>Balance!F41-Balance!E41</f>
        <v>0</v>
      </c>
      <c r="G23" s="235">
        <f>Balance!G41-Balance!F41</f>
        <v>0</v>
      </c>
      <c r="H23" s="235">
        <f>Balance!H41-Balance!G41</f>
        <v>0</v>
      </c>
      <c r="I23" s="235">
        <f>Balance!I41-Balance!H41</f>
        <v>0</v>
      </c>
      <c r="J23" s="235">
        <f>Balance!J41-Balance!I41</f>
        <v>0</v>
      </c>
      <c r="K23" s="235">
        <f>Balance!K41-Balance!J41</f>
        <v>0</v>
      </c>
      <c r="L23" s="235">
        <f>Balance!L41-Balance!K41</f>
        <v>0</v>
      </c>
      <c r="M23" s="235">
        <f>Balance!M41-Balance!L41</f>
        <v>0</v>
      </c>
      <c r="N23" s="235">
        <f>Balance!N41-Balance!M41</f>
        <v>0</v>
      </c>
      <c r="O23" s="235">
        <f>Balance!O41-Balance!N41</f>
        <v>0</v>
      </c>
      <c r="P23" s="236">
        <f>Balance!P41-Balance!O41</f>
        <v>0</v>
      </c>
      <c r="Q23" s="235">
        <f>Balance!Q41-Balance!P41</f>
        <v>0</v>
      </c>
      <c r="R23" s="235">
        <f>Balance!R41-Balance!Q41</f>
        <v>0</v>
      </c>
      <c r="S23" s="235">
        <f>Balance!S41-Balance!R41</f>
        <v>0</v>
      </c>
      <c r="T23" s="235">
        <f>Balance!T41-Balance!S41</f>
        <v>0</v>
      </c>
      <c r="U23" s="235">
        <f>Balance!U41-Balance!T41</f>
        <v>0</v>
      </c>
      <c r="V23" s="235">
        <f>Balance!V41-Balance!U41</f>
        <v>0</v>
      </c>
      <c r="W23" s="235">
        <f>Balance!W41-Balance!V41</f>
        <v>0</v>
      </c>
      <c r="X23" s="235">
        <f>Balance!X41-Balance!W41</f>
        <v>0</v>
      </c>
      <c r="Y23" s="235">
        <f>Balance!Y41-Balance!X41</f>
        <v>0</v>
      </c>
      <c r="Z23" s="235">
        <f>Balance!Z41-Balance!Y41</f>
        <v>0</v>
      </c>
      <c r="AA23" s="235">
        <f>Balance!AA41-Balance!Z41</f>
        <v>0</v>
      </c>
      <c r="AB23" s="236">
        <f>Balance!AB41-Balance!AA41</f>
        <v>0</v>
      </c>
      <c r="AC23" s="235">
        <f>Balance!AC41-Balance!AB41</f>
        <v>0</v>
      </c>
      <c r="AD23" s="235">
        <f>Balance!AD41-Balance!AC41</f>
        <v>0</v>
      </c>
      <c r="AE23" s="235">
        <f>Balance!AE41-Balance!AD41</f>
        <v>0</v>
      </c>
      <c r="AF23" s="235">
        <f>Balance!AF41-Balance!AE41</f>
        <v>0</v>
      </c>
      <c r="AG23" s="235">
        <f>Balance!AG41-Balance!AF41</f>
        <v>0</v>
      </c>
      <c r="AH23" s="235">
        <f>Balance!AH41-Balance!AG41</f>
        <v>0</v>
      </c>
      <c r="AI23" s="235">
        <f>Balance!AI41-Balance!AH41</f>
        <v>0</v>
      </c>
      <c r="AJ23" s="235">
        <f>Balance!AJ41-Balance!AI41</f>
        <v>0</v>
      </c>
      <c r="AK23" s="235">
        <f>Balance!AK41-Balance!AJ41</f>
        <v>0</v>
      </c>
      <c r="AL23" s="235">
        <f>Balance!AL41-Balance!AK41</f>
        <v>0</v>
      </c>
      <c r="AM23" s="235">
        <f>Balance!AM41-Balance!AL41</f>
        <v>0</v>
      </c>
      <c r="AN23" s="236">
        <f>Balance!AN41-Balance!AM41</f>
        <v>0</v>
      </c>
      <c r="AO23" s="235">
        <f>Balance!AO41-Balance!AN41</f>
        <v>0</v>
      </c>
      <c r="AP23" s="235">
        <f>Balance!AP41-Balance!AO41</f>
        <v>0</v>
      </c>
      <c r="AQ23" s="235">
        <f>Balance!AQ41-Balance!AP41</f>
        <v>0</v>
      </c>
      <c r="AR23" s="235">
        <f>Balance!AR41-Balance!AQ41</f>
        <v>0</v>
      </c>
      <c r="AS23" s="235">
        <f>Balance!AS41-Balance!AR41</f>
        <v>0</v>
      </c>
      <c r="AT23" s="235">
        <f>Balance!AT41-Balance!AS41</f>
        <v>0</v>
      </c>
      <c r="AU23" s="235">
        <f>Balance!AU41-Balance!AT41</f>
        <v>0</v>
      </c>
      <c r="AV23" s="235">
        <f>Balance!AV41-Balance!AU41</f>
        <v>0</v>
      </c>
      <c r="AW23" s="235">
        <f>Balance!AW41-Balance!AV41</f>
        <v>0</v>
      </c>
      <c r="AX23" s="235">
        <f>Balance!AX41-Balance!AW41</f>
        <v>0</v>
      </c>
      <c r="AY23" s="235">
        <f>Balance!AY41-Balance!AX41</f>
        <v>0</v>
      </c>
      <c r="AZ23" s="236">
        <f>Balance!AZ41-Balance!AY41</f>
        <v>0</v>
      </c>
      <c r="BA23" s="235">
        <f>Balance!BA41-Balance!AZ41</f>
        <v>0</v>
      </c>
      <c r="BB23" s="235">
        <f>Balance!BB41-Balance!BA41</f>
        <v>0</v>
      </c>
      <c r="BC23" s="235">
        <f>Balance!BC41-Balance!BB41</f>
        <v>0</v>
      </c>
      <c r="BD23" s="235">
        <f>Balance!BD41-Balance!BC41</f>
        <v>0</v>
      </c>
      <c r="BE23" s="235">
        <f>Balance!BE41-Balance!BD41</f>
        <v>0</v>
      </c>
      <c r="BF23" s="235">
        <f>Balance!BF41-Balance!BE41</f>
        <v>0</v>
      </c>
      <c r="BG23" s="235">
        <f>Balance!BG41-Balance!BF41</f>
        <v>0</v>
      </c>
      <c r="BH23" s="235">
        <f>Balance!BH41-Balance!BG41</f>
        <v>0</v>
      </c>
      <c r="BI23" s="235">
        <f>Balance!BI41-Balance!BH41</f>
        <v>0</v>
      </c>
      <c r="BJ23" s="235">
        <f>Balance!BJ41-Balance!BI41</f>
        <v>0</v>
      </c>
      <c r="BK23" s="235">
        <f>Balance!BK41-Balance!BJ41</f>
        <v>0</v>
      </c>
      <c r="BL23" s="235">
        <f>Balance!BL41-Balance!BK41</f>
        <v>0</v>
      </c>
      <c r="BM23" s="287"/>
      <c r="BN23" s="301">
        <f t="shared" si="58"/>
        <v>0</v>
      </c>
      <c r="BO23" s="302">
        <f t="shared" si="59"/>
        <v>0</v>
      </c>
      <c r="BP23" s="302">
        <f t="shared" si="60"/>
        <v>0</v>
      </c>
      <c r="BQ23" s="302">
        <f t="shared" si="61"/>
        <v>0</v>
      </c>
      <c r="BR23" s="303">
        <f t="shared" si="62"/>
        <v>0</v>
      </c>
      <c r="BS23" s="411"/>
      <c r="BT23" s="304">
        <f t="shared" si="63"/>
        <v>0</v>
      </c>
      <c r="BU23" s="306"/>
      <c r="BV23" s="71"/>
    </row>
    <row r="24" spans="2:75" s="276" customFormat="1" ht="15" outlineLevel="1">
      <c r="B24" s="275" t="s">
        <v>30</v>
      </c>
      <c r="C24" s="248"/>
      <c r="D24" s="248"/>
      <c r="E24" s="235">
        <f>Balance!E46-Balance!D46</f>
        <v>1000000</v>
      </c>
      <c r="F24" s="235">
        <f>Balance!F46-Balance!E46</f>
        <v>0</v>
      </c>
      <c r="G24" s="235">
        <f>Balance!G46-Balance!F46</f>
        <v>0</v>
      </c>
      <c r="H24" s="235">
        <f>Balance!H46-Balance!G46</f>
        <v>0</v>
      </c>
      <c r="I24" s="235">
        <f>Balance!I46-Balance!H46</f>
        <v>0</v>
      </c>
      <c r="J24" s="235">
        <f>Balance!J46-Balance!I46</f>
        <v>0</v>
      </c>
      <c r="K24" s="235">
        <f>Balance!K46-Balance!J46</f>
        <v>0</v>
      </c>
      <c r="L24" s="235">
        <f>Balance!L46-Balance!K46</f>
        <v>0</v>
      </c>
      <c r="M24" s="235">
        <f>Balance!M46-Balance!L46</f>
        <v>0</v>
      </c>
      <c r="N24" s="235">
        <f>Balance!N46-Balance!M46</f>
        <v>0</v>
      </c>
      <c r="O24" s="235">
        <f>Balance!O46-Balance!N46</f>
        <v>0</v>
      </c>
      <c r="P24" s="236">
        <f>Balance!P46-Balance!O46</f>
        <v>0</v>
      </c>
      <c r="Q24" s="235">
        <f>Balance!Q46-Balance!P46</f>
        <v>0</v>
      </c>
      <c r="R24" s="235">
        <f>Balance!R46-Balance!Q46</f>
        <v>0</v>
      </c>
      <c r="S24" s="235">
        <f>Balance!S46-Balance!R46</f>
        <v>0</v>
      </c>
      <c r="T24" s="235">
        <f>Balance!T46-Balance!S46</f>
        <v>0</v>
      </c>
      <c r="U24" s="235">
        <f>Balance!U46-Balance!T46</f>
        <v>0</v>
      </c>
      <c r="V24" s="235">
        <f>Balance!V46-Balance!U46</f>
        <v>0</v>
      </c>
      <c r="W24" s="235">
        <f>Balance!W46-Balance!V46</f>
        <v>0</v>
      </c>
      <c r="X24" s="235">
        <f>Balance!X46-Balance!W46</f>
        <v>0</v>
      </c>
      <c r="Y24" s="235">
        <f>Balance!Y46-Balance!X46</f>
        <v>0</v>
      </c>
      <c r="Z24" s="235">
        <f>Balance!Z46-Balance!Y46</f>
        <v>0</v>
      </c>
      <c r="AA24" s="235">
        <f>Balance!AA46-Balance!Z46</f>
        <v>0</v>
      </c>
      <c r="AB24" s="236">
        <f>Balance!AB46-Balance!AA46</f>
        <v>0</v>
      </c>
      <c r="AC24" s="235">
        <f>Balance!AC46-Balance!AB46</f>
        <v>0</v>
      </c>
      <c r="AD24" s="235">
        <f>Balance!AD46-Balance!AC46</f>
        <v>0</v>
      </c>
      <c r="AE24" s="235">
        <f>Balance!AE46-Balance!AD46</f>
        <v>0</v>
      </c>
      <c r="AF24" s="235">
        <f>Balance!AF46-Balance!AE46</f>
        <v>0</v>
      </c>
      <c r="AG24" s="235">
        <f>Balance!AG46-Balance!AF46</f>
        <v>0</v>
      </c>
      <c r="AH24" s="235">
        <f>Balance!AH46-Balance!AG46</f>
        <v>0</v>
      </c>
      <c r="AI24" s="235">
        <f>Balance!AI46-Balance!AH46</f>
        <v>0</v>
      </c>
      <c r="AJ24" s="235">
        <f>Balance!AJ46-Balance!AI46</f>
        <v>0</v>
      </c>
      <c r="AK24" s="235">
        <f>Balance!AK46-Balance!AJ46</f>
        <v>0</v>
      </c>
      <c r="AL24" s="235">
        <f>Balance!AL46-Balance!AK46</f>
        <v>0</v>
      </c>
      <c r="AM24" s="235">
        <f>Balance!AM46-Balance!AL46</f>
        <v>0</v>
      </c>
      <c r="AN24" s="236">
        <f>Balance!AN46-Balance!AM46</f>
        <v>0</v>
      </c>
      <c r="AO24" s="235">
        <f>Balance!AO46-Balance!AN46</f>
        <v>0</v>
      </c>
      <c r="AP24" s="235">
        <f>Balance!AP46-Balance!AO46</f>
        <v>0</v>
      </c>
      <c r="AQ24" s="235">
        <f>Balance!AQ46-Balance!AP46</f>
        <v>0</v>
      </c>
      <c r="AR24" s="235">
        <f>Balance!AR46-Balance!AQ46</f>
        <v>0</v>
      </c>
      <c r="AS24" s="235">
        <f>Balance!AS46-Balance!AR46</f>
        <v>0</v>
      </c>
      <c r="AT24" s="235">
        <f>Balance!AT46-Balance!AS46</f>
        <v>0</v>
      </c>
      <c r="AU24" s="235">
        <f>Balance!AU46-Balance!AT46</f>
        <v>0</v>
      </c>
      <c r="AV24" s="235">
        <f>Balance!AV46-Balance!AU46</f>
        <v>0</v>
      </c>
      <c r="AW24" s="235">
        <f>Balance!AW46-Balance!AV46</f>
        <v>0</v>
      </c>
      <c r="AX24" s="235">
        <f>Balance!AX46-Balance!AW46</f>
        <v>0</v>
      </c>
      <c r="AY24" s="235">
        <f>Balance!AY46-Balance!AX46</f>
        <v>0</v>
      </c>
      <c r="AZ24" s="236">
        <f>Balance!AZ46-Balance!AY46</f>
        <v>0</v>
      </c>
      <c r="BA24" s="235">
        <f>Balance!BA46-Balance!AZ46</f>
        <v>0</v>
      </c>
      <c r="BB24" s="235">
        <f>Balance!BB46-Balance!BA46</f>
        <v>0</v>
      </c>
      <c r="BC24" s="235">
        <f>Balance!BC46-Balance!BB46</f>
        <v>0</v>
      </c>
      <c r="BD24" s="235">
        <f>Balance!BD46-Balance!BC46</f>
        <v>0</v>
      </c>
      <c r="BE24" s="235">
        <f>Balance!BE46-Balance!BD46</f>
        <v>0</v>
      </c>
      <c r="BF24" s="235">
        <f>Balance!BF46-Balance!BE46</f>
        <v>0</v>
      </c>
      <c r="BG24" s="235">
        <f>Balance!BG46-Balance!BF46</f>
        <v>0</v>
      </c>
      <c r="BH24" s="235">
        <f>Balance!BH46-Balance!BG46</f>
        <v>0</v>
      </c>
      <c r="BI24" s="235">
        <f>Balance!BI46-Balance!BH46</f>
        <v>0</v>
      </c>
      <c r="BJ24" s="235">
        <f>Balance!BJ46-Balance!BI46</f>
        <v>0</v>
      </c>
      <c r="BK24" s="235">
        <f>Balance!BK46-Balance!BJ46</f>
        <v>0</v>
      </c>
      <c r="BL24" s="235">
        <f>Balance!BL46-Balance!BK46</f>
        <v>0</v>
      </c>
      <c r="BM24" s="287"/>
      <c r="BN24" s="301">
        <f t="shared" si="58"/>
        <v>1000000</v>
      </c>
      <c r="BO24" s="302">
        <f t="shared" si="59"/>
        <v>0</v>
      </c>
      <c r="BP24" s="302">
        <f t="shared" si="60"/>
        <v>0</v>
      </c>
      <c r="BQ24" s="302">
        <f t="shared" si="61"/>
        <v>0</v>
      </c>
      <c r="BR24" s="303">
        <f t="shared" si="62"/>
        <v>0</v>
      </c>
      <c r="BS24" s="11"/>
      <c r="BT24" s="304">
        <f t="shared" si="63"/>
        <v>1000000</v>
      </c>
      <c r="BU24" s="300"/>
      <c r="BV24" s="71"/>
    </row>
    <row r="25" spans="2:75" s="276" customFormat="1" ht="15" outlineLevel="1">
      <c r="B25" s="275" t="s">
        <v>324</v>
      </c>
      <c r="C25" s="248"/>
      <c r="D25" s="248"/>
      <c r="E25" s="235">
        <f>Balance!E52-Balance!D52</f>
        <v>0</v>
      </c>
      <c r="F25" s="235">
        <f>Balance!F52-Balance!E52</f>
        <v>0</v>
      </c>
      <c r="G25" s="235">
        <f>Balance!G52-Balance!F52</f>
        <v>0</v>
      </c>
      <c r="H25" s="235">
        <f>Balance!H52-Balance!G52</f>
        <v>0</v>
      </c>
      <c r="I25" s="235">
        <f>Balance!I52-Balance!H52</f>
        <v>0</v>
      </c>
      <c r="J25" s="235">
        <f>Balance!J52-Balance!I52</f>
        <v>0</v>
      </c>
      <c r="K25" s="235">
        <f>Balance!K52-Balance!J52</f>
        <v>0</v>
      </c>
      <c r="L25" s="235">
        <f>Balance!L52-Balance!K52</f>
        <v>0</v>
      </c>
      <c r="M25" s="235">
        <f>Balance!M52-Balance!L52</f>
        <v>0</v>
      </c>
      <c r="N25" s="235">
        <f>Balance!N52-Balance!M52</f>
        <v>0</v>
      </c>
      <c r="O25" s="235">
        <f>Balance!O52-Balance!N52</f>
        <v>0</v>
      </c>
      <c r="P25" s="236">
        <f>Balance!P52-Balance!O52</f>
        <v>0</v>
      </c>
      <c r="Q25" s="235">
        <f>Balance!Q52-Balance!P52</f>
        <v>0</v>
      </c>
      <c r="R25" s="235">
        <f>Balance!R52-Balance!Q52</f>
        <v>0</v>
      </c>
      <c r="S25" s="235">
        <f>Balance!S52-Balance!R52</f>
        <v>0</v>
      </c>
      <c r="T25" s="235">
        <f>Balance!T52-Balance!S52</f>
        <v>0</v>
      </c>
      <c r="U25" s="235">
        <f>Balance!U52-Balance!T52</f>
        <v>0</v>
      </c>
      <c r="V25" s="235">
        <f>Balance!V52-Balance!U52</f>
        <v>0</v>
      </c>
      <c r="W25" s="235">
        <f>Balance!W52-Balance!V52</f>
        <v>0</v>
      </c>
      <c r="X25" s="235">
        <f>Balance!X52-Balance!W52</f>
        <v>0</v>
      </c>
      <c r="Y25" s="235">
        <f>Balance!Y52-Balance!X52</f>
        <v>0</v>
      </c>
      <c r="Z25" s="235">
        <f>Balance!Z52-Balance!Y52</f>
        <v>0</v>
      </c>
      <c r="AA25" s="235">
        <f>Balance!AA52-Balance!Z52</f>
        <v>0</v>
      </c>
      <c r="AB25" s="236">
        <f>Balance!AB52-Balance!AA52</f>
        <v>0</v>
      </c>
      <c r="AC25" s="235">
        <f>Balance!AC52-Balance!AB52</f>
        <v>0</v>
      </c>
      <c r="AD25" s="235">
        <f>Balance!AD52-Balance!AC52</f>
        <v>0</v>
      </c>
      <c r="AE25" s="235">
        <f>Balance!AE52-Balance!AD52</f>
        <v>0</v>
      </c>
      <c r="AF25" s="235">
        <f>Balance!AF52-Balance!AE52</f>
        <v>0</v>
      </c>
      <c r="AG25" s="235">
        <f>Balance!AG52-Balance!AF52</f>
        <v>0</v>
      </c>
      <c r="AH25" s="235">
        <f>Balance!AH52-Balance!AG52</f>
        <v>0</v>
      </c>
      <c r="AI25" s="235">
        <f>Balance!AI52-Balance!AH52</f>
        <v>0</v>
      </c>
      <c r="AJ25" s="235">
        <f>Balance!AJ52-Balance!AI52</f>
        <v>0</v>
      </c>
      <c r="AK25" s="235">
        <f>Balance!AK52-Balance!AJ52</f>
        <v>0</v>
      </c>
      <c r="AL25" s="235">
        <f>Balance!AL52-Balance!AK52</f>
        <v>0</v>
      </c>
      <c r="AM25" s="235">
        <f>Balance!AM52-Balance!AL52</f>
        <v>0</v>
      </c>
      <c r="AN25" s="236">
        <f>Balance!AN52-Balance!AM52</f>
        <v>0</v>
      </c>
      <c r="AO25" s="235">
        <f>Balance!AO52-Balance!AN52</f>
        <v>0</v>
      </c>
      <c r="AP25" s="235">
        <f>Balance!AP52-Balance!AO52</f>
        <v>0</v>
      </c>
      <c r="AQ25" s="235">
        <f>Balance!AQ52-Balance!AP52</f>
        <v>0</v>
      </c>
      <c r="AR25" s="235">
        <f>Balance!AR52-Balance!AQ52</f>
        <v>0</v>
      </c>
      <c r="AS25" s="235">
        <f>Balance!AS52-Balance!AR52</f>
        <v>0</v>
      </c>
      <c r="AT25" s="235">
        <f>Balance!AT52-Balance!AS52</f>
        <v>0</v>
      </c>
      <c r="AU25" s="235">
        <f>Balance!AU52-Balance!AT52</f>
        <v>0</v>
      </c>
      <c r="AV25" s="235">
        <f>Balance!AV52-Balance!AU52</f>
        <v>0</v>
      </c>
      <c r="AW25" s="235">
        <f>Balance!AW52-Balance!AV52</f>
        <v>0</v>
      </c>
      <c r="AX25" s="235">
        <f>Balance!AX52-Balance!AW52</f>
        <v>0</v>
      </c>
      <c r="AY25" s="235">
        <f>Balance!AY52-Balance!AX52</f>
        <v>0</v>
      </c>
      <c r="AZ25" s="236">
        <f>Balance!AZ52-Balance!AY52</f>
        <v>0</v>
      </c>
      <c r="BA25" s="235">
        <f>Balance!BA52-Balance!AZ52</f>
        <v>0</v>
      </c>
      <c r="BB25" s="235">
        <f>Balance!BB52-Balance!BA52</f>
        <v>0</v>
      </c>
      <c r="BC25" s="235">
        <f>Balance!BC52-Balance!BB52</f>
        <v>0</v>
      </c>
      <c r="BD25" s="235">
        <f>Balance!BD52-Balance!BC52</f>
        <v>0</v>
      </c>
      <c r="BE25" s="235">
        <f>Balance!BE52-Balance!BD52</f>
        <v>0</v>
      </c>
      <c r="BF25" s="235">
        <f>Balance!BF52-Balance!BE52</f>
        <v>0</v>
      </c>
      <c r="BG25" s="235">
        <f>Balance!BG52-Balance!BF52</f>
        <v>0</v>
      </c>
      <c r="BH25" s="235">
        <f>Balance!BH52-Balance!BG52</f>
        <v>0</v>
      </c>
      <c r="BI25" s="235">
        <f>Balance!BI52-Balance!BH52</f>
        <v>0</v>
      </c>
      <c r="BJ25" s="235">
        <f>Balance!BJ52-Balance!BI52</f>
        <v>0</v>
      </c>
      <c r="BK25" s="235">
        <f>Balance!BK52-Balance!BJ52</f>
        <v>0</v>
      </c>
      <c r="BL25" s="235">
        <f>Balance!BL52-Balance!BK52</f>
        <v>0</v>
      </c>
      <c r="BM25" s="287"/>
      <c r="BN25" s="301">
        <f t="shared" si="58"/>
        <v>0</v>
      </c>
      <c r="BO25" s="302">
        <f t="shared" si="59"/>
        <v>0</v>
      </c>
      <c r="BP25" s="302">
        <f t="shared" si="60"/>
        <v>0</v>
      </c>
      <c r="BQ25" s="302">
        <f t="shared" si="61"/>
        <v>0</v>
      </c>
      <c r="BR25" s="303">
        <f t="shared" si="62"/>
        <v>0</v>
      </c>
      <c r="BS25" s="11"/>
      <c r="BT25" s="304">
        <f t="shared" si="63"/>
        <v>0</v>
      </c>
      <c r="BU25" s="300"/>
      <c r="BV25" s="71"/>
    </row>
    <row r="26" spans="2:75" s="276" customFormat="1" ht="15" outlineLevel="1">
      <c r="B26" s="275" t="s">
        <v>32</v>
      </c>
      <c r="C26" s="248"/>
      <c r="D26" s="248"/>
      <c r="E26" s="235">
        <f>Balance!E53-Balance!D53</f>
        <v>0</v>
      </c>
      <c r="F26" s="235">
        <f>Balance!F53-Balance!E53</f>
        <v>0</v>
      </c>
      <c r="G26" s="235">
        <f>Balance!G53-Balance!F53</f>
        <v>0</v>
      </c>
      <c r="H26" s="235">
        <f>Balance!H53-Balance!G53</f>
        <v>0</v>
      </c>
      <c r="I26" s="235">
        <f>Balance!I53-Balance!H53</f>
        <v>0</v>
      </c>
      <c r="J26" s="235">
        <f>Balance!J53-Balance!I53</f>
        <v>0</v>
      </c>
      <c r="K26" s="235">
        <f>Balance!K53-Balance!J53</f>
        <v>0</v>
      </c>
      <c r="L26" s="235">
        <f>Balance!L53-Balance!K53</f>
        <v>0</v>
      </c>
      <c r="M26" s="235">
        <f>Balance!M53-Balance!L53</f>
        <v>0</v>
      </c>
      <c r="N26" s="235">
        <f>Balance!N53-Balance!M53</f>
        <v>0</v>
      </c>
      <c r="O26" s="235">
        <f>Balance!O53-Balance!N53</f>
        <v>0</v>
      </c>
      <c r="P26" s="236">
        <f>Balance!P53-Balance!O53</f>
        <v>0</v>
      </c>
      <c r="Q26" s="235">
        <f>Balance!Q53-Balance!P53</f>
        <v>0</v>
      </c>
      <c r="R26" s="235">
        <f>Balance!R53-Balance!Q53</f>
        <v>0</v>
      </c>
      <c r="S26" s="235">
        <f>Balance!S53-Balance!R53</f>
        <v>0</v>
      </c>
      <c r="T26" s="235">
        <f>Balance!T53-Balance!S53</f>
        <v>0</v>
      </c>
      <c r="U26" s="235">
        <f>Balance!U53-Balance!T53</f>
        <v>0</v>
      </c>
      <c r="V26" s="235">
        <f>Balance!V53-Balance!U53</f>
        <v>0</v>
      </c>
      <c r="W26" s="235">
        <f>Balance!W53-Balance!V53</f>
        <v>0</v>
      </c>
      <c r="X26" s="235">
        <f>Balance!X53-Balance!W53</f>
        <v>0</v>
      </c>
      <c r="Y26" s="235">
        <f>Balance!Y53-Balance!X53</f>
        <v>0</v>
      </c>
      <c r="Z26" s="235">
        <f>Balance!Z53-Balance!Y53</f>
        <v>0</v>
      </c>
      <c r="AA26" s="235">
        <f>Balance!AA53-Balance!Z53</f>
        <v>0</v>
      </c>
      <c r="AB26" s="236">
        <f>Balance!AB53-Balance!AA53</f>
        <v>0</v>
      </c>
      <c r="AC26" s="235">
        <f>Balance!AC53-Balance!AB53</f>
        <v>0</v>
      </c>
      <c r="AD26" s="235">
        <f>Balance!AD53-Balance!AC53</f>
        <v>0</v>
      </c>
      <c r="AE26" s="235">
        <f>Balance!AE53-Balance!AD53</f>
        <v>0</v>
      </c>
      <c r="AF26" s="235">
        <f>Balance!AF53-Balance!AE53</f>
        <v>0</v>
      </c>
      <c r="AG26" s="235">
        <f>Balance!AG53-Balance!AF53</f>
        <v>0</v>
      </c>
      <c r="AH26" s="235">
        <f>Balance!AH53-Balance!AG53</f>
        <v>0</v>
      </c>
      <c r="AI26" s="235">
        <f>Balance!AI53-Balance!AH53</f>
        <v>0</v>
      </c>
      <c r="AJ26" s="235">
        <f>Balance!AJ53-Balance!AI53</f>
        <v>0</v>
      </c>
      <c r="AK26" s="235">
        <f>Balance!AK53-Balance!AJ53</f>
        <v>0</v>
      </c>
      <c r="AL26" s="235">
        <f>Balance!AL53-Balance!AK53</f>
        <v>0</v>
      </c>
      <c r="AM26" s="235">
        <f>Balance!AM53-Balance!AL53</f>
        <v>0</v>
      </c>
      <c r="AN26" s="236">
        <f>Balance!AN53-Balance!AM53</f>
        <v>0</v>
      </c>
      <c r="AO26" s="235">
        <f>Balance!AO53-Balance!AN53</f>
        <v>0</v>
      </c>
      <c r="AP26" s="235">
        <f>Balance!AP53-Balance!AO53</f>
        <v>0</v>
      </c>
      <c r="AQ26" s="235">
        <f>Balance!AQ53-Balance!AP53</f>
        <v>0</v>
      </c>
      <c r="AR26" s="235">
        <f>Balance!AR53-Balance!AQ53</f>
        <v>0</v>
      </c>
      <c r="AS26" s="235">
        <f>Balance!AS53-Balance!AR53</f>
        <v>0</v>
      </c>
      <c r="AT26" s="235">
        <f>Balance!AT53-Balance!AS53</f>
        <v>0</v>
      </c>
      <c r="AU26" s="235">
        <f>Balance!AU53-Balance!AT53</f>
        <v>0</v>
      </c>
      <c r="AV26" s="235">
        <f>Balance!AV53-Balance!AU53</f>
        <v>0</v>
      </c>
      <c r="AW26" s="235">
        <f>Balance!AW53-Balance!AV53</f>
        <v>0</v>
      </c>
      <c r="AX26" s="235">
        <f>Balance!AX53-Balance!AW53</f>
        <v>0</v>
      </c>
      <c r="AY26" s="235">
        <f>Balance!AY53-Balance!AX53</f>
        <v>0</v>
      </c>
      <c r="AZ26" s="236">
        <f>Balance!AZ53-Balance!AY53</f>
        <v>0</v>
      </c>
      <c r="BA26" s="235">
        <f>Balance!BA53-Balance!AZ53</f>
        <v>0</v>
      </c>
      <c r="BB26" s="235">
        <f>Balance!BB53-Balance!BA53</f>
        <v>0</v>
      </c>
      <c r="BC26" s="235">
        <f>Balance!BC53-Balance!BB53</f>
        <v>0</v>
      </c>
      <c r="BD26" s="235">
        <f>Balance!BD53-Balance!BC53</f>
        <v>0</v>
      </c>
      <c r="BE26" s="235">
        <f>Balance!BE53-Balance!BD53</f>
        <v>0</v>
      </c>
      <c r="BF26" s="235">
        <f>Balance!BF53-Balance!BE53</f>
        <v>0</v>
      </c>
      <c r="BG26" s="235">
        <f>Balance!BG53-Balance!BF53</f>
        <v>0</v>
      </c>
      <c r="BH26" s="235">
        <f>Balance!BH53-Balance!BG53</f>
        <v>0</v>
      </c>
      <c r="BI26" s="235">
        <f>Balance!BI53-Balance!BH53</f>
        <v>0</v>
      </c>
      <c r="BJ26" s="235">
        <f>Balance!BJ53-Balance!BI53</f>
        <v>0</v>
      </c>
      <c r="BK26" s="235">
        <f>Balance!BK53-Balance!BJ53</f>
        <v>0</v>
      </c>
      <c r="BL26" s="235">
        <f>Balance!BL53-Balance!BK53</f>
        <v>0</v>
      </c>
      <c r="BM26" s="287"/>
      <c r="BN26" s="301">
        <f t="shared" si="58"/>
        <v>0</v>
      </c>
      <c r="BO26" s="302">
        <f t="shared" si="59"/>
        <v>0</v>
      </c>
      <c r="BP26" s="302">
        <f t="shared" si="60"/>
        <v>0</v>
      </c>
      <c r="BQ26" s="302">
        <f t="shared" si="61"/>
        <v>0</v>
      </c>
      <c r="BR26" s="303">
        <f t="shared" si="62"/>
        <v>0</v>
      </c>
      <c r="BS26" s="11"/>
      <c r="BT26" s="304">
        <f t="shared" si="63"/>
        <v>0</v>
      </c>
      <c r="BU26" s="300"/>
      <c r="BV26" s="71"/>
    </row>
    <row r="27" spans="2:75" s="276" customFormat="1" ht="15" outlineLevel="1">
      <c r="B27" s="277" t="s">
        <v>307</v>
      </c>
      <c r="C27" s="278"/>
      <c r="D27" s="278"/>
      <c r="E27" s="403">
        <f>-IncomeSt!E49</f>
        <v>0</v>
      </c>
      <c r="F27" s="403">
        <f>-IncomeSt!F49</f>
        <v>0</v>
      </c>
      <c r="G27" s="403">
        <f>-IncomeSt!G49</f>
        <v>0</v>
      </c>
      <c r="H27" s="403">
        <f>-IncomeSt!H49</f>
        <v>0</v>
      </c>
      <c r="I27" s="403">
        <f>-IncomeSt!I49</f>
        <v>0</v>
      </c>
      <c r="J27" s="403">
        <f>-IncomeSt!J49</f>
        <v>0</v>
      </c>
      <c r="K27" s="403">
        <f>-IncomeSt!K49</f>
        <v>0</v>
      </c>
      <c r="L27" s="403">
        <f>-IncomeSt!L49</f>
        <v>0</v>
      </c>
      <c r="M27" s="403">
        <f>-IncomeSt!M49</f>
        <v>0</v>
      </c>
      <c r="N27" s="403">
        <f>-IncomeSt!N49</f>
        <v>0</v>
      </c>
      <c r="O27" s="403">
        <f>-IncomeSt!O49</f>
        <v>0</v>
      </c>
      <c r="P27" s="404">
        <f>-IncomeSt!P49</f>
        <v>0</v>
      </c>
      <c r="Q27" s="403">
        <f>-IncomeSt!Q49</f>
        <v>0</v>
      </c>
      <c r="R27" s="403">
        <f>-IncomeSt!R49</f>
        <v>0</v>
      </c>
      <c r="S27" s="403">
        <f>-IncomeSt!S49</f>
        <v>0</v>
      </c>
      <c r="T27" s="403">
        <f>-IncomeSt!T49</f>
        <v>0</v>
      </c>
      <c r="U27" s="403">
        <f>-IncomeSt!U49</f>
        <v>0</v>
      </c>
      <c r="V27" s="403">
        <f>-IncomeSt!V49</f>
        <v>0</v>
      </c>
      <c r="W27" s="403">
        <f>-IncomeSt!W49</f>
        <v>0</v>
      </c>
      <c r="X27" s="403">
        <f>-IncomeSt!X49</f>
        <v>0</v>
      </c>
      <c r="Y27" s="403">
        <f>-IncomeSt!Y49</f>
        <v>0</v>
      </c>
      <c r="Z27" s="403">
        <f>-IncomeSt!Z49</f>
        <v>0</v>
      </c>
      <c r="AA27" s="403">
        <f>-IncomeSt!AA49</f>
        <v>0</v>
      </c>
      <c r="AB27" s="404">
        <f>-IncomeSt!AB49</f>
        <v>0</v>
      </c>
      <c r="AC27" s="403">
        <f>-IncomeSt!AC49</f>
        <v>0</v>
      </c>
      <c r="AD27" s="403">
        <f>-IncomeSt!AD49</f>
        <v>0</v>
      </c>
      <c r="AE27" s="403">
        <f>-IncomeSt!AE49</f>
        <v>0</v>
      </c>
      <c r="AF27" s="403">
        <f>-IncomeSt!AF49</f>
        <v>0</v>
      </c>
      <c r="AG27" s="403">
        <f>-IncomeSt!AG49</f>
        <v>0</v>
      </c>
      <c r="AH27" s="403">
        <f>-IncomeSt!AH49</f>
        <v>0</v>
      </c>
      <c r="AI27" s="403">
        <f>-IncomeSt!AI49</f>
        <v>0</v>
      </c>
      <c r="AJ27" s="403">
        <f>-IncomeSt!AJ49</f>
        <v>0</v>
      </c>
      <c r="AK27" s="403">
        <f>-IncomeSt!AK49</f>
        <v>0</v>
      </c>
      <c r="AL27" s="403">
        <f>-IncomeSt!AL49</f>
        <v>0</v>
      </c>
      <c r="AM27" s="403">
        <f>-IncomeSt!AM49</f>
        <v>0</v>
      </c>
      <c r="AN27" s="404">
        <f>-IncomeSt!AN49</f>
        <v>0</v>
      </c>
      <c r="AO27" s="403">
        <f>-IncomeSt!AO49</f>
        <v>0</v>
      </c>
      <c r="AP27" s="403">
        <f>-IncomeSt!AP49</f>
        <v>0</v>
      </c>
      <c r="AQ27" s="403">
        <f>-IncomeSt!AQ49</f>
        <v>0</v>
      </c>
      <c r="AR27" s="403">
        <f>-IncomeSt!AR49</f>
        <v>0</v>
      </c>
      <c r="AS27" s="403">
        <f>-IncomeSt!AS49</f>
        <v>0</v>
      </c>
      <c r="AT27" s="403">
        <f>-IncomeSt!AT49</f>
        <v>0</v>
      </c>
      <c r="AU27" s="403">
        <f>-IncomeSt!AU49</f>
        <v>0</v>
      </c>
      <c r="AV27" s="403">
        <f>-IncomeSt!AV49</f>
        <v>0</v>
      </c>
      <c r="AW27" s="403">
        <f>-IncomeSt!AW49</f>
        <v>0</v>
      </c>
      <c r="AX27" s="403">
        <f>-IncomeSt!AX49</f>
        <v>0</v>
      </c>
      <c r="AY27" s="403">
        <f>-IncomeSt!AY49</f>
        <v>0</v>
      </c>
      <c r="AZ27" s="404">
        <f>-IncomeSt!AZ49</f>
        <v>0</v>
      </c>
      <c r="BA27" s="403">
        <f>-IncomeSt!BA49</f>
        <v>0</v>
      </c>
      <c r="BB27" s="403">
        <f>-IncomeSt!BB49</f>
        <v>0</v>
      </c>
      <c r="BC27" s="403">
        <f>-IncomeSt!BC49</f>
        <v>0</v>
      </c>
      <c r="BD27" s="403">
        <f>-IncomeSt!BD49</f>
        <v>0</v>
      </c>
      <c r="BE27" s="403">
        <f>-IncomeSt!BE49</f>
        <v>0</v>
      </c>
      <c r="BF27" s="403">
        <f>-IncomeSt!BF49</f>
        <v>0</v>
      </c>
      <c r="BG27" s="403">
        <f>-IncomeSt!BG49</f>
        <v>0</v>
      </c>
      <c r="BH27" s="403">
        <f>-IncomeSt!BH49</f>
        <v>0</v>
      </c>
      <c r="BI27" s="403">
        <f>-IncomeSt!BI49</f>
        <v>0</v>
      </c>
      <c r="BJ27" s="403">
        <f>-IncomeSt!BJ49</f>
        <v>0</v>
      </c>
      <c r="BK27" s="403">
        <f>-IncomeSt!BK49</f>
        <v>0</v>
      </c>
      <c r="BL27" s="403">
        <f>-IncomeSt!BL49</f>
        <v>0</v>
      </c>
      <c r="BM27" s="288"/>
      <c r="BN27" s="398">
        <f t="shared" si="58"/>
        <v>0</v>
      </c>
      <c r="BO27" s="399">
        <f t="shared" si="59"/>
        <v>0</v>
      </c>
      <c r="BP27" s="399">
        <f t="shared" si="60"/>
        <v>0</v>
      </c>
      <c r="BQ27" s="399">
        <f t="shared" si="61"/>
        <v>0</v>
      </c>
      <c r="BR27" s="400">
        <f t="shared" si="62"/>
        <v>0</v>
      </c>
      <c r="BS27" s="66"/>
      <c r="BT27" s="401">
        <f t="shared" si="63"/>
        <v>0</v>
      </c>
      <c r="BU27" s="305"/>
      <c r="BV27" s="71"/>
    </row>
    <row r="28" spans="2:75" s="279" customFormat="1" thickBot="1">
      <c r="B28" s="274" t="s">
        <v>318</v>
      </c>
      <c r="C28" s="274"/>
      <c r="D28" s="274"/>
      <c r="E28" s="242">
        <f>SUM(E22:E27)</f>
        <v>1000000</v>
      </c>
      <c r="F28" s="242">
        <f t="shared" ref="F28:P28" si="64">SUM(F22:F27)</f>
        <v>0</v>
      </c>
      <c r="G28" s="242">
        <f t="shared" si="64"/>
        <v>0</v>
      </c>
      <c r="H28" s="242">
        <f t="shared" si="64"/>
        <v>0</v>
      </c>
      <c r="I28" s="242">
        <f t="shared" si="64"/>
        <v>0</v>
      </c>
      <c r="J28" s="242">
        <f t="shared" si="64"/>
        <v>0</v>
      </c>
      <c r="K28" s="242">
        <f t="shared" si="64"/>
        <v>0</v>
      </c>
      <c r="L28" s="242">
        <f t="shared" si="64"/>
        <v>0</v>
      </c>
      <c r="M28" s="242">
        <f t="shared" si="64"/>
        <v>0</v>
      </c>
      <c r="N28" s="242">
        <f t="shared" si="64"/>
        <v>0</v>
      </c>
      <c r="O28" s="242">
        <f t="shared" si="64"/>
        <v>0</v>
      </c>
      <c r="P28" s="258">
        <f t="shared" si="64"/>
        <v>0</v>
      </c>
      <c r="Q28" s="242">
        <f>SUM(Q22:Q27)</f>
        <v>0</v>
      </c>
      <c r="R28" s="242">
        <f t="shared" ref="R28" si="65">SUM(R22:R27)</f>
        <v>0</v>
      </c>
      <c r="S28" s="242">
        <f t="shared" ref="S28" si="66">SUM(S22:S27)</f>
        <v>0</v>
      </c>
      <c r="T28" s="242">
        <f t="shared" ref="T28" si="67">SUM(T22:T27)</f>
        <v>0</v>
      </c>
      <c r="U28" s="242">
        <f t="shared" ref="U28" si="68">SUM(U22:U27)</f>
        <v>0</v>
      </c>
      <c r="V28" s="242">
        <f t="shared" ref="V28" si="69">SUM(V22:V27)</f>
        <v>0</v>
      </c>
      <c r="W28" s="242">
        <f t="shared" ref="W28" si="70">SUM(W22:W27)</f>
        <v>0</v>
      </c>
      <c r="X28" s="242">
        <f t="shared" ref="X28" si="71">SUM(X22:X27)</f>
        <v>0</v>
      </c>
      <c r="Y28" s="242">
        <f t="shared" ref="Y28" si="72">SUM(Y22:Y27)</f>
        <v>0</v>
      </c>
      <c r="Z28" s="242">
        <f t="shared" ref="Z28" si="73">SUM(Z22:Z27)</f>
        <v>0</v>
      </c>
      <c r="AA28" s="242">
        <f t="shared" ref="AA28" si="74">SUM(AA22:AA27)</f>
        <v>0</v>
      </c>
      <c r="AB28" s="258">
        <f t="shared" ref="AB28" si="75">SUM(AB22:AB27)</f>
        <v>0</v>
      </c>
      <c r="AC28" s="242">
        <f>SUM(AC22:AC27)</f>
        <v>0</v>
      </c>
      <c r="AD28" s="242">
        <f t="shared" ref="AD28" si="76">SUM(AD22:AD27)</f>
        <v>0</v>
      </c>
      <c r="AE28" s="242">
        <f t="shared" ref="AE28" si="77">SUM(AE22:AE27)</f>
        <v>0</v>
      </c>
      <c r="AF28" s="242">
        <f t="shared" ref="AF28" si="78">SUM(AF22:AF27)</f>
        <v>0</v>
      </c>
      <c r="AG28" s="242">
        <f t="shared" ref="AG28" si="79">SUM(AG22:AG27)</f>
        <v>0</v>
      </c>
      <c r="AH28" s="242">
        <f t="shared" ref="AH28" si="80">SUM(AH22:AH27)</f>
        <v>0</v>
      </c>
      <c r="AI28" s="242">
        <f t="shared" ref="AI28" si="81">SUM(AI22:AI27)</f>
        <v>0</v>
      </c>
      <c r="AJ28" s="242">
        <f t="shared" ref="AJ28" si="82">SUM(AJ22:AJ27)</f>
        <v>0</v>
      </c>
      <c r="AK28" s="242">
        <f t="shared" ref="AK28" si="83">SUM(AK22:AK27)</f>
        <v>0</v>
      </c>
      <c r="AL28" s="242">
        <f t="shared" ref="AL28" si="84">SUM(AL22:AL27)</f>
        <v>0</v>
      </c>
      <c r="AM28" s="242">
        <f t="shared" ref="AM28" si="85">SUM(AM22:AM27)</f>
        <v>0</v>
      </c>
      <c r="AN28" s="258">
        <f t="shared" ref="AN28" si="86">SUM(AN22:AN27)</f>
        <v>0</v>
      </c>
      <c r="AO28" s="242">
        <f>SUM(AO22:AO27)</f>
        <v>0</v>
      </c>
      <c r="AP28" s="242">
        <f t="shared" ref="AP28" si="87">SUM(AP22:AP27)</f>
        <v>0</v>
      </c>
      <c r="AQ28" s="242">
        <f t="shared" ref="AQ28" si="88">SUM(AQ22:AQ27)</f>
        <v>0</v>
      </c>
      <c r="AR28" s="242">
        <f t="shared" ref="AR28" si="89">SUM(AR22:AR27)</f>
        <v>0</v>
      </c>
      <c r="AS28" s="242">
        <f t="shared" ref="AS28" si="90">SUM(AS22:AS27)</f>
        <v>0</v>
      </c>
      <c r="AT28" s="242">
        <f t="shared" ref="AT28" si="91">SUM(AT22:AT27)</f>
        <v>0</v>
      </c>
      <c r="AU28" s="242">
        <f t="shared" ref="AU28" si="92">SUM(AU22:AU27)</f>
        <v>0</v>
      </c>
      <c r="AV28" s="242">
        <f t="shared" ref="AV28" si="93">SUM(AV22:AV27)</f>
        <v>0</v>
      </c>
      <c r="AW28" s="242">
        <f t="shared" ref="AW28" si="94">SUM(AW22:AW27)</f>
        <v>0</v>
      </c>
      <c r="AX28" s="242">
        <f t="shared" ref="AX28" si="95">SUM(AX22:AX27)</f>
        <v>0</v>
      </c>
      <c r="AY28" s="242">
        <f t="shared" ref="AY28" si="96">SUM(AY22:AY27)</f>
        <v>0</v>
      </c>
      <c r="AZ28" s="258">
        <f t="shared" ref="AZ28" si="97">SUM(AZ22:AZ27)</f>
        <v>0</v>
      </c>
      <c r="BA28" s="242">
        <f>SUM(BA22:BA27)</f>
        <v>0</v>
      </c>
      <c r="BB28" s="242">
        <f t="shared" ref="BB28" si="98">SUM(BB22:BB27)</f>
        <v>0</v>
      </c>
      <c r="BC28" s="242">
        <f t="shared" ref="BC28" si="99">SUM(BC22:BC27)</f>
        <v>0</v>
      </c>
      <c r="BD28" s="242">
        <f t="shared" ref="BD28" si="100">SUM(BD22:BD27)</f>
        <v>0</v>
      </c>
      <c r="BE28" s="242">
        <f t="shared" ref="BE28" si="101">SUM(BE22:BE27)</f>
        <v>0</v>
      </c>
      <c r="BF28" s="242">
        <f t="shared" ref="BF28" si="102">SUM(BF22:BF27)</f>
        <v>0</v>
      </c>
      <c r="BG28" s="242">
        <f t="shared" ref="BG28" si="103">SUM(BG22:BG27)</f>
        <v>0</v>
      </c>
      <c r="BH28" s="242">
        <f t="shared" ref="BH28" si="104">SUM(BH22:BH27)</f>
        <v>0</v>
      </c>
      <c r="BI28" s="242">
        <f t="shared" ref="BI28" si="105">SUM(BI22:BI27)</f>
        <v>0</v>
      </c>
      <c r="BJ28" s="242">
        <f t="shared" ref="BJ28" si="106">SUM(BJ22:BJ27)</f>
        <v>0</v>
      </c>
      <c r="BK28" s="242">
        <f t="shared" ref="BK28" si="107">SUM(BK22:BK27)</f>
        <v>0</v>
      </c>
      <c r="BL28" s="242">
        <f t="shared" ref="BL28" si="108">SUM(BL22:BL27)</f>
        <v>0</v>
      </c>
      <c r="BM28" s="287"/>
      <c r="BN28" s="309">
        <f t="shared" si="58"/>
        <v>1000000</v>
      </c>
      <c r="BO28" s="310">
        <f t="shared" si="59"/>
        <v>0</v>
      </c>
      <c r="BP28" s="310">
        <f t="shared" si="60"/>
        <v>0</v>
      </c>
      <c r="BQ28" s="310">
        <f t="shared" si="61"/>
        <v>0</v>
      </c>
      <c r="BR28" s="311">
        <f t="shared" si="62"/>
        <v>0</v>
      </c>
      <c r="BS28" s="11"/>
      <c r="BT28" s="312">
        <f t="shared" si="63"/>
        <v>1000000</v>
      </c>
      <c r="BU28" s="300"/>
      <c r="BV28" s="16"/>
    </row>
    <row r="29" spans="2:75" s="272" customFormat="1" thickBot="1">
      <c r="B29" s="385"/>
      <c r="C29" s="237"/>
      <c r="D29" s="237"/>
      <c r="F29" s="244"/>
      <c r="G29" s="244"/>
      <c r="H29" s="244"/>
      <c r="I29" s="244"/>
      <c r="J29" s="244"/>
      <c r="K29" s="244"/>
      <c r="L29" s="244"/>
      <c r="M29" s="244"/>
      <c r="N29" s="244"/>
      <c r="O29" s="244"/>
      <c r="P29" s="25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54"/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5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54"/>
      <c r="BB29" s="244"/>
      <c r="BC29" s="244"/>
      <c r="BD29" s="244"/>
      <c r="BE29" s="244"/>
      <c r="BF29" s="244"/>
      <c r="BG29" s="244"/>
      <c r="BH29" s="244"/>
      <c r="BI29" s="244"/>
      <c r="BJ29" s="244"/>
      <c r="BK29" s="244"/>
      <c r="BL29" s="244"/>
      <c r="BN29" s="6"/>
      <c r="BO29" s="6"/>
      <c r="BP29" s="6"/>
      <c r="BQ29" s="6"/>
      <c r="BR29" s="6"/>
      <c r="BS29" s="4"/>
      <c r="BT29" s="7"/>
      <c r="BU29" s="228"/>
      <c r="BV29" s="228"/>
    </row>
    <row r="30" spans="2:75" s="221" customFormat="1" thickBot="1">
      <c r="B30" s="115" t="s">
        <v>327</v>
      </c>
      <c r="C30" s="203"/>
      <c r="D30" s="203"/>
      <c r="E30" s="117">
        <f>SUM(E13,E19,E28)</f>
        <v>-3643498.3939845776</v>
      </c>
      <c r="F30" s="117">
        <f t="shared" ref="F30:P30" si="109">SUM(F13,F19,F28)</f>
        <v>433668.72835609718</v>
      </c>
      <c r="G30" s="117">
        <f t="shared" si="109"/>
        <v>426099.63290225837</v>
      </c>
      <c r="H30" s="117">
        <f t="shared" si="109"/>
        <v>436554.3654926343</v>
      </c>
      <c r="I30" s="117">
        <f t="shared" si="109"/>
        <v>449555.43329115544</v>
      </c>
      <c r="J30" s="117">
        <f t="shared" si="109"/>
        <v>465718.28303492436</v>
      </c>
      <c r="K30" s="117">
        <f t="shared" si="109"/>
        <v>485807.09476582269</v>
      </c>
      <c r="L30" s="117">
        <f t="shared" si="109"/>
        <v>510770.72571393033</v>
      </c>
      <c r="M30" s="117">
        <f t="shared" si="109"/>
        <v>479206.740619444</v>
      </c>
      <c r="N30" s="117">
        <f t="shared" si="109"/>
        <v>517567.26021572895</v>
      </c>
      <c r="O30" s="117">
        <f t="shared" si="109"/>
        <v>565315.63891870226</v>
      </c>
      <c r="P30" s="192">
        <f t="shared" si="109"/>
        <v>624651.21311576199</v>
      </c>
      <c r="Q30" s="117">
        <f>SUM(Q13,Q19,Q28)</f>
        <v>154424.77600635614</v>
      </c>
      <c r="R30" s="117">
        <f t="shared" ref="R30:AB30" si="110">SUM(R13,R19,R28)</f>
        <v>1187780.7294062693</v>
      </c>
      <c r="S30" s="117">
        <f t="shared" si="110"/>
        <v>1202428.0007192059</v>
      </c>
      <c r="T30" s="117">
        <f t="shared" si="110"/>
        <v>1217940.828081745</v>
      </c>
      <c r="U30" s="117">
        <f t="shared" si="110"/>
        <v>1234369.7486463212</v>
      </c>
      <c r="V30" s="117">
        <f t="shared" si="110"/>
        <v>1251768.2477591878</v>
      </c>
      <c r="W30" s="117">
        <f t="shared" si="110"/>
        <v>1224310.8064947543</v>
      </c>
      <c r="X30" s="117">
        <f t="shared" si="110"/>
        <v>1243821.5814442374</v>
      </c>
      <c r="Y30" s="117">
        <f t="shared" si="110"/>
        <v>1263416.4306771795</v>
      </c>
      <c r="Z30" s="117">
        <f t="shared" si="110"/>
        <v>1285293.2953840508</v>
      </c>
      <c r="AA30" s="117">
        <f t="shared" si="110"/>
        <v>1308457.7711887578</v>
      </c>
      <c r="AB30" s="192">
        <f t="shared" si="110"/>
        <v>1332985.0164914082</v>
      </c>
      <c r="AC30" s="117">
        <f>SUM(AC13,AC19,AC28)</f>
        <v>818075.8469020715</v>
      </c>
      <c r="AD30" s="117">
        <f t="shared" ref="AD30:AN30" si="111">SUM(AD13,AD19,AD28)</f>
        <v>1712983.4043799504</v>
      </c>
      <c r="AE30" s="117">
        <f t="shared" si="111"/>
        <v>1722227.8827930777</v>
      </c>
      <c r="AF30" s="117">
        <f t="shared" si="111"/>
        <v>1731684.3224505344</v>
      </c>
      <c r="AG30" s="117">
        <f t="shared" si="111"/>
        <v>1741357.5089823189</v>
      </c>
      <c r="AH30" s="117">
        <f t="shared" si="111"/>
        <v>1751252.3357638614</v>
      </c>
      <c r="AI30" s="117">
        <f t="shared" si="111"/>
        <v>1761373.8063405864</v>
      </c>
      <c r="AJ30" s="117">
        <f t="shared" si="111"/>
        <v>1771727.0369070193</v>
      </c>
      <c r="AK30" s="117">
        <f t="shared" si="111"/>
        <v>1781198.5678416868</v>
      </c>
      <c r="AL30" s="117">
        <f t="shared" si="111"/>
        <v>1792031.1302990427</v>
      </c>
      <c r="AM30" s="117">
        <f t="shared" si="111"/>
        <v>1803111.5028597193</v>
      </c>
      <c r="AN30" s="192">
        <f t="shared" si="111"/>
        <v>1814445.2782404067</v>
      </c>
      <c r="AO30" s="117">
        <f>SUM(AO13,AO19,AO28)</f>
        <v>1258825.0723957783</v>
      </c>
      <c r="AP30" s="117">
        <f t="shared" ref="AP30:AZ30" si="112">SUM(AP13,AP19,AP28)</f>
        <v>2195905.7951200162</v>
      </c>
      <c r="AQ30" s="117">
        <f t="shared" si="112"/>
        <v>2198794.2120806784</v>
      </c>
      <c r="AR30" s="117">
        <f t="shared" si="112"/>
        <v>2201701.1547275386</v>
      </c>
      <c r="AS30" s="117">
        <f t="shared" si="112"/>
        <v>2204626.7408173042</v>
      </c>
      <c r="AT30" s="117">
        <f t="shared" si="112"/>
        <v>2207571.0888508735</v>
      </c>
      <c r="AU30" s="117">
        <f t="shared" si="112"/>
        <v>2210534.3180780211</v>
      </c>
      <c r="AV30" s="117">
        <f t="shared" si="112"/>
        <v>2213516.5485021216</v>
      </c>
      <c r="AW30" s="117">
        <f t="shared" si="112"/>
        <v>2215343.2753348774</v>
      </c>
      <c r="AX30" s="117">
        <f t="shared" si="112"/>
        <v>2218363.8712011096</v>
      </c>
      <c r="AY30" s="117">
        <f t="shared" si="112"/>
        <v>2221403.8328435528</v>
      </c>
      <c r="AZ30" s="192">
        <f t="shared" si="112"/>
        <v>2224463.2833276908</v>
      </c>
      <c r="BA30" s="117">
        <f>SUM(BA13,BA19,BA28)</f>
        <v>1774934.9295773876</v>
      </c>
      <c r="BB30" s="117">
        <f t="shared" ref="BB30:BL30" si="113">SUM(BB13,BB19,BB28)</f>
        <v>2412333.1172504397</v>
      </c>
      <c r="BC30" s="117">
        <f t="shared" si="113"/>
        <v>2412094.420990495</v>
      </c>
      <c r="BD30" s="117">
        <f t="shared" si="113"/>
        <v>2411854.7301627994</v>
      </c>
      <c r="BE30" s="117">
        <f t="shared" si="113"/>
        <v>2411614.0406233231</v>
      </c>
      <c r="BF30" s="117">
        <f t="shared" si="113"/>
        <v>2411372.3482107646</v>
      </c>
      <c r="BG30" s="117">
        <f t="shared" si="113"/>
        <v>2411129.6487464877</v>
      </c>
      <c r="BH30" s="117">
        <f t="shared" si="113"/>
        <v>2410885.9380344427</v>
      </c>
      <c r="BI30" s="117">
        <f t="shared" si="113"/>
        <v>2409407.8550335979</v>
      </c>
      <c r="BJ30" s="117">
        <f t="shared" si="113"/>
        <v>2409162.1091678636</v>
      </c>
      <c r="BK30" s="117">
        <f t="shared" si="113"/>
        <v>2408915.3393610222</v>
      </c>
      <c r="BL30" s="117">
        <f t="shared" si="113"/>
        <v>2408667.5413466529</v>
      </c>
      <c r="BM30" s="219"/>
      <c r="BN30" s="118">
        <f t="shared" ref="BN30" si="114">SUM(E30:P30)</f>
        <v>1751416.7224418828</v>
      </c>
      <c r="BO30" s="119">
        <f t="shared" ref="BO30" si="115">SUM(Q30:AB30)</f>
        <v>13906997.232299473</v>
      </c>
      <c r="BP30" s="119">
        <f t="shared" ref="BP30" si="116">SUM(AC30:AN30)</f>
        <v>20201468.623760276</v>
      </c>
      <c r="BQ30" s="119">
        <f t="shared" ref="BQ30" si="117">SUM(AO30:AZ30)</f>
        <v>25571049.193279564</v>
      </c>
      <c r="BR30" s="120">
        <f t="shared" ref="BR30" si="118">SUM(BA30:BL30)</f>
        <v>28292372.018505279</v>
      </c>
      <c r="BS30" s="12"/>
      <c r="BT30" s="121">
        <f t="shared" ref="BT30" si="119">SUM(BN30:BR30)</f>
        <v>89723303.790286466</v>
      </c>
      <c r="BU30" s="226"/>
      <c r="BV30" s="226"/>
    </row>
    <row r="31" spans="2:75" s="272" customFormat="1" ht="15">
      <c r="C31" s="274"/>
      <c r="D31" s="283"/>
      <c r="E31" s="290"/>
      <c r="F31" s="290"/>
      <c r="G31" s="290"/>
      <c r="H31" s="290"/>
      <c r="I31" s="290"/>
      <c r="J31" s="290"/>
      <c r="K31" s="290"/>
      <c r="L31" s="290"/>
      <c r="M31" s="290"/>
      <c r="N31" s="290"/>
      <c r="O31" s="290"/>
      <c r="P31" s="405"/>
      <c r="Q31" s="406"/>
      <c r="R31" s="290"/>
      <c r="S31" s="290"/>
      <c r="T31" s="290"/>
      <c r="U31" s="290"/>
      <c r="V31" s="290"/>
      <c r="W31" s="290"/>
      <c r="X31" s="290"/>
      <c r="Y31" s="290"/>
      <c r="Z31" s="290"/>
      <c r="AA31" s="290"/>
      <c r="AB31" s="294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N31" s="294"/>
      <c r="AO31" s="290"/>
      <c r="AP31" s="290"/>
      <c r="AQ31" s="290"/>
      <c r="AR31" s="290"/>
      <c r="AS31" s="290"/>
      <c r="AT31" s="290"/>
      <c r="AU31" s="290"/>
      <c r="AV31" s="290"/>
      <c r="AW31" s="290"/>
      <c r="AX31" s="290"/>
      <c r="AY31" s="290"/>
      <c r="AZ31" s="294"/>
      <c r="BA31" s="290"/>
      <c r="BB31" s="290"/>
      <c r="BC31" s="290"/>
      <c r="BD31" s="290"/>
      <c r="BE31" s="290"/>
      <c r="BF31" s="290"/>
      <c r="BG31" s="290"/>
      <c r="BH31" s="290"/>
      <c r="BI31" s="290"/>
      <c r="BJ31" s="290"/>
      <c r="BK31" s="290"/>
      <c r="BL31" s="405"/>
      <c r="BM31" s="287"/>
      <c r="BN31" s="306"/>
      <c r="BO31" s="306"/>
      <c r="BP31" s="306"/>
      <c r="BQ31" s="306"/>
      <c r="BR31" s="306"/>
      <c r="BS31" s="11"/>
      <c r="BT31" s="307"/>
      <c r="BU31" s="300"/>
      <c r="BV31" s="6"/>
    </row>
    <row r="32" spans="2:75" s="228" customFormat="1" ht="12.75" hidden="1" outlineLevel="1">
      <c r="B32" s="228" t="s">
        <v>328</v>
      </c>
      <c r="D32" s="407"/>
      <c r="E32" s="227">
        <f>Balance!E7-Balance!D7</f>
        <v>-3643498.3939845776</v>
      </c>
      <c r="F32" s="227">
        <f>Balance!F7-Balance!E7</f>
        <v>433668.72835609736</v>
      </c>
      <c r="G32" s="227">
        <f>Balance!G7-Balance!F7</f>
        <v>426099.63290225854</v>
      </c>
      <c r="H32" s="227">
        <f>Balance!H7-Balance!G7</f>
        <v>436554.36549263401</v>
      </c>
      <c r="I32" s="227">
        <f>Balance!I7-Balance!H7</f>
        <v>449555.43329115538</v>
      </c>
      <c r="J32" s="227">
        <f>Balance!J7-Balance!I7</f>
        <v>465718.28303492535</v>
      </c>
      <c r="K32" s="227">
        <f>Balance!K7-Balance!J7</f>
        <v>485807.09476582194</v>
      </c>
      <c r="L32" s="227">
        <f>Balance!L7-Balance!K7</f>
        <v>510770.72571393009</v>
      </c>
      <c r="M32" s="227">
        <f>Balance!M7-Balance!L7</f>
        <v>479206.74061944429</v>
      </c>
      <c r="N32" s="227">
        <f>Balance!N7-Balance!M7</f>
        <v>517567.26021572901</v>
      </c>
      <c r="O32" s="227">
        <f>Balance!O7-Balance!N7</f>
        <v>565315.63891870249</v>
      </c>
      <c r="P32" s="227">
        <f>Balance!P7-Balance!O7</f>
        <v>624651.21311576106</v>
      </c>
      <c r="Q32" s="227">
        <f>Balance!Q7-Balance!P7</f>
        <v>154424.77600635681</v>
      </c>
      <c r="R32" s="227">
        <f>Balance!R7-Balance!Q7</f>
        <v>1187780.7294062693</v>
      </c>
      <c r="S32" s="227">
        <f>Balance!S7-Balance!R7</f>
        <v>1202428.0007192055</v>
      </c>
      <c r="T32" s="227">
        <f>Balance!T7-Balance!S7</f>
        <v>1217940.8280817447</v>
      </c>
      <c r="U32" s="227">
        <f>Balance!U7-Balance!T7</f>
        <v>1234369.7486463217</v>
      </c>
      <c r="V32" s="227">
        <f>Balance!V7-Balance!U7</f>
        <v>1251768.2477591876</v>
      </c>
      <c r="W32" s="227">
        <f>Balance!W7-Balance!V7</f>
        <v>1224310.8064947557</v>
      </c>
      <c r="X32" s="227">
        <f>Balance!X7-Balance!W7</f>
        <v>1243821.5814442374</v>
      </c>
      <c r="Y32" s="227">
        <f>Balance!Y7-Balance!X7</f>
        <v>1263416.4306771774</v>
      </c>
      <c r="Z32" s="227">
        <f>Balance!Z7-Balance!Y7</f>
        <v>1285293.2953840531</v>
      </c>
      <c r="AA32" s="227">
        <f>Balance!AA7-Balance!Z7</f>
        <v>1308457.7711887583</v>
      </c>
      <c r="AB32" s="227">
        <f>Balance!AB7-Balance!AA7</f>
        <v>1332985.0164914057</v>
      </c>
      <c r="AC32" s="227">
        <f>Balance!AC7-Balance!AB7</f>
        <v>818075.84690207243</v>
      </c>
      <c r="AD32" s="227">
        <f>Balance!AD7-Balance!AC7</f>
        <v>1712983.4043799452</v>
      </c>
      <c r="AE32" s="227">
        <f>Balance!AE7-Balance!AD7</f>
        <v>1722227.8827930801</v>
      </c>
      <c r="AF32" s="227">
        <f>Balance!AF7-Balance!AE7</f>
        <v>1731684.3224505335</v>
      </c>
      <c r="AG32" s="227">
        <f>Balance!AG7-Balance!AF7</f>
        <v>1741357.5089823194</v>
      </c>
      <c r="AH32" s="227">
        <f>Balance!AH7-Balance!AG7</f>
        <v>1751252.3357638642</v>
      </c>
      <c r="AI32" s="227">
        <f>Balance!AI7-Balance!AH7</f>
        <v>1761373.8063405827</v>
      </c>
      <c r="AJ32" s="227">
        <f>Balance!AJ7-Balance!AI7</f>
        <v>1771727.0369070172</v>
      </c>
      <c r="AK32" s="227">
        <f>Balance!AK7-Balance!AJ7</f>
        <v>1781198.56784169</v>
      </c>
      <c r="AL32" s="227">
        <f>Balance!AL7-Balance!AK7</f>
        <v>1792031.1302990429</v>
      </c>
      <c r="AM32" s="227">
        <f>Balance!AM7-Balance!AL7</f>
        <v>1803111.5028597116</v>
      </c>
      <c r="AN32" s="227">
        <f>Balance!AN7-Balance!AM7</f>
        <v>1814445.2782404199</v>
      </c>
      <c r="AO32" s="227">
        <f>Balance!AO7-Balance!AN7</f>
        <v>1258825.0723957792</v>
      </c>
      <c r="AP32" s="227">
        <f>Balance!AP7-Balance!AO7</f>
        <v>2195905.7951200083</v>
      </c>
      <c r="AQ32" s="227">
        <f>Balance!AQ7-Balance!AP7</f>
        <v>2198794.2120806798</v>
      </c>
      <c r="AR32" s="227">
        <f>Balance!AR7-Balance!AQ7</f>
        <v>2201701.1547275335</v>
      </c>
      <c r="AS32" s="227">
        <f>Balance!AS7-Balance!AR7</f>
        <v>2204626.7408173084</v>
      </c>
      <c r="AT32" s="227">
        <f>Balance!AT7-Balance!AS7</f>
        <v>2207571.0888508633</v>
      </c>
      <c r="AU32" s="227">
        <f>Balance!AU7-Balance!AT7</f>
        <v>2210534.3180780262</v>
      </c>
      <c r="AV32" s="227">
        <f>Balance!AV7-Balance!AU7</f>
        <v>2213516.5485021248</v>
      </c>
      <c r="AW32" s="227">
        <f>Balance!AW7-Balance!AV7</f>
        <v>2215343.2753348723</v>
      </c>
      <c r="AX32" s="227">
        <f>Balance!AX7-Balance!AW7</f>
        <v>2218363.8712011054</v>
      </c>
      <c r="AY32" s="227">
        <f>Balance!AY7-Balance!AX7</f>
        <v>2221403.832843557</v>
      </c>
      <c r="AZ32" s="227">
        <f>Balance!AZ7-Balance!AY7</f>
        <v>2224463.2833276913</v>
      </c>
      <c r="BA32" s="227">
        <f>Balance!BA7-Balance!AZ7</f>
        <v>1774934.9295773804</v>
      </c>
      <c r="BB32" s="227">
        <f>Balance!BB7-Balance!BA7</f>
        <v>2412333.1172504425</v>
      </c>
      <c r="BC32" s="227">
        <f>Balance!BC7-Balance!BB7</f>
        <v>2412094.4209905043</v>
      </c>
      <c r="BD32" s="227">
        <f>Balance!BD7-Balance!BC7</f>
        <v>2411854.7301627994</v>
      </c>
      <c r="BE32" s="227">
        <f>Balance!BE7-Balance!BD7</f>
        <v>2411614.0406233221</v>
      </c>
      <c r="BF32" s="227">
        <f>Balance!BF7-Balance!BE7</f>
        <v>2411372.3482107669</v>
      </c>
      <c r="BG32" s="227">
        <f>Balance!BG7-Balance!BF7</f>
        <v>2411129.6487464905</v>
      </c>
      <c r="BH32" s="227">
        <f>Balance!BH7-Balance!BG7</f>
        <v>2410885.938034445</v>
      </c>
      <c r="BI32" s="227">
        <f>Balance!BI7-Balance!BH7</f>
        <v>2409407.8550335914</v>
      </c>
      <c r="BJ32" s="227">
        <f>Balance!BJ7-Balance!BI7</f>
        <v>2409162.109167859</v>
      </c>
      <c r="BK32" s="227">
        <f>Balance!BK7-Balance!BJ7</f>
        <v>2408915.3393610269</v>
      </c>
      <c r="BL32" s="227">
        <f>Balance!BL7-Balance!BK7</f>
        <v>2408667.5413466543</v>
      </c>
      <c r="BM32" s="232"/>
      <c r="BN32" s="6"/>
      <c r="BO32" s="6"/>
      <c r="BP32" s="6"/>
      <c r="BQ32" s="6"/>
      <c r="BR32" s="6"/>
      <c r="BS32" s="4"/>
      <c r="BT32" s="6"/>
    </row>
    <row r="33" spans="2:72" s="269" customFormat="1" ht="11.25" hidden="1" outlineLevel="1">
      <c r="B33" s="269" t="s">
        <v>326</v>
      </c>
      <c r="D33" s="397"/>
      <c r="E33" s="409">
        <f t="shared" ref="E33:L33" si="120">ABS(E30-E32)</f>
        <v>0</v>
      </c>
      <c r="F33" s="409">
        <f t="shared" si="120"/>
        <v>1.7462298274040222E-10</v>
      </c>
      <c r="G33" s="409">
        <f t="shared" si="120"/>
        <v>1.7462298274040222E-10</v>
      </c>
      <c r="H33" s="409">
        <f t="shared" si="120"/>
        <v>2.9103830456733704E-10</v>
      </c>
      <c r="I33" s="409">
        <f t="shared" si="120"/>
        <v>5.8207660913467407E-11</v>
      </c>
      <c r="J33" s="409">
        <f t="shared" si="120"/>
        <v>9.8953023552894592E-10</v>
      </c>
      <c r="K33" s="409">
        <f t="shared" si="120"/>
        <v>7.5669959187507629E-10</v>
      </c>
      <c r="L33" s="409">
        <f t="shared" si="120"/>
        <v>2.3283064365386963E-10</v>
      </c>
      <c r="M33" s="409">
        <f t="shared" ref="M33" si="121">ABS(M30-M32)</f>
        <v>2.9103830456733704E-10</v>
      </c>
      <c r="N33" s="409">
        <f t="shared" ref="N33" si="122">ABS(N30-N32)</f>
        <v>5.8207660913467407E-11</v>
      </c>
      <c r="O33" s="409">
        <f t="shared" ref="O33" si="123">ABS(O30-O32)</f>
        <v>2.3283064365386963E-10</v>
      </c>
      <c r="P33" s="409">
        <f t="shared" ref="P33" si="124">ABS(P30-P32)</f>
        <v>9.3132257461547852E-10</v>
      </c>
      <c r="Q33" s="409">
        <f t="shared" ref="Q33" si="125">ABS(Q30-Q32)</f>
        <v>6.6938810050487518E-10</v>
      </c>
      <c r="R33" s="409">
        <f t="shared" ref="R33" si="126">ABS(R30-R32)</f>
        <v>0</v>
      </c>
      <c r="S33" s="409">
        <f t="shared" ref="S33" si="127">ABS(S30-S32)</f>
        <v>4.6566128730773926E-10</v>
      </c>
      <c r="T33" s="409">
        <f t="shared" ref="T33" si="128">ABS(T30-T32)</f>
        <v>2.3283064365386963E-10</v>
      </c>
      <c r="U33" s="409">
        <f t="shared" ref="U33" si="129">ABS(U30-U32)</f>
        <v>4.6566128730773926E-10</v>
      </c>
      <c r="V33" s="409">
        <f t="shared" ref="V33" si="130">ABS(V30-V32)</f>
        <v>2.3283064365386963E-10</v>
      </c>
      <c r="W33" s="409">
        <f t="shared" ref="W33" si="131">ABS(W30-W32)</f>
        <v>1.3969838619232178E-9</v>
      </c>
      <c r="X33" s="409">
        <f t="shared" ref="X33" si="132">ABS(X30-X32)</f>
        <v>0</v>
      </c>
      <c r="Y33" s="409">
        <f t="shared" ref="Y33" si="133">ABS(Y30-Y32)</f>
        <v>2.0954757928848267E-9</v>
      </c>
      <c r="Z33" s="409">
        <f t="shared" ref="Z33" si="134">ABS(Z30-Z32)</f>
        <v>2.3283064365386963E-9</v>
      </c>
      <c r="AA33" s="409">
        <f t="shared" ref="AA33" si="135">ABS(AA30-AA32)</f>
        <v>4.6566128730773926E-10</v>
      </c>
      <c r="AB33" s="409">
        <f t="shared" ref="AB33" si="136">ABS(AB30-AB32)</f>
        <v>2.5611370801925659E-9</v>
      </c>
      <c r="AC33" s="409">
        <f t="shared" ref="AC33" si="137">ABS(AC30-AC32)</f>
        <v>9.3132257461547852E-10</v>
      </c>
      <c r="AD33" s="409">
        <f t="shared" ref="AD33" si="138">ABS(AD30-AD32)</f>
        <v>5.1222741603851318E-9</v>
      </c>
      <c r="AE33" s="409">
        <f t="shared" ref="AE33" si="139">ABS(AE30-AE32)</f>
        <v>2.3283064365386963E-9</v>
      </c>
      <c r="AF33" s="409">
        <f t="shared" ref="AF33" si="140">ABS(AF30-AF32)</f>
        <v>9.3132257461547852E-10</v>
      </c>
      <c r="AG33" s="409">
        <f t="shared" ref="AG33" si="141">ABS(AG30-AG32)</f>
        <v>4.6566128730773926E-10</v>
      </c>
      <c r="AH33" s="409">
        <f t="shared" ref="AH33" si="142">ABS(AH30-AH32)</f>
        <v>2.7939677238464355E-9</v>
      </c>
      <c r="AI33" s="409">
        <f t="shared" ref="AI33" si="143">ABS(AI30-AI32)</f>
        <v>3.7252902984619141E-9</v>
      </c>
      <c r="AJ33" s="409">
        <f t="shared" ref="AJ33" si="144">ABS(AJ30-AJ32)</f>
        <v>2.0954757928848267E-9</v>
      </c>
      <c r="AK33" s="409">
        <f t="shared" ref="AK33" si="145">ABS(AK30-AK32)</f>
        <v>3.2596290111541748E-9</v>
      </c>
      <c r="AL33" s="409">
        <f t="shared" ref="AL33" si="146">ABS(AL30-AL32)</f>
        <v>2.3283064365386963E-10</v>
      </c>
      <c r="AM33" s="409">
        <f t="shared" ref="AM33" si="147">ABS(AM30-AM32)</f>
        <v>7.6834112405776978E-9</v>
      </c>
      <c r="AN33" s="409">
        <f t="shared" ref="AN33" si="148">ABS(AN30-AN32)</f>
        <v>1.3271346688270569E-8</v>
      </c>
      <c r="AO33" s="409">
        <f t="shared" ref="AO33" si="149">ABS(AO30-AO32)</f>
        <v>9.3132257461547852E-10</v>
      </c>
      <c r="AP33" s="409">
        <f t="shared" ref="AP33" si="150">ABS(AP30-AP32)</f>
        <v>7.9162418842315674E-9</v>
      </c>
      <c r="AQ33" s="409">
        <f t="shared" ref="AQ33" si="151">ABS(AQ30-AQ32)</f>
        <v>1.3969838619232178E-9</v>
      </c>
      <c r="AR33" s="409">
        <f t="shared" ref="AR33" si="152">ABS(AR30-AR32)</f>
        <v>5.1222741603851318E-9</v>
      </c>
      <c r="AS33" s="409">
        <f t="shared" ref="AS33" si="153">ABS(AS30-AS32)</f>
        <v>4.1909515857696533E-9</v>
      </c>
      <c r="AT33" s="409">
        <f t="shared" ref="AT33" si="154">ABS(AT30-AT32)</f>
        <v>1.0244548320770264E-8</v>
      </c>
      <c r="AU33" s="409">
        <f t="shared" ref="AU33" si="155">ABS(AU30-AU32)</f>
        <v>5.1222741603851318E-9</v>
      </c>
      <c r="AV33" s="409">
        <f t="shared" ref="AV33" si="156">ABS(AV30-AV32)</f>
        <v>3.2596290111541748E-9</v>
      </c>
      <c r="AW33" s="409">
        <f t="shared" ref="AW33" si="157">ABS(AW30-AW32)</f>
        <v>5.1222741603851318E-9</v>
      </c>
      <c r="AX33" s="409">
        <f t="shared" ref="AX33" si="158">ABS(AX30-AX32)</f>
        <v>4.1909515857696533E-9</v>
      </c>
      <c r="AY33" s="409">
        <f t="shared" ref="AY33" si="159">ABS(AY30-AY32)</f>
        <v>4.1909515857696533E-9</v>
      </c>
      <c r="AZ33" s="409">
        <f t="shared" ref="AZ33" si="160">ABS(AZ30-AZ32)</f>
        <v>4.6566128730773926E-10</v>
      </c>
      <c r="BA33" s="409">
        <f t="shared" ref="BA33" si="161">ABS(BA30-BA32)</f>
        <v>7.2177499532699585E-9</v>
      </c>
      <c r="BB33" s="409">
        <f t="shared" ref="BB33" si="162">ABS(BB30-BB32)</f>
        <v>2.7939677238464355E-9</v>
      </c>
      <c r="BC33" s="409">
        <f t="shared" ref="BC33" si="163">ABS(BC30-BC32)</f>
        <v>9.3132257461547852E-9</v>
      </c>
      <c r="BD33" s="409">
        <f t="shared" ref="BD33" si="164">ABS(BD30-BD32)</f>
        <v>0</v>
      </c>
      <c r="BE33" s="409">
        <f t="shared" ref="BE33" si="165">ABS(BE30-BE32)</f>
        <v>9.3132257461547852E-10</v>
      </c>
      <c r="BF33" s="409">
        <f t="shared" ref="BF33" si="166">ABS(BF30-BF32)</f>
        <v>2.3283064365386963E-9</v>
      </c>
      <c r="BG33" s="409">
        <f t="shared" ref="BG33" si="167">ABS(BG30-BG32)</f>
        <v>2.7939677238464355E-9</v>
      </c>
      <c r="BH33" s="409">
        <f t="shared" ref="BH33" si="168">ABS(BH30-BH32)</f>
        <v>2.3283064365386963E-9</v>
      </c>
      <c r="BI33" s="409">
        <f t="shared" ref="BI33" si="169">ABS(BI30-BI32)</f>
        <v>6.5192580223083496E-9</v>
      </c>
      <c r="BJ33" s="409">
        <f t="shared" ref="BJ33" si="170">ABS(BJ30-BJ32)</f>
        <v>4.6566128730773926E-9</v>
      </c>
      <c r="BK33" s="409">
        <f t="shared" ref="BK33" si="171">ABS(BK30-BK32)</f>
        <v>4.6566128730773926E-9</v>
      </c>
      <c r="BL33" s="409">
        <f t="shared" ref="BL33" si="172">ABS(BL30-BL32)</f>
        <v>1.3969838619232178E-9</v>
      </c>
      <c r="BM33" s="219"/>
      <c r="BN33" s="3"/>
      <c r="BO33" s="3"/>
      <c r="BP33" s="3"/>
      <c r="BQ33" s="3"/>
      <c r="BR33" s="3"/>
      <c r="BS33" s="15"/>
      <c r="BT33" s="3"/>
    </row>
    <row r="34" spans="2:72" s="272" customFormat="1" ht="15" collapsed="1">
      <c r="D34" s="413"/>
      <c r="E34" s="235"/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  <c r="AF34" s="235"/>
      <c r="AG34" s="235"/>
      <c r="AH34" s="235"/>
      <c r="AI34" s="235"/>
      <c r="AJ34" s="235"/>
      <c r="AK34" s="235"/>
      <c r="AL34" s="235"/>
      <c r="AM34" s="235"/>
      <c r="AN34" s="235"/>
      <c r="AO34" s="235"/>
      <c r="AP34" s="235"/>
      <c r="AQ34" s="235"/>
      <c r="AR34" s="235"/>
      <c r="AS34" s="235"/>
      <c r="AT34" s="235"/>
      <c r="AU34" s="235"/>
      <c r="AV34" s="235"/>
      <c r="AW34" s="235"/>
      <c r="AX34" s="235"/>
      <c r="AY34" s="235"/>
      <c r="AZ34" s="235"/>
      <c r="BA34" s="235"/>
      <c r="BB34" s="235"/>
      <c r="BC34" s="235"/>
      <c r="BD34" s="235"/>
      <c r="BE34" s="235"/>
      <c r="BF34" s="235"/>
      <c r="BG34" s="235"/>
      <c r="BH34" s="235"/>
      <c r="BI34" s="235"/>
      <c r="BJ34" s="235"/>
      <c r="BK34" s="235"/>
      <c r="BL34" s="235"/>
      <c r="BM34" s="247"/>
      <c r="BN34" s="402"/>
      <c r="BO34" s="402"/>
      <c r="BP34" s="402"/>
      <c r="BQ34" s="402"/>
      <c r="BR34" s="402"/>
      <c r="BS34" s="342"/>
      <c r="BT34" s="415"/>
    </row>
    <row r="35" spans="2:72" s="272" customFormat="1" ht="15">
      <c r="B35" s="416" t="s">
        <v>335</v>
      </c>
      <c r="D35" s="413"/>
      <c r="F35" s="414"/>
      <c r="BM35" s="247"/>
      <c r="BN35" s="402"/>
      <c r="BO35" s="402"/>
      <c r="BP35" s="402"/>
      <c r="BQ35" s="402"/>
      <c r="BR35" s="402"/>
      <c r="BS35" s="342"/>
      <c r="BT35" s="415"/>
    </row>
    <row r="36" spans="2:72" s="272" customFormat="1" ht="15" collapsed="1">
      <c r="B36" s="386" t="s">
        <v>333</v>
      </c>
      <c r="D36" s="413"/>
      <c r="E36" s="235">
        <f>E13</f>
        <v>-1211598.3939845774</v>
      </c>
      <c r="F36" s="235">
        <f t="shared" ref="F36:BL36" si="173">F13</f>
        <v>433668.72835609718</v>
      </c>
      <c r="G36" s="235">
        <f t="shared" si="173"/>
        <v>426099.63290225837</v>
      </c>
      <c r="H36" s="235">
        <f t="shared" si="173"/>
        <v>436554.3654926343</v>
      </c>
      <c r="I36" s="235">
        <f t="shared" si="173"/>
        <v>449555.43329115544</v>
      </c>
      <c r="J36" s="235">
        <f t="shared" si="173"/>
        <v>465718.28303492436</v>
      </c>
      <c r="K36" s="235">
        <f t="shared" si="173"/>
        <v>485807.09476582269</v>
      </c>
      <c r="L36" s="235">
        <f t="shared" si="173"/>
        <v>510770.72571393033</v>
      </c>
      <c r="M36" s="235">
        <f t="shared" si="173"/>
        <v>479206.740619444</v>
      </c>
      <c r="N36" s="235">
        <f t="shared" si="173"/>
        <v>517567.26021572895</v>
      </c>
      <c r="O36" s="235">
        <f t="shared" si="173"/>
        <v>565315.63891870226</v>
      </c>
      <c r="P36" s="235">
        <f t="shared" si="173"/>
        <v>624651.21311576199</v>
      </c>
      <c r="Q36" s="235">
        <f t="shared" si="173"/>
        <v>154424.77600635614</v>
      </c>
      <c r="R36" s="235">
        <f t="shared" si="173"/>
        <v>1187780.7294062693</v>
      </c>
      <c r="S36" s="235">
        <f t="shared" si="173"/>
        <v>1202428.0007192059</v>
      </c>
      <c r="T36" s="235">
        <f t="shared" si="173"/>
        <v>1217940.828081745</v>
      </c>
      <c r="U36" s="235">
        <f t="shared" si="173"/>
        <v>1234369.7486463212</v>
      </c>
      <c r="V36" s="235">
        <f t="shared" si="173"/>
        <v>1251768.2477591878</v>
      </c>
      <c r="W36" s="235">
        <f t="shared" si="173"/>
        <v>1224310.8064947543</v>
      </c>
      <c r="X36" s="235">
        <f t="shared" si="173"/>
        <v>1243821.5814442374</v>
      </c>
      <c r="Y36" s="235">
        <f t="shared" si="173"/>
        <v>1263416.4306771795</v>
      </c>
      <c r="Z36" s="235">
        <f t="shared" si="173"/>
        <v>1285293.2953840508</v>
      </c>
      <c r="AA36" s="235">
        <f t="shared" si="173"/>
        <v>1308457.7711887578</v>
      </c>
      <c r="AB36" s="235">
        <f t="shared" si="173"/>
        <v>1332985.0164914082</v>
      </c>
      <c r="AC36" s="235">
        <f t="shared" si="173"/>
        <v>818075.8469020715</v>
      </c>
      <c r="AD36" s="235">
        <f t="shared" si="173"/>
        <v>1712983.4043799504</v>
      </c>
      <c r="AE36" s="235">
        <f t="shared" si="173"/>
        <v>1722227.8827930777</v>
      </c>
      <c r="AF36" s="235">
        <f t="shared" si="173"/>
        <v>1731684.3224505344</v>
      </c>
      <c r="AG36" s="235">
        <f t="shared" si="173"/>
        <v>1741357.5089823189</v>
      </c>
      <c r="AH36" s="235">
        <f t="shared" si="173"/>
        <v>1751252.3357638614</v>
      </c>
      <c r="AI36" s="235">
        <f t="shared" si="173"/>
        <v>1761373.8063405864</v>
      </c>
      <c r="AJ36" s="235">
        <f t="shared" si="173"/>
        <v>1771727.0369070193</v>
      </c>
      <c r="AK36" s="235">
        <f t="shared" si="173"/>
        <v>1781198.5678416868</v>
      </c>
      <c r="AL36" s="235">
        <f t="shared" si="173"/>
        <v>1792031.1302990427</v>
      </c>
      <c r="AM36" s="235">
        <f t="shared" si="173"/>
        <v>1803111.5028597193</v>
      </c>
      <c r="AN36" s="235">
        <f t="shared" si="173"/>
        <v>1814445.2782404067</v>
      </c>
      <c r="AO36" s="235">
        <f t="shared" si="173"/>
        <v>1258825.0723957783</v>
      </c>
      <c r="AP36" s="235">
        <f t="shared" si="173"/>
        <v>2195905.7951200162</v>
      </c>
      <c r="AQ36" s="235">
        <f t="shared" si="173"/>
        <v>2198794.2120806784</v>
      </c>
      <c r="AR36" s="235">
        <f t="shared" si="173"/>
        <v>2201701.1547275386</v>
      </c>
      <c r="AS36" s="235">
        <f t="shared" si="173"/>
        <v>2204626.7408173042</v>
      </c>
      <c r="AT36" s="235">
        <f t="shared" si="173"/>
        <v>2207571.0888508735</v>
      </c>
      <c r="AU36" s="235">
        <f t="shared" si="173"/>
        <v>2210534.3180780211</v>
      </c>
      <c r="AV36" s="235">
        <f t="shared" si="173"/>
        <v>2213516.5485021216</v>
      </c>
      <c r="AW36" s="235">
        <f t="shared" si="173"/>
        <v>2215343.2753348774</v>
      </c>
      <c r="AX36" s="235">
        <f t="shared" si="173"/>
        <v>2218363.8712011096</v>
      </c>
      <c r="AY36" s="235">
        <f t="shared" si="173"/>
        <v>2221403.8328435528</v>
      </c>
      <c r="AZ36" s="235">
        <f t="shared" si="173"/>
        <v>2224463.2833276908</v>
      </c>
      <c r="BA36" s="235">
        <f t="shared" si="173"/>
        <v>1774934.9295773876</v>
      </c>
      <c r="BB36" s="235">
        <f t="shared" si="173"/>
        <v>2412333.1172504397</v>
      </c>
      <c r="BC36" s="235">
        <f t="shared" si="173"/>
        <v>2412094.420990495</v>
      </c>
      <c r="BD36" s="235">
        <f t="shared" si="173"/>
        <v>2411854.7301627994</v>
      </c>
      <c r="BE36" s="235">
        <f t="shared" si="173"/>
        <v>2411614.0406233231</v>
      </c>
      <c r="BF36" s="235">
        <f t="shared" si="173"/>
        <v>2411372.3482107646</v>
      </c>
      <c r="BG36" s="235">
        <f t="shared" si="173"/>
        <v>2411129.6487464877</v>
      </c>
      <c r="BH36" s="235">
        <f t="shared" si="173"/>
        <v>2410885.9380344427</v>
      </c>
      <c r="BI36" s="235">
        <f t="shared" si="173"/>
        <v>2409407.8550335979</v>
      </c>
      <c r="BJ36" s="235">
        <f t="shared" si="173"/>
        <v>2409162.1091678636</v>
      </c>
      <c r="BK36" s="235">
        <f t="shared" si="173"/>
        <v>2408915.3393610222</v>
      </c>
      <c r="BL36" s="235">
        <f t="shared" si="173"/>
        <v>2408667.5413466529</v>
      </c>
      <c r="BM36" s="247"/>
      <c r="BN36" s="402"/>
      <c r="BO36" s="402"/>
      <c r="BP36" s="402"/>
      <c r="BQ36" s="402"/>
      <c r="BR36" s="402"/>
      <c r="BS36" s="342"/>
      <c r="BT36" s="415"/>
    </row>
    <row r="37" spans="2:72" s="276" customFormat="1" ht="15">
      <c r="B37" s="417" t="s">
        <v>332</v>
      </c>
      <c r="D37" s="418"/>
      <c r="E37" s="251">
        <f>E19</f>
        <v>-3431900</v>
      </c>
      <c r="F37" s="251">
        <f t="shared" ref="F37:BL37" si="174">F19</f>
        <v>0</v>
      </c>
      <c r="G37" s="251">
        <f t="shared" si="174"/>
        <v>0</v>
      </c>
      <c r="H37" s="251">
        <f t="shared" si="174"/>
        <v>0</v>
      </c>
      <c r="I37" s="251">
        <f t="shared" si="174"/>
        <v>0</v>
      </c>
      <c r="J37" s="251">
        <f t="shared" si="174"/>
        <v>0</v>
      </c>
      <c r="K37" s="251">
        <f t="shared" si="174"/>
        <v>0</v>
      </c>
      <c r="L37" s="251">
        <f t="shared" si="174"/>
        <v>0</v>
      </c>
      <c r="M37" s="251">
        <f t="shared" si="174"/>
        <v>0</v>
      </c>
      <c r="N37" s="251">
        <f t="shared" si="174"/>
        <v>0</v>
      </c>
      <c r="O37" s="251">
        <f t="shared" si="174"/>
        <v>0</v>
      </c>
      <c r="P37" s="251">
        <f t="shared" si="174"/>
        <v>0</v>
      </c>
      <c r="Q37" s="251">
        <f t="shared" si="174"/>
        <v>0</v>
      </c>
      <c r="R37" s="251">
        <f t="shared" si="174"/>
        <v>0</v>
      </c>
      <c r="S37" s="251">
        <f t="shared" si="174"/>
        <v>0</v>
      </c>
      <c r="T37" s="251">
        <f t="shared" si="174"/>
        <v>0</v>
      </c>
      <c r="U37" s="251">
        <f t="shared" si="174"/>
        <v>0</v>
      </c>
      <c r="V37" s="251">
        <f t="shared" si="174"/>
        <v>0</v>
      </c>
      <c r="W37" s="251">
        <f t="shared" si="174"/>
        <v>0</v>
      </c>
      <c r="X37" s="251">
        <f t="shared" si="174"/>
        <v>0</v>
      </c>
      <c r="Y37" s="251">
        <f t="shared" si="174"/>
        <v>0</v>
      </c>
      <c r="Z37" s="251">
        <f t="shared" si="174"/>
        <v>0</v>
      </c>
      <c r="AA37" s="251">
        <f t="shared" si="174"/>
        <v>0</v>
      </c>
      <c r="AB37" s="251">
        <f t="shared" si="174"/>
        <v>0</v>
      </c>
      <c r="AC37" s="251">
        <f t="shared" si="174"/>
        <v>0</v>
      </c>
      <c r="AD37" s="251">
        <f t="shared" si="174"/>
        <v>0</v>
      </c>
      <c r="AE37" s="251">
        <f t="shared" si="174"/>
        <v>0</v>
      </c>
      <c r="AF37" s="251">
        <f t="shared" si="174"/>
        <v>0</v>
      </c>
      <c r="AG37" s="251">
        <f t="shared" si="174"/>
        <v>0</v>
      </c>
      <c r="AH37" s="251">
        <f t="shared" si="174"/>
        <v>0</v>
      </c>
      <c r="AI37" s="251">
        <f t="shared" si="174"/>
        <v>0</v>
      </c>
      <c r="AJ37" s="251">
        <f t="shared" si="174"/>
        <v>0</v>
      </c>
      <c r="AK37" s="251">
        <f t="shared" si="174"/>
        <v>0</v>
      </c>
      <c r="AL37" s="251">
        <f t="shared" si="174"/>
        <v>0</v>
      </c>
      <c r="AM37" s="251">
        <f t="shared" si="174"/>
        <v>0</v>
      </c>
      <c r="AN37" s="251">
        <f t="shared" si="174"/>
        <v>0</v>
      </c>
      <c r="AO37" s="251">
        <f t="shared" si="174"/>
        <v>0</v>
      </c>
      <c r="AP37" s="251">
        <f t="shared" si="174"/>
        <v>0</v>
      </c>
      <c r="AQ37" s="251">
        <f t="shared" si="174"/>
        <v>0</v>
      </c>
      <c r="AR37" s="251">
        <f t="shared" si="174"/>
        <v>0</v>
      </c>
      <c r="AS37" s="251">
        <f t="shared" si="174"/>
        <v>0</v>
      </c>
      <c r="AT37" s="251">
        <f t="shared" si="174"/>
        <v>0</v>
      </c>
      <c r="AU37" s="251">
        <f t="shared" si="174"/>
        <v>0</v>
      </c>
      <c r="AV37" s="251">
        <f t="shared" si="174"/>
        <v>0</v>
      </c>
      <c r="AW37" s="251">
        <f t="shared" si="174"/>
        <v>0</v>
      </c>
      <c r="AX37" s="251">
        <f t="shared" si="174"/>
        <v>0</v>
      </c>
      <c r="AY37" s="251">
        <f t="shared" si="174"/>
        <v>0</v>
      </c>
      <c r="AZ37" s="251">
        <f t="shared" si="174"/>
        <v>0</v>
      </c>
      <c r="BA37" s="251">
        <f t="shared" si="174"/>
        <v>0</v>
      </c>
      <c r="BB37" s="251">
        <f t="shared" si="174"/>
        <v>0</v>
      </c>
      <c r="BC37" s="251">
        <f t="shared" si="174"/>
        <v>0</v>
      </c>
      <c r="BD37" s="251">
        <f t="shared" si="174"/>
        <v>0</v>
      </c>
      <c r="BE37" s="251">
        <f t="shared" si="174"/>
        <v>0</v>
      </c>
      <c r="BF37" s="251">
        <f t="shared" si="174"/>
        <v>0</v>
      </c>
      <c r="BG37" s="251">
        <f t="shared" si="174"/>
        <v>0</v>
      </c>
      <c r="BH37" s="251">
        <f t="shared" si="174"/>
        <v>0</v>
      </c>
      <c r="BI37" s="251">
        <f t="shared" si="174"/>
        <v>0</v>
      </c>
      <c r="BJ37" s="251">
        <f t="shared" si="174"/>
        <v>0</v>
      </c>
      <c r="BK37" s="251">
        <f t="shared" si="174"/>
        <v>0</v>
      </c>
      <c r="BL37" s="251">
        <f t="shared" si="174"/>
        <v>0</v>
      </c>
      <c r="BM37" s="344"/>
      <c r="BN37" s="419"/>
      <c r="BO37" s="419"/>
      <c r="BP37" s="419"/>
      <c r="BQ37" s="419"/>
      <c r="BR37" s="419"/>
      <c r="BS37" s="420"/>
      <c r="BT37" s="421"/>
    </row>
    <row r="38" spans="2:72" s="272" customFormat="1" ht="15">
      <c r="B38" s="272" t="s">
        <v>334</v>
      </c>
      <c r="D38" s="413"/>
      <c r="E38" s="235">
        <f>SUM(E36:E37)</f>
        <v>-4643498.3939845776</v>
      </c>
      <c r="F38" s="235">
        <f t="shared" ref="F38:BL38" si="175">SUM(F36:F37)</f>
        <v>433668.72835609718</v>
      </c>
      <c r="G38" s="235">
        <f t="shared" si="175"/>
        <v>426099.63290225837</v>
      </c>
      <c r="H38" s="235">
        <f t="shared" si="175"/>
        <v>436554.3654926343</v>
      </c>
      <c r="I38" s="235">
        <f t="shared" si="175"/>
        <v>449555.43329115544</v>
      </c>
      <c r="J38" s="235">
        <f t="shared" si="175"/>
        <v>465718.28303492436</v>
      </c>
      <c r="K38" s="235">
        <f t="shared" si="175"/>
        <v>485807.09476582269</v>
      </c>
      <c r="L38" s="235">
        <f t="shared" si="175"/>
        <v>510770.72571393033</v>
      </c>
      <c r="M38" s="235">
        <f t="shared" si="175"/>
        <v>479206.740619444</v>
      </c>
      <c r="N38" s="235">
        <f t="shared" si="175"/>
        <v>517567.26021572895</v>
      </c>
      <c r="O38" s="235">
        <f t="shared" si="175"/>
        <v>565315.63891870226</v>
      </c>
      <c r="P38" s="235">
        <f t="shared" si="175"/>
        <v>624651.21311576199</v>
      </c>
      <c r="Q38" s="235">
        <f t="shared" si="175"/>
        <v>154424.77600635614</v>
      </c>
      <c r="R38" s="235">
        <f t="shared" si="175"/>
        <v>1187780.7294062693</v>
      </c>
      <c r="S38" s="235">
        <f t="shared" si="175"/>
        <v>1202428.0007192059</v>
      </c>
      <c r="T38" s="235">
        <f t="shared" si="175"/>
        <v>1217940.828081745</v>
      </c>
      <c r="U38" s="235">
        <f t="shared" si="175"/>
        <v>1234369.7486463212</v>
      </c>
      <c r="V38" s="235">
        <f t="shared" si="175"/>
        <v>1251768.2477591878</v>
      </c>
      <c r="W38" s="235">
        <f t="shared" si="175"/>
        <v>1224310.8064947543</v>
      </c>
      <c r="X38" s="235">
        <f t="shared" si="175"/>
        <v>1243821.5814442374</v>
      </c>
      <c r="Y38" s="235">
        <f t="shared" si="175"/>
        <v>1263416.4306771795</v>
      </c>
      <c r="Z38" s="235">
        <f t="shared" si="175"/>
        <v>1285293.2953840508</v>
      </c>
      <c r="AA38" s="235">
        <f t="shared" si="175"/>
        <v>1308457.7711887578</v>
      </c>
      <c r="AB38" s="235">
        <f t="shared" si="175"/>
        <v>1332985.0164914082</v>
      </c>
      <c r="AC38" s="235">
        <f t="shared" si="175"/>
        <v>818075.8469020715</v>
      </c>
      <c r="AD38" s="235">
        <f t="shared" si="175"/>
        <v>1712983.4043799504</v>
      </c>
      <c r="AE38" s="235">
        <f t="shared" si="175"/>
        <v>1722227.8827930777</v>
      </c>
      <c r="AF38" s="235">
        <f t="shared" si="175"/>
        <v>1731684.3224505344</v>
      </c>
      <c r="AG38" s="235">
        <f t="shared" si="175"/>
        <v>1741357.5089823189</v>
      </c>
      <c r="AH38" s="235">
        <f t="shared" si="175"/>
        <v>1751252.3357638614</v>
      </c>
      <c r="AI38" s="235">
        <f t="shared" si="175"/>
        <v>1761373.8063405864</v>
      </c>
      <c r="AJ38" s="235">
        <f t="shared" si="175"/>
        <v>1771727.0369070193</v>
      </c>
      <c r="AK38" s="235">
        <f t="shared" si="175"/>
        <v>1781198.5678416868</v>
      </c>
      <c r="AL38" s="235">
        <f t="shared" si="175"/>
        <v>1792031.1302990427</v>
      </c>
      <c r="AM38" s="235">
        <f t="shared" si="175"/>
        <v>1803111.5028597193</v>
      </c>
      <c r="AN38" s="235">
        <f t="shared" si="175"/>
        <v>1814445.2782404067</v>
      </c>
      <c r="AO38" s="235">
        <f t="shared" si="175"/>
        <v>1258825.0723957783</v>
      </c>
      <c r="AP38" s="235">
        <f t="shared" si="175"/>
        <v>2195905.7951200162</v>
      </c>
      <c r="AQ38" s="235">
        <f t="shared" si="175"/>
        <v>2198794.2120806784</v>
      </c>
      <c r="AR38" s="235">
        <f t="shared" si="175"/>
        <v>2201701.1547275386</v>
      </c>
      <c r="AS38" s="235">
        <f t="shared" si="175"/>
        <v>2204626.7408173042</v>
      </c>
      <c r="AT38" s="235">
        <f t="shared" si="175"/>
        <v>2207571.0888508735</v>
      </c>
      <c r="AU38" s="235">
        <f t="shared" si="175"/>
        <v>2210534.3180780211</v>
      </c>
      <c r="AV38" s="235">
        <f t="shared" si="175"/>
        <v>2213516.5485021216</v>
      </c>
      <c r="AW38" s="235">
        <f t="shared" si="175"/>
        <v>2215343.2753348774</v>
      </c>
      <c r="AX38" s="235">
        <f t="shared" si="175"/>
        <v>2218363.8712011096</v>
      </c>
      <c r="AY38" s="235">
        <f t="shared" si="175"/>
        <v>2221403.8328435528</v>
      </c>
      <c r="AZ38" s="235">
        <f t="shared" si="175"/>
        <v>2224463.2833276908</v>
      </c>
      <c r="BA38" s="235">
        <f t="shared" si="175"/>
        <v>1774934.9295773876</v>
      </c>
      <c r="BB38" s="235">
        <f t="shared" si="175"/>
        <v>2412333.1172504397</v>
      </c>
      <c r="BC38" s="235">
        <f t="shared" si="175"/>
        <v>2412094.420990495</v>
      </c>
      <c r="BD38" s="235">
        <f t="shared" si="175"/>
        <v>2411854.7301627994</v>
      </c>
      <c r="BE38" s="235">
        <f t="shared" si="175"/>
        <v>2411614.0406233231</v>
      </c>
      <c r="BF38" s="235">
        <f t="shared" si="175"/>
        <v>2411372.3482107646</v>
      </c>
      <c r="BG38" s="235">
        <f t="shared" si="175"/>
        <v>2411129.6487464877</v>
      </c>
      <c r="BH38" s="235">
        <f t="shared" si="175"/>
        <v>2410885.9380344427</v>
      </c>
      <c r="BI38" s="235">
        <f t="shared" si="175"/>
        <v>2409407.8550335979</v>
      </c>
      <c r="BJ38" s="235">
        <f t="shared" si="175"/>
        <v>2409162.1091678636</v>
      </c>
      <c r="BK38" s="235">
        <f t="shared" si="175"/>
        <v>2408915.3393610222</v>
      </c>
      <c r="BL38" s="235">
        <f t="shared" si="175"/>
        <v>2408667.5413466529</v>
      </c>
      <c r="BM38" s="247"/>
      <c r="BO38" s="402"/>
      <c r="BP38" s="402"/>
      <c r="BQ38" s="402"/>
      <c r="BR38" s="402"/>
      <c r="BS38" s="342"/>
      <c r="BT38" s="415"/>
    </row>
    <row r="39" spans="2:72" s="272" customFormat="1" ht="15">
      <c r="B39" s="272" t="s">
        <v>330</v>
      </c>
      <c r="C39" s="197">
        <v>0.25</v>
      </c>
      <c r="D39" s="413"/>
      <c r="E39" s="235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5">
        <f>SUM(E38:P38)</f>
        <v>751416.72244188236</v>
      </c>
      <c r="Q39" s="235"/>
      <c r="R39" s="235"/>
      <c r="S39" s="235"/>
      <c r="T39" s="235"/>
      <c r="U39" s="235"/>
      <c r="V39" s="235"/>
      <c r="W39" s="235"/>
      <c r="X39" s="235"/>
      <c r="Y39" s="235"/>
      <c r="Z39" s="235"/>
      <c r="AA39" s="235"/>
      <c r="AB39" s="235">
        <f>SUM(Q38:AB38)</f>
        <v>13906997.232299473</v>
      </c>
      <c r="AC39" s="235"/>
      <c r="AD39" s="235"/>
      <c r="AE39" s="235"/>
      <c r="AF39" s="235"/>
      <c r="AG39" s="235"/>
      <c r="AH39" s="235"/>
      <c r="AI39" s="235"/>
      <c r="AJ39" s="235"/>
      <c r="AK39" s="235"/>
      <c r="AL39" s="235"/>
      <c r="AM39" s="235"/>
      <c r="AN39" s="235">
        <f>SUM(AC38:AN38)</f>
        <v>20201468.623760276</v>
      </c>
      <c r="AO39" s="235"/>
      <c r="AP39" s="235"/>
      <c r="AQ39" s="235"/>
      <c r="AR39" s="235"/>
      <c r="AS39" s="235"/>
      <c r="AT39" s="235"/>
      <c r="AU39" s="235"/>
      <c r="AV39" s="235"/>
      <c r="AW39" s="235"/>
      <c r="AX39" s="235"/>
      <c r="AY39" s="235"/>
      <c r="AZ39" s="235">
        <f>SUM(AO38:AZ38)</f>
        <v>25571049.193279564</v>
      </c>
      <c r="BA39" s="235"/>
      <c r="BB39" s="235"/>
      <c r="BC39" s="235"/>
      <c r="BD39" s="235"/>
      <c r="BE39" s="235"/>
      <c r="BF39" s="235"/>
      <c r="BG39" s="235"/>
      <c r="BH39" s="235"/>
      <c r="BI39" s="235"/>
      <c r="BJ39" s="235"/>
      <c r="BK39" s="235"/>
      <c r="BL39" s="235">
        <f>SUM(BA38:BL38)</f>
        <v>28292372.018505279</v>
      </c>
      <c r="BM39" s="247"/>
      <c r="BN39" s="235">
        <f>(BL39*(1+C40))/(C39-C40)</f>
        <v>122198968.50545897</v>
      </c>
      <c r="BO39" s="402"/>
      <c r="BP39" s="402"/>
      <c r="BQ39" s="402"/>
      <c r="BR39" s="402"/>
      <c r="BS39" s="342"/>
      <c r="BT39" s="415"/>
    </row>
    <row r="40" spans="2:72" s="272" customFormat="1" collapsed="1" thickBot="1">
      <c r="B40" s="272" t="s">
        <v>331</v>
      </c>
      <c r="C40" s="328">
        <v>1.4999999999999999E-2</v>
      </c>
      <c r="D40" s="413"/>
      <c r="E40" s="235"/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5"/>
      <c r="Q40" s="235"/>
      <c r="R40" s="235"/>
      <c r="S40" s="235"/>
      <c r="T40" s="235"/>
      <c r="U40" s="235"/>
      <c r="V40" s="235"/>
      <c r="W40" s="235"/>
      <c r="X40" s="235"/>
      <c r="Y40" s="235"/>
      <c r="Z40" s="235"/>
      <c r="AA40" s="235"/>
      <c r="AB40" s="235"/>
      <c r="AC40" s="235"/>
      <c r="AD40" s="235"/>
      <c r="AE40" s="235"/>
      <c r="AF40" s="235"/>
      <c r="AG40" s="235"/>
      <c r="AH40" s="235"/>
      <c r="AI40" s="235"/>
      <c r="AJ40" s="235"/>
      <c r="AK40" s="235"/>
      <c r="AL40" s="235"/>
      <c r="AM40" s="235"/>
      <c r="AN40" s="235"/>
      <c r="AO40" s="235"/>
      <c r="AP40" s="235"/>
      <c r="AQ40" s="235"/>
      <c r="AR40" s="235"/>
      <c r="AS40" s="235"/>
      <c r="AT40" s="235"/>
      <c r="AU40" s="235"/>
      <c r="AV40" s="235"/>
      <c r="AW40" s="235"/>
      <c r="AX40" s="235"/>
      <c r="AY40" s="235"/>
      <c r="AZ40" s="235"/>
      <c r="BA40" s="235"/>
      <c r="BB40" s="235"/>
      <c r="BC40" s="235"/>
      <c r="BD40" s="235"/>
      <c r="BE40" s="235"/>
      <c r="BF40" s="235"/>
      <c r="BG40" s="235"/>
      <c r="BH40" s="235"/>
      <c r="BI40" s="235"/>
      <c r="BJ40" s="235"/>
      <c r="BK40" s="235"/>
      <c r="BL40" s="235"/>
      <c r="BM40" s="247"/>
      <c r="BN40" s="402"/>
      <c r="BO40" s="402"/>
      <c r="BP40" s="402"/>
      <c r="BQ40" s="402"/>
      <c r="BR40" s="402"/>
      <c r="BS40" s="342"/>
      <c r="BT40" s="415"/>
    </row>
    <row r="41" spans="2:72" ht="20.25" thickTop="1" thickBot="1">
      <c r="B41" s="423" t="s">
        <v>11</v>
      </c>
      <c r="C41" s="272"/>
      <c r="E41" s="422">
        <f>NPV(C39,P39,AB39,AN39,AZ39,BL39,BN39)</f>
        <v>71623236.154476598</v>
      </c>
      <c r="F41" s="235"/>
      <c r="G41" s="235"/>
      <c r="H41" s="235"/>
      <c r="I41" s="235"/>
      <c r="J41" s="235"/>
      <c r="K41" s="235"/>
      <c r="L41" s="235"/>
      <c r="M41" s="235"/>
      <c r="N41" s="235"/>
      <c r="O41" s="235"/>
      <c r="P41" s="235"/>
      <c r="Q41" s="235"/>
      <c r="R41" s="235"/>
      <c r="S41" s="235"/>
      <c r="T41" s="235"/>
      <c r="U41" s="235"/>
      <c r="V41" s="235"/>
      <c r="W41" s="235"/>
      <c r="X41" s="235"/>
      <c r="Y41" s="235"/>
      <c r="Z41" s="235"/>
      <c r="AA41" s="235"/>
      <c r="AB41" s="235"/>
      <c r="AC41" s="235"/>
      <c r="AD41" s="235"/>
      <c r="AE41" s="235"/>
      <c r="AF41" s="235"/>
      <c r="AG41" s="235"/>
      <c r="AH41" s="235"/>
      <c r="AI41" s="235"/>
      <c r="AJ41" s="235"/>
      <c r="AK41" s="235"/>
      <c r="AL41" s="235"/>
      <c r="AM41" s="235"/>
      <c r="AN41" s="235"/>
      <c r="AO41" s="235"/>
      <c r="AP41" s="235"/>
      <c r="AQ41" s="235"/>
      <c r="AR41" s="235"/>
      <c r="AS41" s="235"/>
      <c r="AT41" s="235"/>
      <c r="AU41" s="235"/>
      <c r="AV41" s="235"/>
      <c r="AW41" s="235"/>
      <c r="AX41" s="235"/>
      <c r="AY41" s="235"/>
      <c r="AZ41" s="235"/>
      <c r="BA41" s="235"/>
      <c r="BB41" s="235"/>
      <c r="BC41" s="235"/>
      <c r="BD41" s="235"/>
      <c r="BE41" s="235"/>
      <c r="BF41" s="235"/>
      <c r="BG41" s="235"/>
      <c r="BH41" s="235"/>
      <c r="BI41" s="235"/>
      <c r="BJ41" s="235"/>
      <c r="BK41" s="235"/>
      <c r="BL41" s="267"/>
    </row>
    <row r="42" spans="2:72" s="272" customFormat="1" thickTop="1">
      <c r="D42" s="413"/>
      <c r="E42" s="235"/>
      <c r="F42" s="235"/>
      <c r="G42" s="235"/>
      <c r="H42" s="235"/>
      <c r="I42" s="235"/>
      <c r="J42" s="235"/>
      <c r="K42" s="235"/>
      <c r="L42" s="235"/>
      <c r="M42" s="235"/>
      <c r="N42" s="235"/>
      <c r="O42" s="235"/>
      <c r="P42" s="235"/>
      <c r="Q42" s="235"/>
      <c r="R42" s="235"/>
      <c r="S42" s="235"/>
      <c r="T42" s="235"/>
      <c r="U42" s="235"/>
      <c r="V42" s="235"/>
      <c r="W42" s="235"/>
      <c r="X42" s="235"/>
      <c r="Y42" s="235"/>
      <c r="Z42" s="235"/>
      <c r="AA42" s="235"/>
      <c r="AB42" s="235"/>
      <c r="AC42" s="235"/>
      <c r="AD42" s="235"/>
      <c r="AE42" s="235"/>
      <c r="AF42" s="235"/>
      <c r="AG42" s="235"/>
      <c r="AH42" s="235"/>
      <c r="AI42" s="235"/>
      <c r="AJ42" s="235"/>
      <c r="AK42" s="235"/>
      <c r="AL42" s="235"/>
      <c r="AM42" s="235"/>
      <c r="AN42" s="235"/>
      <c r="AO42" s="235"/>
      <c r="AP42" s="235"/>
      <c r="AQ42" s="235"/>
      <c r="AR42" s="235"/>
      <c r="AS42" s="235"/>
      <c r="AT42" s="235"/>
      <c r="AU42" s="235"/>
      <c r="AV42" s="235"/>
      <c r="AW42" s="235"/>
      <c r="AX42" s="235"/>
      <c r="AY42" s="235"/>
      <c r="AZ42" s="235"/>
      <c r="BA42" s="235"/>
      <c r="BB42" s="235"/>
      <c r="BC42" s="235"/>
      <c r="BD42" s="235"/>
      <c r="BE42" s="235"/>
      <c r="BF42" s="235"/>
      <c r="BG42" s="235"/>
      <c r="BH42" s="235"/>
      <c r="BI42" s="235"/>
      <c r="BJ42" s="235"/>
      <c r="BK42" s="235"/>
      <c r="BL42" s="235"/>
      <c r="BM42" s="247"/>
      <c r="BN42" s="402"/>
      <c r="BO42" s="402"/>
      <c r="BP42" s="402"/>
      <c r="BQ42" s="402"/>
      <c r="BR42" s="402"/>
      <c r="BS42" s="342"/>
      <c r="BT42" s="415"/>
    </row>
    <row r="43" spans="2:72" s="272" customFormat="1" ht="15">
      <c r="D43" s="413"/>
      <c r="E43" s="235"/>
      <c r="F43" s="235"/>
      <c r="G43" s="235"/>
      <c r="H43" s="235"/>
      <c r="I43" s="235"/>
      <c r="J43" s="235"/>
      <c r="K43" s="235"/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  <c r="AF43" s="235"/>
      <c r="AG43" s="235"/>
      <c r="AH43" s="235"/>
      <c r="AI43" s="235"/>
      <c r="AJ43" s="235"/>
      <c r="AK43" s="235"/>
      <c r="AL43" s="235"/>
      <c r="AM43" s="235"/>
      <c r="AN43" s="235"/>
      <c r="AO43" s="235"/>
      <c r="AP43" s="235"/>
      <c r="AQ43" s="235"/>
      <c r="AR43" s="235"/>
      <c r="AS43" s="235"/>
      <c r="AT43" s="235"/>
      <c r="AU43" s="235"/>
      <c r="AV43" s="235"/>
      <c r="AW43" s="235"/>
      <c r="AX43" s="235"/>
      <c r="AY43" s="235"/>
      <c r="AZ43" s="235"/>
      <c r="BA43" s="235"/>
      <c r="BB43" s="235"/>
      <c r="BC43" s="235"/>
      <c r="BD43" s="235"/>
      <c r="BE43" s="235"/>
      <c r="BF43" s="235"/>
      <c r="BG43" s="235"/>
      <c r="BH43" s="235"/>
      <c r="BI43" s="235"/>
      <c r="BJ43" s="235"/>
      <c r="BK43" s="235"/>
      <c r="BL43" s="235"/>
      <c r="BM43" s="247"/>
      <c r="BN43" s="402"/>
      <c r="BO43" s="402"/>
      <c r="BP43" s="402"/>
      <c r="BQ43" s="402"/>
      <c r="BR43" s="402"/>
      <c r="BS43" s="342"/>
      <c r="BT43" s="415"/>
    </row>
    <row r="44" spans="2:72" s="272" customFormat="1" ht="15">
      <c r="D44" s="413"/>
      <c r="E44" s="235"/>
      <c r="F44" s="235"/>
      <c r="G44" s="235"/>
      <c r="H44" s="235"/>
      <c r="I44" s="235"/>
      <c r="J44" s="235"/>
      <c r="K44" s="235"/>
      <c r="L44" s="235"/>
      <c r="M44" s="235"/>
      <c r="N44" s="235"/>
      <c r="O44" s="235"/>
      <c r="P44" s="235"/>
      <c r="Q44" s="235"/>
      <c r="R44" s="235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5"/>
      <c r="AD44" s="235"/>
      <c r="AE44" s="235"/>
      <c r="AF44" s="235"/>
      <c r="AG44" s="235"/>
      <c r="AH44" s="235"/>
      <c r="AI44" s="235"/>
      <c r="AJ44" s="235"/>
      <c r="AK44" s="235"/>
      <c r="AL44" s="235"/>
      <c r="AM44" s="235"/>
      <c r="AN44" s="235"/>
      <c r="AO44" s="235"/>
      <c r="AP44" s="235"/>
      <c r="AQ44" s="235"/>
      <c r="AR44" s="235"/>
      <c r="AS44" s="235"/>
      <c r="AT44" s="235"/>
      <c r="AU44" s="235"/>
      <c r="AV44" s="235"/>
      <c r="AW44" s="235"/>
      <c r="AX44" s="235"/>
      <c r="AY44" s="235"/>
      <c r="AZ44" s="235"/>
      <c r="BA44" s="235"/>
      <c r="BB44" s="235"/>
      <c r="BC44" s="235"/>
      <c r="BD44" s="235"/>
      <c r="BE44" s="235"/>
      <c r="BF44" s="235"/>
      <c r="BG44" s="235"/>
      <c r="BH44" s="235"/>
      <c r="BI44" s="235"/>
      <c r="BJ44" s="235"/>
      <c r="BK44" s="235"/>
      <c r="BL44" s="235"/>
      <c r="BM44" s="247"/>
      <c r="BN44" s="402"/>
      <c r="BO44" s="402"/>
      <c r="BP44" s="402"/>
      <c r="BQ44" s="402"/>
      <c r="BR44" s="402"/>
      <c r="BS44" s="342"/>
      <c r="BT44" s="415"/>
    </row>
    <row r="45" spans="2:72" s="272" customFormat="1" ht="15">
      <c r="D45" s="413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/>
      <c r="P45" s="235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235"/>
      <c r="AC45" s="235"/>
      <c r="AD45" s="235"/>
      <c r="AE45" s="235"/>
      <c r="AF45" s="235"/>
      <c r="AG45" s="235"/>
      <c r="AH45" s="235"/>
      <c r="AI45" s="235"/>
      <c r="AJ45" s="235"/>
      <c r="AK45" s="235"/>
      <c r="AL45" s="235"/>
      <c r="AM45" s="235"/>
      <c r="AN45" s="235"/>
      <c r="AO45" s="235"/>
      <c r="AP45" s="235"/>
      <c r="AQ45" s="235"/>
      <c r="AR45" s="235"/>
      <c r="AS45" s="235"/>
      <c r="AT45" s="235"/>
      <c r="AU45" s="235"/>
      <c r="AV45" s="235"/>
      <c r="AW45" s="235"/>
      <c r="AX45" s="235"/>
      <c r="AY45" s="235"/>
      <c r="AZ45" s="235"/>
      <c r="BA45" s="235"/>
      <c r="BB45" s="235"/>
      <c r="BC45" s="235"/>
      <c r="BD45" s="235"/>
      <c r="BE45" s="235"/>
      <c r="BF45" s="235"/>
      <c r="BG45" s="235"/>
      <c r="BH45" s="235"/>
      <c r="BI45" s="235"/>
      <c r="BJ45" s="235"/>
      <c r="BK45" s="235"/>
      <c r="BL45" s="235"/>
      <c r="BM45" s="247"/>
      <c r="BN45" s="402"/>
      <c r="BO45" s="402"/>
      <c r="BP45" s="402"/>
      <c r="BQ45" s="402"/>
      <c r="BR45" s="402"/>
      <c r="BS45" s="342"/>
      <c r="BT45" s="415"/>
    </row>
    <row r="46" spans="2:72" s="272" customFormat="1" ht="15">
      <c r="D46" s="413"/>
      <c r="F46" s="414"/>
      <c r="BM46" s="247"/>
      <c r="BN46" s="402"/>
      <c r="BO46" s="402"/>
      <c r="BP46" s="402"/>
      <c r="BQ46" s="402"/>
      <c r="BR46" s="402"/>
      <c r="BS46" s="342"/>
      <c r="BT46" s="415"/>
    </row>
    <row r="47" spans="2:72">
      <c r="B47" s="272"/>
      <c r="C47" s="272"/>
      <c r="F47" s="408"/>
      <c r="AO47" s="267"/>
      <c r="AP47" s="267"/>
      <c r="AQ47" s="267"/>
      <c r="AR47" s="267"/>
      <c r="AS47" s="267"/>
      <c r="AT47" s="267"/>
      <c r="AU47" s="267"/>
      <c r="AV47" s="267"/>
      <c r="AW47" s="267"/>
      <c r="AX47" s="267"/>
      <c r="AY47" s="267"/>
      <c r="AZ47" s="267"/>
      <c r="BA47" s="267"/>
      <c r="BB47" s="267"/>
      <c r="BC47" s="267"/>
      <c r="BD47" s="267"/>
      <c r="BE47" s="267"/>
      <c r="BF47" s="267"/>
      <c r="BG47" s="267"/>
      <c r="BH47" s="267"/>
      <c r="BI47" s="267"/>
      <c r="BJ47" s="267"/>
      <c r="BK47" s="267"/>
      <c r="BL47" s="267"/>
    </row>
    <row r="48" spans="2:72">
      <c r="B48" s="272"/>
      <c r="C48" s="272"/>
      <c r="F48" s="408"/>
      <c r="AO48" s="267"/>
      <c r="AP48" s="267"/>
      <c r="AQ48" s="267"/>
      <c r="AR48" s="267"/>
      <c r="AS48" s="267"/>
      <c r="AT48" s="267"/>
      <c r="AU48" s="267"/>
      <c r="AV48" s="267"/>
      <c r="AW48" s="267"/>
      <c r="AX48" s="267"/>
      <c r="AY48" s="267"/>
      <c r="AZ48" s="267"/>
      <c r="BA48" s="267"/>
      <c r="BB48" s="267"/>
      <c r="BC48" s="267"/>
      <c r="BD48" s="267"/>
      <c r="BE48" s="267"/>
      <c r="BF48" s="267"/>
      <c r="BG48" s="267"/>
      <c r="BH48" s="267"/>
      <c r="BI48" s="267"/>
      <c r="BJ48" s="267"/>
      <c r="BK48" s="267"/>
      <c r="BL48" s="267"/>
    </row>
    <row r="49" spans="2:64">
      <c r="B49" s="272"/>
      <c r="C49" s="272"/>
      <c r="F49" s="408"/>
      <c r="AO49" s="267"/>
      <c r="AP49" s="267"/>
      <c r="AQ49" s="267"/>
      <c r="AR49" s="267"/>
      <c r="AS49" s="267"/>
      <c r="AT49" s="267"/>
      <c r="AU49" s="267"/>
      <c r="AV49" s="267"/>
      <c r="AW49" s="267"/>
      <c r="AX49" s="267"/>
      <c r="AY49" s="267"/>
      <c r="AZ49" s="267"/>
      <c r="BA49" s="267"/>
      <c r="BB49" s="267"/>
      <c r="BC49" s="267"/>
      <c r="BD49" s="267"/>
      <c r="BE49" s="267"/>
      <c r="BF49" s="267"/>
      <c r="BG49" s="267"/>
      <c r="BH49" s="267"/>
      <c r="BI49" s="267"/>
      <c r="BJ49" s="267"/>
      <c r="BK49" s="267"/>
      <c r="BL49" s="267"/>
    </row>
    <row r="50" spans="2:64">
      <c r="B50" s="272"/>
      <c r="C50" s="272"/>
      <c r="F50" s="408"/>
      <c r="AO50" s="267"/>
      <c r="AP50" s="267"/>
      <c r="AQ50" s="267"/>
      <c r="AR50" s="267"/>
      <c r="AS50" s="267"/>
      <c r="AT50" s="267"/>
      <c r="AU50" s="267"/>
      <c r="AV50" s="267"/>
      <c r="AW50" s="267"/>
      <c r="AX50" s="267"/>
      <c r="AY50" s="267"/>
      <c r="AZ50" s="267"/>
      <c r="BA50" s="267"/>
      <c r="BB50" s="267"/>
      <c r="BC50" s="267"/>
      <c r="BD50" s="267"/>
      <c r="BE50" s="267"/>
      <c r="BF50" s="267"/>
      <c r="BG50" s="267"/>
      <c r="BH50" s="267"/>
      <c r="BI50" s="267"/>
      <c r="BJ50" s="267"/>
      <c r="BK50" s="267"/>
      <c r="BL50" s="267"/>
    </row>
    <row r="51" spans="2:64">
      <c r="B51" s="272"/>
      <c r="C51" s="272"/>
      <c r="F51" s="408"/>
      <c r="AO51" s="267"/>
      <c r="AP51" s="267"/>
      <c r="AQ51" s="267"/>
      <c r="AR51" s="267"/>
      <c r="AS51" s="267"/>
      <c r="AT51" s="267"/>
      <c r="AU51" s="267"/>
      <c r="AV51" s="267"/>
      <c r="AW51" s="267"/>
      <c r="AX51" s="267"/>
      <c r="AY51" s="267"/>
      <c r="AZ51" s="267"/>
      <c r="BA51" s="267"/>
      <c r="BB51" s="267"/>
      <c r="BC51" s="267"/>
      <c r="BD51" s="267"/>
      <c r="BE51" s="267"/>
      <c r="BF51" s="267"/>
      <c r="BG51" s="267"/>
      <c r="BH51" s="267"/>
      <c r="BI51" s="267"/>
      <c r="BJ51" s="267"/>
      <c r="BK51" s="267"/>
      <c r="BL51" s="267"/>
    </row>
    <row r="52" spans="2:64">
      <c r="B52" s="272"/>
      <c r="C52" s="272"/>
      <c r="F52" s="408"/>
      <c r="AO52" s="267"/>
      <c r="AP52" s="267"/>
      <c r="AQ52" s="267"/>
      <c r="AR52" s="267"/>
      <c r="AS52" s="267"/>
      <c r="AT52" s="267"/>
      <c r="AU52" s="267"/>
      <c r="AV52" s="267"/>
      <c r="AW52" s="267"/>
      <c r="AX52" s="267"/>
      <c r="AY52" s="267"/>
      <c r="AZ52" s="267"/>
      <c r="BA52" s="267"/>
      <c r="BB52" s="267"/>
      <c r="BC52" s="267"/>
      <c r="BD52" s="267"/>
      <c r="BE52" s="267"/>
      <c r="BF52" s="267"/>
      <c r="BG52" s="267"/>
      <c r="BH52" s="267"/>
      <c r="BI52" s="267"/>
      <c r="BJ52" s="267"/>
      <c r="BK52" s="267"/>
      <c r="BL52" s="267"/>
    </row>
    <row r="53" spans="2:64">
      <c r="B53" s="272"/>
      <c r="C53" s="272"/>
      <c r="F53" s="408"/>
      <c r="AO53" s="267"/>
      <c r="AP53" s="267"/>
      <c r="AQ53" s="267"/>
      <c r="AR53" s="267"/>
      <c r="AS53" s="267"/>
      <c r="AT53" s="267"/>
      <c r="AU53" s="267"/>
      <c r="AV53" s="267"/>
      <c r="AW53" s="267"/>
      <c r="AX53" s="267"/>
      <c r="AY53" s="267"/>
      <c r="AZ53" s="267"/>
      <c r="BA53" s="267"/>
      <c r="BB53" s="267"/>
      <c r="BC53" s="267"/>
      <c r="BD53" s="267"/>
      <c r="BE53" s="267"/>
      <c r="BF53" s="267"/>
      <c r="BG53" s="267"/>
      <c r="BH53" s="267"/>
      <c r="BI53" s="267"/>
      <c r="BJ53" s="267"/>
      <c r="BK53" s="267"/>
      <c r="BL53" s="267"/>
    </row>
    <row r="54" spans="2:64">
      <c r="B54" s="272"/>
      <c r="C54" s="272"/>
      <c r="F54" s="408"/>
      <c r="AO54" s="267"/>
      <c r="AP54" s="267"/>
      <c r="AQ54" s="267"/>
      <c r="AR54" s="267"/>
      <c r="AS54" s="267"/>
      <c r="AT54" s="267"/>
      <c r="AU54" s="267"/>
      <c r="AV54" s="267"/>
      <c r="AW54" s="267"/>
      <c r="AX54" s="267"/>
      <c r="AY54" s="267"/>
      <c r="AZ54" s="267"/>
      <c r="BA54" s="267"/>
      <c r="BB54" s="267"/>
      <c r="BC54" s="267"/>
      <c r="BD54" s="267"/>
      <c r="BE54" s="267"/>
      <c r="BF54" s="267"/>
      <c r="BG54" s="267"/>
      <c r="BH54" s="267"/>
      <c r="BI54" s="267"/>
      <c r="BJ54" s="267"/>
      <c r="BK54" s="267"/>
      <c r="BL54" s="267"/>
    </row>
    <row r="55" spans="2:64">
      <c r="C55" s="272"/>
    </row>
  </sheetData>
  <sheetProtection password="EEEE" sheet="1" objects="1" scenarios="1"/>
  <conditionalFormatting sqref="E33">
    <cfRule type="expression" dxfId="5" priority="8">
      <formula>IF(ABS(E$33)&gt;1,TRUE,FALSE)</formula>
    </cfRule>
  </conditionalFormatting>
  <conditionalFormatting sqref="F33:BL33">
    <cfRule type="expression" dxfId="4" priority="5">
      <formula>IF(ABS(F$33)&gt;1,TRUE,FALSE)</formula>
    </cfRule>
  </conditionalFormatting>
  <conditionalFormatting sqref="G33">
    <cfRule type="expression" dxfId="3" priority="4">
      <formula>IF(ABS(G$33)&gt;1,TRUE,FALSE)</formula>
    </cfRule>
  </conditionalFormatting>
  <conditionalFormatting sqref="F33:BL33">
    <cfRule type="expression" dxfId="2" priority="3">
      <formula>IF(ABS(F$33)&gt;1,TRUE,FALSE)</formula>
    </cfRule>
  </conditionalFormatting>
  <conditionalFormatting sqref="E33">
    <cfRule type="expression" dxfId="1" priority="2">
      <formula>IF(ABS(E$33)&gt;1,TRUE,FALSE)</formula>
    </cfRule>
  </conditionalFormatting>
  <conditionalFormatting sqref="E33">
    <cfRule type="expression" dxfId="0" priority="1">
      <formula>IF(ABS(E$33)&gt;1,TRUE,FALSE)</formula>
    </cfRule>
  </conditionalFormatting>
  <pageMargins left="0.75" right="0.75" top="1" bottom="1" header="0.5" footer="0.5"/>
  <pageSetup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Revenue</vt:lpstr>
      <vt:lpstr>COGS</vt:lpstr>
      <vt:lpstr>Payroll</vt:lpstr>
      <vt:lpstr>OpExpense</vt:lpstr>
      <vt:lpstr>CapEx</vt:lpstr>
      <vt:lpstr>IncomeSt</vt:lpstr>
      <vt:lpstr>Balance</vt:lpstr>
      <vt:lpstr>CashFlow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Scott Beber</cp:lastModifiedBy>
  <cp:lastPrinted>2014-03-29T23:09:09Z</cp:lastPrinted>
  <dcterms:created xsi:type="dcterms:W3CDTF">1999-09-08T23:22:08Z</dcterms:created>
  <dcterms:modified xsi:type="dcterms:W3CDTF">2014-05-10T05:15:58Z</dcterms:modified>
</cp:coreProperties>
</file>