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cottsFiles\Documents\Work\0 - ExcelModels\Website\Models\PROTECTED\"/>
    </mc:Choice>
  </mc:AlternateContent>
  <xr:revisionPtr revIDLastSave="0" documentId="13_ncr:1_{B073AD31-CFE3-4C81-8E1A-223659DF9044}" xr6:coauthVersionLast="37" xr6:coauthVersionMax="37" xr10:uidLastSave="{00000000-0000-0000-0000-000000000000}"/>
  <bookViews>
    <workbookView xWindow="120" yWindow="15" windowWidth="15135" windowHeight="9045" tabRatio="729" xr2:uid="{00000000-000D-0000-FFFF-FFFF00000000}"/>
  </bookViews>
  <sheets>
    <sheet name="CashBudget" sheetId="26" r:id="rId1"/>
    <sheet name="Capitalzn" sheetId="7" r:id="rId2"/>
    <sheet name="Revenue" sheetId="2" r:id="rId3"/>
    <sheet name="Payroll" sheetId="25" r:id="rId4"/>
    <sheet name="OpEx" sheetId="20" r:id="rId5"/>
    <sheet name="CapEx" sheetId="30" r:id="rId6"/>
    <sheet name="Income" sheetId="23" r:id="rId7"/>
    <sheet name="Balance" sheetId="28" r:id="rId8"/>
    <sheet name="CashFlow" sheetId="31" r:id="rId9"/>
    <sheet name="Analysis" sheetId="32" r:id="rId10"/>
  </sheets>
  <definedNames>
    <definedName name="_xlnm.Print_Area" localSheetId="9">Analysis!$A$1:$AT$6</definedName>
    <definedName name="_xlnm.Print_Area" localSheetId="7">Balance!$A$1:$AR$38</definedName>
    <definedName name="_xlnm.Print_Area" localSheetId="5">CapEx!$A$1:$AR$40</definedName>
    <definedName name="_xlnm.Print_Area" localSheetId="1">Capitalzn!$A$2:$AR$42</definedName>
    <definedName name="_xlnm.Print_Area" localSheetId="0">CashBudget!$A$2:$BS$64</definedName>
    <definedName name="_xlnm.Print_Area" localSheetId="8">CashFlow!$A$1:$AR$34</definedName>
    <definedName name="_xlnm.Print_Area" localSheetId="6">Income!$A$2:$BS$49</definedName>
    <definedName name="_xlnm.Print_Area" localSheetId="4">OpEx!$A$2:$AR$86</definedName>
    <definedName name="_xlnm.Print_Area" localSheetId="3">Payroll!$A$1:$AR$47</definedName>
    <definedName name="_xlnm.Print_Area" localSheetId="2">Revenue!$A$2:$BS$71</definedName>
    <definedName name="_xlnm.Print_Titles" localSheetId="9">Analysis!$A:$B</definedName>
    <definedName name="_xlnm.Print_Titles" localSheetId="7">Balance!$A:$B</definedName>
    <definedName name="_xlnm.Print_Titles" localSheetId="5">CapEx!$A:$B</definedName>
    <definedName name="_xlnm.Print_Titles" localSheetId="8">CashFlow!$A:$B</definedName>
    <definedName name="_xlnm.Print_Titles" localSheetId="3">Payroll!$A:$B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S99" i="26" l="1"/>
  <c r="BS98" i="26"/>
  <c r="BS97" i="26"/>
  <c r="BS96" i="26"/>
  <c r="BS95" i="26"/>
  <c r="BS93" i="26"/>
  <c r="BS86" i="26"/>
  <c r="BS85" i="26"/>
  <c r="BS84" i="26"/>
  <c r="BS83" i="26"/>
  <c r="BS82" i="26"/>
  <c r="BS79" i="26"/>
  <c r="BS78" i="26"/>
  <c r="BS75" i="26"/>
  <c r="BS89" i="26" s="1"/>
  <c r="BS74" i="26"/>
  <c r="BS73" i="26"/>
  <c r="BS72" i="26"/>
  <c r="BS71" i="26"/>
  <c r="BS70" i="26"/>
  <c r="BF99" i="26"/>
  <c r="BF103" i="26" s="1"/>
  <c r="BF98" i="26"/>
  <c r="BF97" i="26"/>
  <c r="BF96" i="26"/>
  <c r="BF95" i="26"/>
  <c r="BF93" i="26"/>
  <c r="BF89" i="26"/>
  <c r="BF86" i="26"/>
  <c r="BF85" i="26"/>
  <c r="BF84" i="26"/>
  <c r="BF83" i="26"/>
  <c r="BF82" i="26"/>
  <c r="BF79" i="26"/>
  <c r="BF78" i="26"/>
  <c r="BF75" i="26"/>
  <c r="BF100" i="26" s="1"/>
  <c r="BF74" i="26"/>
  <c r="BF73" i="26"/>
  <c r="BF72" i="26"/>
  <c r="BF71" i="26"/>
  <c r="BF70" i="26"/>
  <c r="AS99" i="26"/>
  <c r="AS103" i="26" s="1"/>
  <c r="AS98" i="26"/>
  <c r="AS97" i="26"/>
  <c r="AS96" i="26"/>
  <c r="AS95" i="26"/>
  <c r="AS93" i="26"/>
  <c r="AS86" i="26"/>
  <c r="AS89" i="26" s="1"/>
  <c r="AS85" i="26"/>
  <c r="AS84" i="26"/>
  <c r="AS83" i="26"/>
  <c r="AS82" i="26"/>
  <c r="AS79" i="26"/>
  <c r="AS78" i="26"/>
  <c r="AS75" i="26"/>
  <c r="AS100" i="26" s="1"/>
  <c r="AS74" i="26"/>
  <c r="AS73" i="26"/>
  <c r="AS72" i="26"/>
  <c r="AS71" i="26"/>
  <c r="AS70" i="26"/>
  <c r="AF99" i="26"/>
  <c r="AF98" i="26"/>
  <c r="AF97" i="26"/>
  <c r="AF96" i="26"/>
  <c r="AF95" i="26"/>
  <c r="AF93" i="26"/>
  <c r="AF89" i="26"/>
  <c r="AF86" i="26"/>
  <c r="AF85" i="26"/>
  <c r="AF84" i="26"/>
  <c r="AF83" i="26"/>
  <c r="AF82" i="26"/>
  <c r="AF79" i="26"/>
  <c r="AF78" i="26"/>
  <c r="AF75" i="26"/>
  <c r="AF100" i="26" s="1"/>
  <c r="AF103" i="26" s="1"/>
  <c r="AF74" i="26"/>
  <c r="AF73" i="26"/>
  <c r="AF72" i="26"/>
  <c r="AF71" i="26"/>
  <c r="AF70" i="26"/>
  <c r="S103" i="26"/>
  <c r="S100" i="26"/>
  <c r="S99" i="26"/>
  <c r="S98" i="26"/>
  <c r="S97" i="26"/>
  <c r="S96" i="26"/>
  <c r="S95" i="26"/>
  <c r="S93" i="26"/>
  <c r="S89" i="26"/>
  <c r="S86" i="26"/>
  <c r="S85" i="26"/>
  <c r="S84" i="26"/>
  <c r="S83" i="26"/>
  <c r="S82" i="26"/>
  <c r="S78" i="26"/>
  <c r="S79" i="26"/>
  <c r="S75" i="26"/>
  <c r="T95" i="26"/>
  <c r="U95" i="26"/>
  <c r="V95" i="26"/>
  <c r="W95" i="26"/>
  <c r="X95" i="26"/>
  <c r="Y95" i="26"/>
  <c r="Z95" i="26"/>
  <c r="AA95" i="26"/>
  <c r="AB95" i="26"/>
  <c r="AC95" i="26"/>
  <c r="AD95" i="26"/>
  <c r="AE95" i="26"/>
  <c r="AG95" i="26"/>
  <c r="AH95" i="26"/>
  <c r="AI95" i="26"/>
  <c r="AJ95" i="26"/>
  <c r="AK95" i="26"/>
  <c r="AL95" i="26"/>
  <c r="AM95" i="26"/>
  <c r="AN95" i="26"/>
  <c r="AO95" i="26"/>
  <c r="AP95" i="26"/>
  <c r="AQ95" i="26"/>
  <c r="AR95" i="26"/>
  <c r="AT95" i="26"/>
  <c r="AU95" i="26"/>
  <c r="AV95" i="26"/>
  <c r="AW95" i="26"/>
  <c r="AX95" i="26"/>
  <c r="AY95" i="26"/>
  <c r="AZ95" i="26"/>
  <c r="BA95" i="26"/>
  <c r="BB95" i="26"/>
  <c r="BC95" i="26"/>
  <c r="BD95" i="26"/>
  <c r="BE95" i="26"/>
  <c r="BG95" i="26"/>
  <c r="BH95" i="26"/>
  <c r="BI95" i="26"/>
  <c r="BJ95" i="26"/>
  <c r="BK95" i="26"/>
  <c r="BL95" i="26"/>
  <c r="BM95" i="26"/>
  <c r="BN95" i="26"/>
  <c r="BO95" i="26"/>
  <c r="BP95" i="26"/>
  <c r="BQ95" i="26"/>
  <c r="BR95" i="26"/>
  <c r="L95" i="26"/>
  <c r="M95" i="26"/>
  <c r="N95" i="26"/>
  <c r="O95" i="26"/>
  <c r="P95" i="26"/>
  <c r="Q95" i="26"/>
  <c r="R95" i="26"/>
  <c r="J95" i="26"/>
  <c r="I95" i="26"/>
  <c r="H95" i="26"/>
  <c r="G95" i="26"/>
  <c r="BS100" i="26" l="1"/>
  <c r="BS103" i="26" s="1"/>
  <c r="E5" i="7"/>
  <c r="E6" i="7"/>
  <c r="K95" i="26"/>
  <c r="BR13" i="26" l="1"/>
  <c r="BR83" i="26" s="1"/>
  <c r="BQ13" i="26"/>
  <c r="BQ83" i="26" s="1"/>
  <c r="BP13" i="26"/>
  <c r="BP83" i="26" s="1"/>
  <c r="BO13" i="26"/>
  <c r="BO83" i="26" s="1"/>
  <c r="BN13" i="26"/>
  <c r="BN83" i="26" s="1"/>
  <c r="BM13" i="26"/>
  <c r="BM83" i="26" s="1"/>
  <c r="BL13" i="26"/>
  <c r="BL83" i="26" s="1"/>
  <c r="BK13" i="26"/>
  <c r="BK83" i="26" s="1"/>
  <c r="BJ13" i="26"/>
  <c r="BJ83" i="26" s="1"/>
  <c r="BI13" i="26"/>
  <c r="BI83" i="26" s="1"/>
  <c r="BH13" i="26"/>
  <c r="BH83" i="26" s="1"/>
  <c r="BG13" i="26"/>
  <c r="BG83" i="26" s="1"/>
  <c r="BE13" i="26"/>
  <c r="BE83" i="26" s="1"/>
  <c r="BD13" i="26"/>
  <c r="BD83" i="26" s="1"/>
  <c r="BC13" i="26"/>
  <c r="BC83" i="26" s="1"/>
  <c r="BB13" i="26"/>
  <c r="BB83" i="26" s="1"/>
  <c r="BA13" i="26"/>
  <c r="BA83" i="26" s="1"/>
  <c r="AZ13" i="26"/>
  <c r="AZ83" i="26" s="1"/>
  <c r="AY13" i="26"/>
  <c r="AY83" i="26" s="1"/>
  <c r="AX13" i="26"/>
  <c r="AX83" i="26" s="1"/>
  <c r="AW13" i="26"/>
  <c r="AW83" i="26" s="1"/>
  <c r="AV13" i="26"/>
  <c r="AV83" i="26" s="1"/>
  <c r="AU13" i="26"/>
  <c r="AU83" i="26" s="1"/>
  <c r="AT13" i="26"/>
  <c r="AT83" i="26" s="1"/>
  <c r="AR13" i="26"/>
  <c r="AR83" i="26" s="1"/>
  <c r="AQ13" i="26"/>
  <c r="AQ83" i="26" s="1"/>
  <c r="AP13" i="26"/>
  <c r="AP83" i="26" s="1"/>
  <c r="AO13" i="26"/>
  <c r="AO83" i="26" s="1"/>
  <c r="AN13" i="26"/>
  <c r="AN83" i="26" s="1"/>
  <c r="AM13" i="26"/>
  <c r="AM83" i="26" s="1"/>
  <c r="AL13" i="26"/>
  <c r="AL83" i="26" s="1"/>
  <c r="AK13" i="26"/>
  <c r="AK83" i="26" s="1"/>
  <c r="AJ13" i="26"/>
  <c r="AJ83" i="26" s="1"/>
  <c r="AI13" i="26"/>
  <c r="AI83" i="26" s="1"/>
  <c r="AH13" i="26"/>
  <c r="AH83" i="26" s="1"/>
  <c r="AG13" i="26"/>
  <c r="AG83" i="26" s="1"/>
  <c r="AE13" i="26"/>
  <c r="AE83" i="26" s="1"/>
  <c r="AD13" i="26"/>
  <c r="AD83" i="26" s="1"/>
  <c r="AC13" i="26"/>
  <c r="AC83" i="26" s="1"/>
  <c r="AB13" i="26"/>
  <c r="AB83" i="26" s="1"/>
  <c r="AA13" i="26"/>
  <c r="AA83" i="26" s="1"/>
  <c r="Z13" i="26"/>
  <c r="Z83" i="26" s="1"/>
  <c r="Y13" i="26"/>
  <c r="Y83" i="26" s="1"/>
  <c r="X13" i="26"/>
  <c r="X83" i="26" s="1"/>
  <c r="W13" i="26"/>
  <c r="W83" i="26" s="1"/>
  <c r="V13" i="26"/>
  <c r="V83" i="26" s="1"/>
  <c r="U13" i="26"/>
  <c r="U83" i="26" s="1"/>
  <c r="T13" i="26"/>
  <c r="T83" i="26" s="1"/>
  <c r="S9" i="7" l="1"/>
  <c r="S8" i="7"/>
  <c r="AF9" i="7"/>
  <c r="AF8" i="7"/>
  <c r="AS9" i="7"/>
  <c r="AS8" i="7"/>
  <c r="BF9" i="7"/>
  <c r="BF8" i="7"/>
  <c r="G46" i="26" l="1"/>
  <c r="R13" i="26" l="1"/>
  <c r="R83" i="26" s="1"/>
  <c r="Q13" i="26"/>
  <c r="Q83" i="26" s="1"/>
  <c r="P13" i="26"/>
  <c r="P83" i="26" s="1"/>
  <c r="O13" i="26"/>
  <c r="O83" i="26" s="1"/>
  <c r="N13" i="26"/>
  <c r="N83" i="26" s="1"/>
  <c r="M13" i="26"/>
  <c r="M83" i="26" s="1"/>
  <c r="L13" i="26"/>
  <c r="L83" i="26" s="1"/>
  <c r="K13" i="26"/>
  <c r="K83" i="26" s="1"/>
  <c r="J13" i="26"/>
  <c r="J83" i="26" s="1"/>
  <c r="I13" i="26"/>
  <c r="I83" i="26" s="1"/>
  <c r="H13" i="26"/>
  <c r="H83" i="26" s="1"/>
  <c r="G13" i="26"/>
  <c r="G83" i="26" s="1"/>
  <c r="BS24" i="7" l="1"/>
  <c r="BS17" i="7"/>
  <c r="BS16" i="7"/>
  <c r="BS9" i="7"/>
  <c r="BF24" i="7"/>
  <c r="BF17" i="7"/>
  <c r="BF16" i="7"/>
  <c r="AS24" i="7"/>
  <c r="AS17" i="7"/>
  <c r="AS16" i="7"/>
  <c r="AF24" i="7"/>
  <c r="AF17" i="7"/>
  <c r="AF16" i="7"/>
  <c r="S24" i="7"/>
  <c r="BS15" i="26"/>
  <c r="BS4" i="26"/>
  <c r="BF15" i="26"/>
  <c r="BF4" i="26"/>
  <c r="AS15" i="26"/>
  <c r="AS4" i="26"/>
  <c r="AF15" i="26"/>
  <c r="AF4" i="26"/>
  <c r="S15" i="26"/>
  <c r="S4" i="26"/>
  <c r="R31" i="31" l="1"/>
  <c r="Q31" i="31"/>
  <c r="P31" i="31"/>
  <c r="O31" i="31"/>
  <c r="N31" i="31"/>
  <c r="M31" i="31"/>
  <c r="L31" i="31"/>
  <c r="K31" i="31"/>
  <c r="J31" i="31"/>
  <c r="I31" i="31"/>
  <c r="H31" i="31"/>
  <c r="G18" i="31"/>
  <c r="G31" i="31"/>
  <c r="AV31" i="31"/>
  <c r="AU31" i="31"/>
  <c r="AT31" i="31"/>
  <c r="AI31" i="31"/>
  <c r="AH31" i="31"/>
  <c r="AG31" i="31"/>
  <c r="V31" i="31"/>
  <c r="U31" i="31"/>
  <c r="T31" i="31"/>
  <c r="C6" i="7" l="1"/>
  <c r="C5" i="7"/>
  <c r="C7" i="7"/>
  <c r="F7" i="7"/>
  <c r="S45" i="2" l="1"/>
  <c r="S44" i="2"/>
  <c r="S37" i="2"/>
  <c r="S36" i="2"/>
  <c r="S17" i="2"/>
  <c r="S16" i="2"/>
  <c r="S15" i="2"/>
  <c r="S7" i="2"/>
  <c r="S6" i="2"/>
  <c r="S5" i="2"/>
  <c r="AF45" i="2"/>
  <c r="AF43" i="2"/>
  <c r="AF37" i="2"/>
  <c r="AF35" i="2"/>
  <c r="AF17" i="2"/>
  <c r="AF16" i="2"/>
  <c r="AF15" i="2"/>
  <c r="AF7" i="2"/>
  <c r="AF6" i="2"/>
  <c r="AF5" i="2"/>
  <c r="AS44" i="2"/>
  <c r="AS43" i="2"/>
  <c r="AS37" i="2"/>
  <c r="AS35" i="2"/>
  <c r="AS17" i="2"/>
  <c r="AS16" i="2"/>
  <c r="AS14" i="2"/>
  <c r="AS7" i="2"/>
  <c r="AS6" i="2"/>
  <c r="AS4" i="2"/>
  <c r="BF44" i="2"/>
  <c r="BF43" i="2"/>
  <c r="BF36" i="2"/>
  <c r="BF35" i="2"/>
  <c r="BF17" i="2"/>
  <c r="BF15" i="2"/>
  <c r="BF14" i="2"/>
  <c r="BF7" i="2"/>
  <c r="BF4" i="2"/>
  <c r="BS8" i="7"/>
  <c r="G44" i="30"/>
  <c r="G45" i="30"/>
  <c r="G46" i="30"/>
  <c r="G47" i="30"/>
  <c r="G48" i="30"/>
  <c r="G49" i="30"/>
  <c r="G50" i="30"/>
  <c r="G51" i="30"/>
  <c r="G52" i="30"/>
  <c r="BR35" i="7"/>
  <c r="BS35" i="7" s="1"/>
  <c r="BQ35" i="7"/>
  <c r="BP35" i="7"/>
  <c r="BO35" i="7"/>
  <c r="BN35" i="7"/>
  <c r="BM35" i="7"/>
  <c r="BL35" i="7"/>
  <c r="BK35" i="7"/>
  <c r="BJ35" i="7"/>
  <c r="BI35" i="7"/>
  <c r="BH35" i="7"/>
  <c r="BG35" i="7"/>
  <c r="BR34" i="7"/>
  <c r="BS34" i="7" s="1"/>
  <c r="BQ34" i="7"/>
  <c r="BP34" i="7"/>
  <c r="BO34" i="7"/>
  <c r="BN34" i="7"/>
  <c r="BM34" i="7"/>
  <c r="BL34" i="7"/>
  <c r="BK34" i="7"/>
  <c r="BJ34" i="7"/>
  <c r="BI34" i="7"/>
  <c r="BH34" i="7"/>
  <c r="BG34" i="7"/>
  <c r="BR33" i="7"/>
  <c r="BQ33" i="7"/>
  <c r="BP33" i="7"/>
  <c r="BP30" i="31" s="1"/>
  <c r="BP11" i="26" s="1"/>
  <c r="BO33" i="7"/>
  <c r="BN33" i="7"/>
  <c r="BM33" i="7"/>
  <c r="BL33" i="7"/>
  <c r="BK33" i="7"/>
  <c r="BJ33" i="7"/>
  <c r="BI33" i="7"/>
  <c r="BH33" i="7"/>
  <c r="BH30" i="31" s="1"/>
  <c r="BH11" i="26" s="1"/>
  <c r="BG33" i="7"/>
  <c r="BR32" i="7"/>
  <c r="BQ32" i="7"/>
  <c r="BP32" i="7"/>
  <c r="BO32" i="7"/>
  <c r="BN32" i="7"/>
  <c r="BM32" i="7"/>
  <c r="BL32" i="7"/>
  <c r="BL29" i="31" s="1"/>
  <c r="BL12" i="26" s="1"/>
  <c r="BK32" i="7"/>
  <c r="BJ32" i="7"/>
  <c r="BI32" i="7"/>
  <c r="BH32" i="7"/>
  <c r="BG32" i="7"/>
  <c r="BR31" i="7"/>
  <c r="BS31" i="7" s="1"/>
  <c r="BQ31" i="7"/>
  <c r="BP31" i="7"/>
  <c r="BO31" i="7"/>
  <c r="BN31" i="7"/>
  <c r="BM31" i="7"/>
  <c r="BL31" i="7"/>
  <c r="BK31" i="7"/>
  <c r="BJ31" i="7"/>
  <c r="BI31" i="7"/>
  <c r="BH31" i="7"/>
  <c r="BG31" i="7"/>
  <c r="BR30" i="7"/>
  <c r="BS30" i="7" s="1"/>
  <c r="BQ30" i="7"/>
  <c r="BP30" i="7"/>
  <c r="BO30" i="7"/>
  <c r="BN30" i="7"/>
  <c r="BM30" i="7"/>
  <c r="BL30" i="7"/>
  <c r="BK30" i="7"/>
  <c r="BJ30" i="7"/>
  <c r="BI30" i="7"/>
  <c r="BH30" i="7"/>
  <c r="BG30" i="7"/>
  <c r="BR29" i="7"/>
  <c r="BQ29" i="7"/>
  <c r="BP29" i="7"/>
  <c r="BP28" i="31" s="1"/>
  <c r="BP10" i="26" s="1"/>
  <c r="BO29" i="7"/>
  <c r="BN29" i="7"/>
  <c r="BM29" i="7"/>
  <c r="BL29" i="7"/>
  <c r="BK29" i="7"/>
  <c r="BJ29" i="7"/>
  <c r="BI29" i="7"/>
  <c r="BH29" i="7"/>
  <c r="BG29" i="7"/>
  <c r="BE35" i="7"/>
  <c r="BF35" i="7" s="1"/>
  <c r="BD35" i="7"/>
  <c r="BC35" i="7"/>
  <c r="BB35" i="7"/>
  <c r="BA35" i="7"/>
  <c r="AZ35" i="7"/>
  <c r="AY35" i="7"/>
  <c r="AX35" i="7"/>
  <c r="AW35" i="7"/>
  <c r="AV35" i="7"/>
  <c r="AU35" i="7"/>
  <c r="AT35" i="7"/>
  <c r="BE34" i="7"/>
  <c r="BF34" i="7" s="1"/>
  <c r="BD34" i="7"/>
  <c r="BC34" i="7"/>
  <c r="BB34" i="7"/>
  <c r="BA34" i="7"/>
  <c r="AZ34" i="7"/>
  <c r="AY34" i="7"/>
  <c r="AX34" i="7"/>
  <c r="AW34" i="7"/>
  <c r="AV34" i="7"/>
  <c r="AU34" i="7"/>
  <c r="AT34" i="7"/>
  <c r="BE33" i="7"/>
  <c r="BD33" i="7"/>
  <c r="BC33" i="7"/>
  <c r="BB33" i="7"/>
  <c r="BA33" i="7"/>
  <c r="AZ33" i="7"/>
  <c r="AY33" i="7"/>
  <c r="AY30" i="31" s="1"/>
  <c r="AY11" i="26" s="1"/>
  <c r="AX33" i="7"/>
  <c r="AW33" i="7"/>
  <c r="AV33" i="7"/>
  <c r="AU33" i="7"/>
  <c r="AT33" i="7"/>
  <c r="BE32" i="7"/>
  <c r="BD32" i="7"/>
  <c r="BC32" i="7"/>
  <c r="BC29" i="31" s="1"/>
  <c r="BC12" i="26" s="1"/>
  <c r="BB32" i="7"/>
  <c r="BA32" i="7"/>
  <c r="AZ32" i="7"/>
  <c r="AY32" i="7"/>
  <c r="AX32" i="7"/>
  <c r="AW32" i="7"/>
  <c r="AV32" i="7"/>
  <c r="AU32" i="7"/>
  <c r="AU29" i="31" s="1"/>
  <c r="AU12" i="26" s="1"/>
  <c r="AT32" i="7"/>
  <c r="BE31" i="7"/>
  <c r="BF31" i="7" s="1"/>
  <c r="BD31" i="7"/>
  <c r="BC31" i="7"/>
  <c r="BB31" i="7"/>
  <c r="BA31" i="7"/>
  <c r="AZ31" i="7"/>
  <c r="AY31" i="7"/>
  <c r="AX31" i="7"/>
  <c r="AW31" i="7"/>
  <c r="AV31" i="7"/>
  <c r="AU31" i="7"/>
  <c r="AT31" i="7"/>
  <c r="BE30" i="7"/>
  <c r="BF30" i="7" s="1"/>
  <c r="BD30" i="7"/>
  <c r="BC30" i="7"/>
  <c r="BB30" i="7"/>
  <c r="BA30" i="7"/>
  <c r="AZ30" i="7"/>
  <c r="AY30" i="7"/>
  <c r="AX30" i="7"/>
  <c r="AW30" i="7"/>
  <c r="AV30" i="7"/>
  <c r="AU30" i="7"/>
  <c r="AT30" i="7"/>
  <c r="BE29" i="7"/>
  <c r="BD29" i="7"/>
  <c r="BC29" i="7"/>
  <c r="BB29" i="7"/>
  <c r="BA29" i="7"/>
  <c r="AZ29" i="7"/>
  <c r="AY29" i="7"/>
  <c r="AY28" i="31" s="1"/>
  <c r="AY10" i="26" s="1"/>
  <c r="AX29" i="7"/>
  <c r="AW29" i="7"/>
  <c r="AV29" i="7"/>
  <c r="AU29" i="7"/>
  <c r="AT29" i="7"/>
  <c r="AR35" i="7"/>
  <c r="AS35" i="7" s="1"/>
  <c r="AQ35" i="7"/>
  <c r="AP35" i="7"/>
  <c r="AO35" i="7"/>
  <c r="AN35" i="7"/>
  <c r="AM35" i="7"/>
  <c r="AL35" i="7"/>
  <c r="AK35" i="7"/>
  <c r="AJ35" i="7"/>
  <c r="AI35" i="7"/>
  <c r="AH35" i="7"/>
  <c r="AG35" i="7"/>
  <c r="AR34" i="7"/>
  <c r="AS34" i="7" s="1"/>
  <c r="AQ34" i="7"/>
  <c r="AP34" i="7"/>
  <c r="AO34" i="7"/>
  <c r="AN34" i="7"/>
  <c r="AM34" i="7"/>
  <c r="AL34" i="7"/>
  <c r="AK34" i="7"/>
  <c r="AJ34" i="7"/>
  <c r="AI34" i="7"/>
  <c r="AH34" i="7"/>
  <c r="AG34" i="7"/>
  <c r="AR33" i="7"/>
  <c r="AQ33" i="7"/>
  <c r="AP33" i="7"/>
  <c r="AP30" i="31" s="1"/>
  <c r="AP11" i="26" s="1"/>
  <c r="AO33" i="7"/>
  <c r="AN33" i="7"/>
  <c r="AM33" i="7"/>
  <c r="AL33" i="7"/>
  <c r="AK33" i="7"/>
  <c r="AJ33" i="7"/>
  <c r="AI33" i="7"/>
  <c r="AH33" i="7"/>
  <c r="AG33" i="7"/>
  <c r="AR32" i="7"/>
  <c r="AQ32" i="7"/>
  <c r="AP32" i="7"/>
  <c r="AO32" i="7"/>
  <c r="AN32" i="7"/>
  <c r="AM32" i="7"/>
  <c r="AL32" i="7"/>
  <c r="AL29" i="31" s="1"/>
  <c r="AL12" i="26" s="1"/>
  <c r="AK32" i="7"/>
  <c r="AK29" i="31" s="1"/>
  <c r="AK12" i="26" s="1"/>
  <c r="AJ32" i="7"/>
  <c r="AI32" i="7"/>
  <c r="AH32" i="7"/>
  <c r="AG32" i="7"/>
  <c r="AR31" i="7"/>
  <c r="AS31" i="7" s="1"/>
  <c r="AQ31" i="7"/>
  <c r="AP31" i="7"/>
  <c r="AO31" i="7"/>
  <c r="AN31" i="7"/>
  <c r="AM31" i="7"/>
  <c r="AL31" i="7"/>
  <c r="AK31" i="7"/>
  <c r="AJ31" i="7"/>
  <c r="AI31" i="7"/>
  <c r="AH31" i="7"/>
  <c r="AG31" i="7"/>
  <c r="AR30" i="7"/>
  <c r="AS30" i="7" s="1"/>
  <c r="AQ30" i="7"/>
  <c r="AP30" i="7"/>
  <c r="AO30" i="7"/>
  <c r="AN30" i="7"/>
  <c r="AM30" i="7"/>
  <c r="AL30" i="7"/>
  <c r="AK30" i="7"/>
  <c r="AJ30" i="7"/>
  <c r="AI30" i="7"/>
  <c r="AH30" i="7"/>
  <c r="AG30" i="7"/>
  <c r="AR29" i="7"/>
  <c r="AQ29" i="7"/>
  <c r="AP29" i="7"/>
  <c r="AP28" i="31" s="1"/>
  <c r="AP10" i="26" s="1"/>
  <c r="AO29" i="7"/>
  <c r="AN29" i="7"/>
  <c r="AM29" i="7"/>
  <c r="AL29" i="7"/>
  <c r="AK29" i="7"/>
  <c r="AJ29" i="7"/>
  <c r="AI29" i="7"/>
  <c r="AH29" i="7"/>
  <c r="AH28" i="31" s="1"/>
  <c r="AH10" i="26" s="1"/>
  <c r="AG29" i="7"/>
  <c r="AE35" i="7"/>
  <c r="AF35" i="7" s="1"/>
  <c r="AD35" i="7"/>
  <c r="AC35" i="7"/>
  <c r="AB35" i="7"/>
  <c r="AA35" i="7"/>
  <c r="Z35" i="7"/>
  <c r="Y35" i="7"/>
  <c r="X35" i="7"/>
  <c r="W35" i="7"/>
  <c r="V35" i="7"/>
  <c r="U35" i="7"/>
  <c r="T35" i="7"/>
  <c r="AE34" i="7"/>
  <c r="AF34" i="7" s="1"/>
  <c r="AD34" i="7"/>
  <c r="AC34" i="7"/>
  <c r="AB34" i="7"/>
  <c r="AA34" i="7"/>
  <c r="Z34" i="7"/>
  <c r="Y34" i="7"/>
  <c r="X34" i="7"/>
  <c r="W34" i="7"/>
  <c r="V34" i="7"/>
  <c r="U34" i="7"/>
  <c r="T34" i="7"/>
  <c r="AE33" i="7"/>
  <c r="AD33" i="7"/>
  <c r="AC33" i="7"/>
  <c r="AB33" i="7"/>
  <c r="AA33" i="7"/>
  <c r="Z33" i="7"/>
  <c r="Y33" i="7"/>
  <c r="X33" i="7"/>
  <c r="W33" i="7"/>
  <c r="V33" i="7"/>
  <c r="U33" i="7"/>
  <c r="T33" i="7"/>
  <c r="AE32" i="7"/>
  <c r="AD32" i="7"/>
  <c r="AC32" i="7"/>
  <c r="AC29" i="31" s="1"/>
  <c r="AC12" i="26" s="1"/>
  <c r="AB32" i="7"/>
  <c r="AA32" i="7"/>
  <c r="Z32" i="7"/>
  <c r="Y32" i="7"/>
  <c r="X32" i="7"/>
  <c r="W32" i="7"/>
  <c r="V32" i="7"/>
  <c r="U32" i="7"/>
  <c r="U29" i="31" s="1"/>
  <c r="U12" i="26" s="1"/>
  <c r="T32" i="7"/>
  <c r="AE31" i="7"/>
  <c r="AF31" i="7" s="1"/>
  <c r="AD31" i="7"/>
  <c r="AC31" i="7"/>
  <c r="AB31" i="7"/>
  <c r="AA31" i="7"/>
  <c r="Z31" i="7"/>
  <c r="Y31" i="7"/>
  <c r="X31" i="7"/>
  <c r="W31" i="7"/>
  <c r="V31" i="7"/>
  <c r="U31" i="7"/>
  <c r="T31" i="7"/>
  <c r="AE30" i="7"/>
  <c r="AF30" i="7" s="1"/>
  <c r="AD30" i="7"/>
  <c r="AC30" i="7"/>
  <c r="AB30" i="7"/>
  <c r="AA30" i="7"/>
  <c r="Z30" i="7"/>
  <c r="Y30" i="7"/>
  <c r="X30" i="7"/>
  <c r="W30" i="7"/>
  <c r="V30" i="7"/>
  <c r="U30" i="7"/>
  <c r="T30" i="7"/>
  <c r="AE29" i="7"/>
  <c r="AD29" i="7"/>
  <c r="AC29" i="7"/>
  <c r="AB29" i="7"/>
  <c r="AA29" i="7"/>
  <c r="Z29" i="7"/>
  <c r="Y29" i="7"/>
  <c r="Y28" i="31" s="1"/>
  <c r="Y10" i="26" s="1"/>
  <c r="X29" i="7"/>
  <c r="W29" i="7"/>
  <c r="V29" i="7"/>
  <c r="U29" i="7"/>
  <c r="T29" i="7"/>
  <c r="R35" i="7"/>
  <c r="S35" i="7" s="1"/>
  <c r="Q35" i="7"/>
  <c r="P35" i="7"/>
  <c r="O35" i="7"/>
  <c r="N35" i="7"/>
  <c r="M35" i="7"/>
  <c r="L35" i="7"/>
  <c r="K35" i="7"/>
  <c r="J35" i="7"/>
  <c r="I35" i="7"/>
  <c r="H35" i="7"/>
  <c r="G35" i="7"/>
  <c r="R34" i="7"/>
  <c r="S34" i="7" s="1"/>
  <c r="Q34" i="7"/>
  <c r="P34" i="7"/>
  <c r="O34" i="7"/>
  <c r="N34" i="7"/>
  <c r="M34" i="7"/>
  <c r="L34" i="7"/>
  <c r="K34" i="7"/>
  <c r="J34" i="7"/>
  <c r="I34" i="7"/>
  <c r="H34" i="7"/>
  <c r="G34" i="7"/>
  <c r="R33" i="7"/>
  <c r="Q33" i="7"/>
  <c r="P33" i="7"/>
  <c r="O33" i="7"/>
  <c r="N33" i="7"/>
  <c r="M33" i="7"/>
  <c r="L33" i="7"/>
  <c r="K33" i="7"/>
  <c r="J33" i="7"/>
  <c r="I33" i="7"/>
  <c r="H33" i="7"/>
  <c r="G33" i="7"/>
  <c r="R32" i="7"/>
  <c r="Q32" i="7"/>
  <c r="P32" i="7"/>
  <c r="O32" i="7"/>
  <c r="N32" i="7"/>
  <c r="M32" i="7"/>
  <c r="L32" i="7"/>
  <c r="L29" i="31" s="1"/>
  <c r="L12" i="26" s="1"/>
  <c r="K32" i="7"/>
  <c r="J32" i="7"/>
  <c r="I32" i="7"/>
  <c r="H32" i="7"/>
  <c r="G32" i="7"/>
  <c r="G29" i="31" s="1"/>
  <c r="G12" i="26" s="1"/>
  <c r="R31" i="7"/>
  <c r="S31" i="7" s="1"/>
  <c r="Q31" i="7"/>
  <c r="P31" i="7"/>
  <c r="O31" i="7"/>
  <c r="N31" i="7"/>
  <c r="M31" i="7"/>
  <c r="L31" i="7"/>
  <c r="K31" i="7"/>
  <c r="J31" i="7"/>
  <c r="I31" i="7"/>
  <c r="H31" i="7"/>
  <c r="G31" i="7"/>
  <c r="R30" i="7"/>
  <c r="S30" i="7" s="1"/>
  <c r="Q30" i="7"/>
  <c r="P30" i="7"/>
  <c r="O30" i="7"/>
  <c r="N30" i="7"/>
  <c r="M30" i="7"/>
  <c r="L30" i="7"/>
  <c r="K30" i="7"/>
  <c r="J30" i="7"/>
  <c r="I30" i="7"/>
  <c r="H30" i="7"/>
  <c r="G30" i="7"/>
  <c r="L29" i="7"/>
  <c r="M29" i="7"/>
  <c r="N29" i="7"/>
  <c r="O29" i="7"/>
  <c r="P29" i="7"/>
  <c r="Q29" i="7"/>
  <c r="R29" i="7"/>
  <c r="K29" i="7"/>
  <c r="J29" i="7"/>
  <c r="I29" i="7"/>
  <c r="H29" i="7"/>
  <c r="H28" i="31" s="1"/>
  <c r="H10" i="26" s="1"/>
  <c r="G29" i="7"/>
  <c r="BR36" i="30"/>
  <c r="BQ36" i="30"/>
  <c r="BP36" i="30"/>
  <c r="BO36" i="30"/>
  <c r="BN36" i="30"/>
  <c r="BM36" i="30"/>
  <c r="BL36" i="30"/>
  <c r="BK36" i="30"/>
  <c r="BJ36" i="30"/>
  <c r="BI36" i="30"/>
  <c r="BH36" i="30"/>
  <c r="BG36" i="30"/>
  <c r="BR35" i="30"/>
  <c r="BQ35" i="30"/>
  <c r="BP35" i="30"/>
  <c r="BO35" i="30"/>
  <c r="BN35" i="30"/>
  <c r="BM35" i="30"/>
  <c r="BL35" i="30"/>
  <c r="BK35" i="30"/>
  <c r="BJ35" i="30"/>
  <c r="BI35" i="30"/>
  <c r="BH35" i="30"/>
  <c r="BG35" i="30"/>
  <c r="BR34" i="30"/>
  <c r="BQ34" i="30"/>
  <c r="BP34" i="30"/>
  <c r="BO34" i="30"/>
  <c r="BN34" i="30"/>
  <c r="BM34" i="30"/>
  <c r="BL34" i="30"/>
  <c r="BK34" i="30"/>
  <c r="BJ34" i="30"/>
  <c r="BI34" i="30"/>
  <c r="BH34" i="30"/>
  <c r="BG34" i="30"/>
  <c r="BR33" i="30"/>
  <c r="BQ33" i="30"/>
  <c r="BP33" i="30"/>
  <c r="BO33" i="30"/>
  <c r="BN33" i="30"/>
  <c r="BM33" i="30"/>
  <c r="BL33" i="30"/>
  <c r="BK33" i="30"/>
  <c r="BJ33" i="30"/>
  <c r="BI33" i="30"/>
  <c r="BH33" i="30"/>
  <c r="BG33" i="30"/>
  <c r="BR32" i="30"/>
  <c r="BQ32" i="30"/>
  <c r="BP32" i="30"/>
  <c r="BO32" i="30"/>
  <c r="BN32" i="30"/>
  <c r="BM32" i="30"/>
  <c r="BL32" i="30"/>
  <c r="BK32" i="30"/>
  <c r="BJ32" i="30"/>
  <c r="BI32" i="30"/>
  <c r="BH32" i="30"/>
  <c r="BG32" i="30"/>
  <c r="BR31" i="30"/>
  <c r="BQ31" i="30"/>
  <c r="BP31" i="30"/>
  <c r="BO31" i="30"/>
  <c r="BN31" i="30"/>
  <c r="BM31" i="30"/>
  <c r="BL31" i="30"/>
  <c r="BK31" i="30"/>
  <c r="BJ31" i="30"/>
  <c r="BI31" i="30"/>
  <c r="BH31" i="30"/>
  <c r="BG31" i="30"/>
  <c r="BR30" i="30"/>
  <c r="BQ30" i="30"/>
  <c r="BP30" i="30"/>
  <c r="BO30" i="30"/>
  <c r="BN30" i="30"/>
  <c r="BM30" i="30"/>
  <c r="BL30" i="30"/>
  <c r="BK30" i="30"/>
  <c r="BJ30" i="30"/>
  <c r="BI30" i="30"/>
  <c r="BH30" i="30"/>
  <c r="BG30" i="30"/>
  <c r="BR29" i="30"/>
  <c r="BQ29" i="30"/>
  <c r="BP29" i="30"/>
  <c r="BO29" i="30"/>
  <c r="BO37" i="30" s="1"/>
  <c r="BO7" i="31" s="1"/>
  <c r="BN29" i="30"/>
  <c r="BM29" i="30"/>
  <c r="BL29" i="30"/>
  <c r="BK29" i="30"/>
  <c r="BJ29" i="30"/>
  <c r="BI29" i="30"/>
  <c r="BH29" i="30"/>
  <c r="BG29" i="30"/>
  <c r="BR22" i="30"/>
  <c r="BQ22" i="30"/>
  <c r="BP22" i="30"/>
  <c r="BO22" i="30"/>
  <c r="BN22" i="30"/>
  <c r="BM22" i="30"/>
  <c r="BL22" i="30"/>
  <c r="BK22" i="30"/>
  <c r="BJ22" i="30"/>
  <c r="BI22" i="30"/>
  <c r="BH22" i="30"/>
  <c r="BG22" i="30"/>
  <c r="BR21" i="30"/>
  <c r="BQ21" i="30"/>
  <c r="BP21" i="30"/>
  <c r="BO21" i="30"/>
  <c r="BN21" i="30"/>
  <c r="BM21" i="30"/>
  <c r="BL21" i="30"/>
  <c r="BK21" i="30"/>
  <c r="BJ21" i="30"/>
  <c r="BI21" i="30"/>
  <c r="BH21" i="30"/>
  <c r="BG21" i="30"/>
  <c r="BR20" i="30"/>
  <c r="BQ20" i="30"/>
  <c r="BP20" i="30"/>
  <c r="BO20" i="30"/>
  <c r="BN20" i="30"/>
  <c r="BM20" i="30"/>
  <c r="BL20" i="30"/>
  <c r="BK20" i="30"/>
  <c r="BJ20" i="30"/>
  <c r="BI20" i="30"/>
  <c r="BH20" i="30"/>
  <c r="BG20" i="30"/>
  <c r="BR19" i="30"/>
  <c r="BQ19" i="30"/>
  <c r="BP19" i="30"/>
  <c r="BO19" i="30"/>
  <c r="BN19" i="30"/>
  <c r="BM19" i="30"/>
  <c r="BL19" i="30"/>
  <c r="BK19" i="30"/>
  <c r="BJ19" i="30"/>
  <c r="BI19" i="30"/>
  <c r="BH19" i="30"/>
  <c r="BG19" i="30"/>
  <c r="BR18" i="30"/>
  <c r="BQ18" i="30"/>
  <c r="BP18" i="30"/>
  <c r="BO18" i="30"/>
  <c r="BN18" i="30"/>
  <c r="BM18" i="30"/>
  <c r="BL18" i="30"/>
  <c r="BK18" i="30"/>
  <c r="BJ18" i="30"/>
  <c r="BI18" i="30"/>
  <c r="BH18" i="30"/>
  <c r="BG18" i="30"/>
  <c r="BR17" i="30"/>
  <c r="BQ17" i="30"/>
  <c r="BP17" i="30"/>
  <c r="BO17" i="30"/>
  <c r="BN17" i="30"/>
  <c r="BM17" i="30"/>
  <c r="BL17" i="30"/>
  <c r="BK17" i="30"/>
  <c r="BJ17" i="30"/>
  <c r="BI17" i="30"/>
  <c r="BH17" i="30"/>
  <c r="BG17" i="30"/>
  <c r="BR16" i="30"/>
  <c r="BQ16" i="30"/>
  <c r="BP16" i="30"/>
  <c r="BO16" i="30"/>
  <c r="BN16" i="30"/>
  <c r="BM16" i="30"/>
  <c r="BL16" i="30"/>
  <c r="BK16" i="30"/>
  <c r="BJ16" i="30"/>
  <c r="BI16" i="30"/>
  <c r="BH16" i="30"/>
  <c r="BG16" i="30"/>
  <c r="BR15" i="30"/>
  <c r="BQ15" i="30"/>
  <c r="BP15" i="30"/>
  <c r="BO15" i="30"/>
  <c r="BN15" i="30"/>
  <c r="BM15" i="30"/>
  <c r="BL15" i="30"/>
  <c r="BK15" i="30"/>
  <c r="BJ15" i="30"/>
  <c r="BI15" i="30"/>
  <c r="BH15" i="30"/>
  <c r="BG15" i="30"/>
  <c r="BR14" i="30"/>
  <c r="BQ14" i="30"/>
  <c r="BP14" i="30"/>
  <c r="BO14" i="30"/>
  <c r="BN14" i="30"/>
  <c r="BM14" i="30"/>
  <c r="BL14" i="30"/>
  <c r="BK14" i="30"/>
  <c r="BJ14" i="30"/>
  <c r="BI14" i="30"/>
  <c r="BH14" i="30"/>
  <c r="BG14" i="30"/>
  <c r="BR13" i="30"/>
  <c r="BQ13" i="30"/>
  <c r="BP13" i="30"/>
  <c r="BO13" i="30"/>
  <c r="BN13" i="30"/>
  <c r="BM13" i="30"/>
  <c r="BL13" i="30"/>
  <c r="BK13" i="30"/>
  <c r="BJ13" i="30"/>
  <c r="BI13" i="30"/>
  <c r="BH13" i="30"/>
  <c r="BG13" i="30"/>
  <c r="BR12" i="30"/>
  <c r="BQ12" i="30"/>
  <c r="BP12" i="30"/>
  <c r="BO12" i="30"/>
  <c r="BN12" i="30"/>
  <c r="BM12" i="30"/>
  <c r="BL12" i="30"/>
  <c r="BK12" i="30"/>
  <c r="BJ12" i="30"/>
  <c r="BI12" i="30"/>
  <c r="BH12" i="30"/>
  <c r="BG12" i="30"/>
  <c r="BR11" i="30"/>
  <c r="BQ11" i="30"/>
  <c r="BP11" i="30"/>
  <c r="BO11" i="30"/>
  <c r="BN11" i="30"/>
  <c r="BM11" i="30"/>
  <c r="BL11" i="30"/>
  <c r="BK11" i="30"/>
  <c r="BJ11" i="30"/>
  <c r="BI11" i="30"/>
  <c r="BH11" i="30"/>
  <c r="BG11" i="30"/>
  <c r="BR10" i="30"/>
  <c r="BQ10" i="30"/>
  <c r="BP10" i="30"/>
  <c r="BO10" i="30"/>
  <c r="BN10" i="30"/>
  <c r="BM10" i="30"/>
  <c r="BL10" i="30"/>
  <c r="BK10" i="30"/>
  <c r="BJ10" i="30"/>
  <c r="BI10" i="30"/>
  <c r="BH10" i="30"/>
  <c r="BG10" i="30"/>
  <c r="BR9" i="30"/>
  <c r="BQ9" i="30"/>
  <c r="BP9" i="30"/>
  <c r="BO9" i="30"/>
  <c r="BN9" i="30"/>
  <c r="BM9" i="30"/>
  <c r="BL9" i="30"/>
  <c r="BK9" i="30"/>
  <c r="BJ9" i="30"/>
  <c r="BI9" i="30"/>
  <c r="BH9" i="30"/>
  <c r="BG9" i="30"/>
  <c r="BR8" i="30"/>
  <c r="BQ8" i="30"/>
  <c r="BP8" i="30"/>
  <c r="BO8" i="30"/>
  <c r="BN8" i="30"/>
  <c r="BM8" i="30"/>
  <c r="BL8" i="30"/>
  <c r="BK8" i="30"/>
  <c r="BJ8" i="30"/>
  <c r="BI8" i="30"/>
  <c r="BH8" i="30"/>
  <c r="BG8" i="30"/>
  <c r="BR7" i="30"/>
  <c r="BQ7" i="30"/>
  <c r="BP7" i="30"/>
  <c r="BO7" i="30"/>
  <c r="BN7" i="30"/>
  <c r="BM7" i="30"/>
  <c r="BL7" i="30"/>
  <c r="BK7" i="30"/>
  <c r="BJ7" i="30"/>
  <c r="BI7" i="30"/>
  <c r="BH7" i="30"/>
  <c r="BG7" i="30"/>
  <c r="BR6" i="30"/>
  <c r="BQ6" i="30"/>
  <c r="BP6" i="30"/>
  <c r="BO6" i="30"/>
  <c r="BN6" i="30"/>
  <c r="BM6" i="30"/>
  <c r="BL6" i="30"/>
  <c r="BK6" i="30"/>
  <c r="BS6" i="30" s="1"/>
  <c r="BJ6" i="30"/>
  <c r="BI6" i="30"/>
  <c r="BH6" i="30"/>
  <c r="BG6" i="30"/>
  <c r="BR5" i="30"/>
  <c r="BR24" i="30" s="1"/>
  <c r="BR6" i="31" s="1"/>
  <c r="BQ5" i="30"/>
  <c r="BP5" i="30"/>
  <c r="BO5" i="30"/>
  <c r="BO24" i="30" s="1"/>
  <c r="BO6" i="31" s="1"/>
  <c r="BN5" i="30"/>
  <c r="BM5" i="30"/>
  <c r="BL5" i="30"/>
  <c r="BK5" i="30"/>
  <c r="BJ5" i="30"/>
  <c r="BI5" i="30"/>
  <c r="BH5" i="30"/>
  <c r="BG5" i="30"/>
  <c r="BE36" i="30"/>
  <c r="BD36" i="30"/>
  <c r="BC36" i="30"/>
  <c r="BB36" i="30"/>
  <c r="BA36" i="30"/>
  <c r="AZ36" i="30"/>
  <c r="AY36" i="30"/>
  <c r="AX36" i="30"/>
  <c r="BF36" i="30" s="1"/>
  <c r="AW36" i="30"/>
  <c r="AV36" i="30"/>
  <c r="AU36" i="30"/>
  <c r="AT36" i="30"/>
  <c r="BE35" i="30"/>
  <c r="BD35" i="30"/>
  <c r="BC35" i="30"/>
  <c r="BB35" i="30"/>
  <c r="BA35" i="30"/>
  <c r="AZ35" i="30"/>
  <c r="AY35" i="30"/>
  <c r="AX35" i="30"/>
  <c r="AW35" i="30"/>
  <c r="AV35" i="30"/>
  <c r="AU35" i="30"/>
  <c r="AT35" i="30"/>
  <c r="BF35" i="30" s="1"/>
  <c r="BE34" i="30"/>
  <c r="BD34" i="30"/>
  <c r="BC34" i="30"/>
  <c r="BB34" i="30"/>
  <c r="BA34" i="30"/>
  <c r="AZ34" i="30"/>
  <c r="AY34" i="30"/>
  <c r="AX34" i="30"/>
  <c r="BF34" i="30" s="1"/>
  <c r="AW34" i="30"/>
  <c r="AV34" i="30"/>
  <c r="AU34" i="30"/>
  <c r="AT34" i="30"/>
  <c r="BE33" i="30"/>
  <c r="BD33" i="30"/>
  <c r="BC33" i="30"/>
  <c r="BB33" i="30"/>
  <c r="BA33" i="30"/>
  <c r="AZ33" i="30"/>
  <c r="AY33" i="30"/>
  <c r="AX33" i="30"/>
  <c r="AW33" i="30"/>
  <c r="AV33" i="30"/>
  <c r="AU33" i="30"/>
  <c r="AT33" i="30"/>
  <c r="BF33" i="30" s="1"/>
  <c r="BE32" i="30"/>
  <c r="BD32" i="30"/>
  <c r="BC32" i="30"/>
  <c r="BB32" i="30"/>
  <c r="BA32" i="30"/>
  <c r="AZ32" i="30"/>
  <c r="AY32" i="30"/>
  <c r="BF32" i="30" s="1"/>
  <c r="AX32" i="30"/>
  <c r="AW32" i="30"/>
  <c r="AV32" i="30"/>
  <c r="AU32" i="30"/>
  <c r="AT32" i="30"/>
  <c r="BE31" i="30"/>
  <c r="BD31" i="30"/>
  <c r="BC31" i="30"/>
  <c r="BB31" i="30"/>
  <c r="BA31" i="30"/>
  <c r="AZ31" i="30"/>
  <c r="AY31" i="30"/>
  <c r="AX31" i="30"/>
  <c r="AW31" i="30"/>
  <c r="AV31" i="30"/>
  <c r="AU31" i="30"/>
  <c r="AT31" i="30"/>
  <c r="BE30" i="30"/>
  <c r="BD30" i="30"/>
  <c r="BC30" i="30"/>
  <c r="BB30" i="30"/>
  <c r="BA30" i="30"/>
  <c r="AZ30" i="30"/>
  <c r="AY30" i="30"/>
  <c r="AX30" i="30"/>
  <c r="AW30" i="30"/>
  <c r="AV30" i="30"/>
  <c r="AU30" i="30"/>
  <c r="AT30" i="30"/>
  <c r="BE29" i="30"/>
  <c r="BD29" i="30"/>
  <c r="BC29" i="30"/>
  <c r="BB29" i="30"/>
  <c r="BA29" i="30"/>
  <c r="AZ29" i="30"/>
  <c r="AY29" i="30"/>
  <c r="AX29" i="30"/>
  <c r="AW29" i="30"/>
  <c r="AV29" i="30"/>
  <c r="AU29" i="30"/>
  <c r="AT29" i="30"/>
  <c r="BE22" i="30"/>
  <c r="BD22" i="30"/>
  <c r="BC22" i="30"/>
  <c r="BB22" i="30"/>
  <c r="BA22" i="30"/>
  <c r="AZ22" i="30"/>
  <c r="AY22" i="30"/>
  <c r="AX22" i="30"/>
  <c r="AW22" i="30"/>
  <c r="AV22" i="30"/>
  <c r="AU22" i="30"/>
  <c r="AT22" i="30"/>
  <c r="BE21" i="30"/>
  <c r="BD21" i="30"/>
  <c r="BC21" i="30"/>
  <c r="BB21" i="30"/>
  <c r="BA21" i="30"/>
  <c r="AZ21" i="30"/>
  <c r="AY21" i="30"/>
  <c r="AX21" i="30"/>
  <c r="AW21" i="30"/>
  <c r="AV21" i="30"/>
  <c r="AU21" i="30"/>
  <c r="AT21" i="30"/>
  <c r="BF21" i="30" s="1"/>
  <c r="BE20" i="30"/>
  <c r="BD20" i="30"/>
  <c r="BC20" i="30"/>
  <c r="BB20" i="30"/>
  <c r="BA20" i="30"/>
  <c r="AZ20" i="30"/>
  <c r="AY20" i="30"/>
  <c r="AX20" i="30"/>
  <c r="AW20" i="30"/>
  <c r="AV20" i="30"/>
  <c r="AU20" i="30"/>
  <c r="AT20" i="30"/>
  <c r="BE19" i="30"/>
  <c r="BD19" i="30"/>
  <c r="BC19" i="30"/>
  <c r="BB19" i="30"/>
  <c r="BA19" i="30"/>
  <c r="AZ19" i="30"/>
  <c r="AY19" i="30"/>
  <c r="AX19" i="30"/>
  <c r="AW19" i="30"/>
  <c r="AV19" i="30"/>
  <c r="AU19" i="30"/>
  <c r="AT19" i="30"/>
  <c r="BE18" i="30"/>
  <c r="BD18" i="30"/>
  <c r="BC18" i="30"/>
  <c r="BB18" i="30"/>
  <c r="BA18" i="30"/>
  <c r="AZ18" i="30"/>
  <c r="AY18" i="30"/>
  <c r="AX18" i="30"/>
  <c r="AW18" i="30"/>
  <c r="AV18" i="30"/>
  <c r="AU18" i="30"/>
  <c r="AT18" i="30"/>
  <c r="BE17" i="30"/>
  <c r="BD17" i="30"/>
  <c r="BC17" i="30"/>
  <c r="BB17" i="30"/>
  <c r="BA17" i="30"/>
  <c r="AZ17" i="30"/>
  <c r="AY17" i="30"/>
  <c r="AX17" i="30"/>
  <c r="AW17" i="30"/>
  <c r="AV17" i="30"/>
  <c r="AU17" i="30"/>
  <c r="AT17" i="30"/>
  <c r="BE16" i="30"/>
  <c r="BD16" i="30"/>
  <c r="BC16" i="30"/>
  <c r="BB16" i="30"/>
  <c r="BA16" i="30"/>
  <c r="AZ16" i="30"/>
  <c r="AY16" i="30"/>
  <c r="AX16" i="30"/>
  <c r="AW16" i="30"/>
  <c r="AV16" i="30"/>
  <c r="AU16" i="30"/>
  <c r="AT16" i="30"/>
  <c r="BE15" i="30"/>
  <c r="BD15" i="30"/>
  <c r="BC15" i="30"/>
  <c r="BB15" i="30"/>
  <c r="BA15" i="30"/>
  <c r="AZ15" i="30"/>
  <c r="AY15" i="30"/>
  <c r="AX15" i="30"/>
  <c r="AW15" i="30"/>
  <c r="AV15" i="30"/>
  <c r="AU15" i="30"/>
  <c r="AT15" i="30"/>
  <c r="BE14" i="30"/>
  <c r="BD14" i="30"/>
  <c r="BC14" i="30"/>
  <c r="BB14" i="30"/>
  <c r="BA14" i="30"/>
  <c r="AZ14" i="30"/>
  <c r="AY14" i="30"/>
  <c r="AX14" i="30"/>
  <c r="AW14" i="30"/>
  <c r="AV14" i="30"/>
  <c r="AU14" i="30"/>
  <c r="AT14" i="30"/>
  <c r="BE13" i="30"/>
  <c r="BD13" i="30"/>
  <c r="BC13" i="30"/>
  <c r="BB13" i="30"/>
  <c r="BA13" i="30"/>
  <c r="AZ13" i="30"/>
  <c r="AY13" i="30"/>
  <c r="AX13" i="30"/>
  <c r="AW13" i="30"/>
  <c r="AV13" i="30"/>
  <c r="AU13" i="30"/>
  <c r="AT13" i="30"/>
  <c r="BE12" i="30"/>
  <c r="BD12" i="30"/>
  <c r="BC12" i="30"/>
  <c r="BB12" i="30"/>
  <c r="BA12" i="30"/>
  <c r="AZ12" i="30"/>
  <c r="AY12" i="30"/>
  <c r="AX12" i="30"/>
  <c r="AW12" i="30"/>
  <c r="AV12" i="30"/>
  <c r="AU12" i="30"/>
  <c r="AT12" i="30"/>
  <c r="BE11" i="30"/>
  <c r="BD11" i="30"/>
  <c r="BC11" i="30"/>
  <c r="BB11" i="30"/>
  <c r="BA11" i="30"/>
  <c r="AZ11" i="30"/>
  <c r="AY11" i="30"/>
  <c r="AX11" i="30"/>
  <c r="AW11" i="30"/>
  <c r="AV11" i="30"/>
  <c r="AU11" i="30"/>
  <c r="AT11" i="30"/>
  <c r="BF11" i="30" s="1"/>
  <c r="BE10" i="30"/>
  <c r="BD10" i="30"/>
  <c r="BC10" i="30"/>
  <c r="BB10" i="30"/>
  <c r="BA10" i="30"/>
  <c r="AZ10" i="30"/>
  <c r="AY10" i="30"/>
  <c r="AX10" i="30"/>
  <c r="AW10" i="30"/>
  <c r="AV10" i="30"/>
  <c r="AU10" i="30"/>
  <c r="AT10" i="30"/>
  <c r="BE9" i="30"/>
  <c r="BD9" i="30"/>
  <c r="BC9" i="30"/>
  <c r="BB9" i="30"/>
  <c r="BA9" i="30"/>
  <c r="AZ9" i="30"/>
  <c r="AY9" i="30"/>
  <c r="AX9" i="30"/>
  <c r="AW9" i="30"/>
  <c r="AV9" i="30"/>
  <c r="AU9" i="30"/>
  <c r="AT9" i="30"/>
  <c r="BE8" i="30"/>
  <c r="BD8" i="30"/>
  <c r="BC8" i="30"/>
  <c r="BB8" i="30"/>
  <c r="BA8" i="30"/>
  <c r="AZ8" i="30"/>
  <c r="AY8" i="30"/>
  <c r="AX8" i="30"/>
  <c r="AW8" i="30"/>
  <c r="AV8" i="30"/>
  <c r="AU8" i="30"/>
  <c r="AT8" i="30"/>
  <c r="BE7" i="30"/>
  <c r="BD7" i="30"/>
  <c r="BC7" i="30"/>
  <c r="BB7" i="30"/>
  <c r="BA7" i="30"/>
  <c r="AZ7" i="30"/>
  <c r="AY7" i="30"/>
  <c r="AX7" i="30"/>
  <c r="AW7" i="30"/>
  <c r="AV7" i="30"/>
  <c r="AU7" i="30"/>
  <c r="AT7" i="30"/>
  <c r="BE6" i="30"/>
  <c r="BD6" i="30"/>
  <c r="BC6" i="30"/>
  <c r="BB6" i="30"/>
  <c r="BA6" i="30"/>
  <c r="AZ6" i="30"/>
  <c r="AY6" i="30"/>
  <c r="AX6" i="30"/>
  <c r="AW6" i="30"/>
  <c r="AV6" i="30"/>
  <c r="AU6" i="30"/>
  <c r="AT6" i="30"/>
  <c r="BE5" i="30"/>
  <c r="BE24" i="30" s="1"/>
  <c r="BE6" i="31" s="1"/>
  <c r="BD5" i="30"/>
  <c r="BC5" i="30"/>
  <c r="BB5" i="30"/>
  <c r="BB24" i="30" s="1"/>
  <c r="BB6" i="31" s="1"/>
  <c r="BA5" i="30"/>
  <c r="AZ5" i="30"/>
  <c r="AY5" i="30"/>
  <c r="AX5" i="30"/>
  <c r="AW5" i="30"/>
  <c r="AV5" i="30"/>
  <c r="AU5" i="30"/>
  <c r="AT5" i="30"/>
  <c r="AR36" i="30"/>
  <c r="AQ36" i="30"/>
  <c r="AP36" i="30"/>
  <c r="AO36" i="30"/>
  <c r="AN36" i="30"/>
  <c r="AM36" i="30"/>
  <c r="AL36" i="30"/>
  <c r="AK36" i="30"/>
  <c r="AJ36" i="30"/>
  <c r="AI36" i="30"/>
  <c r="AH36" i="30"/>
  <c r="AG36" i="30"/>
  <c r="AR35" i="30"/>
  <c r="AQ35" i="30"/>
  <c r="AP35" i="30"/>
  <c r="AO35" i="30"/>
  <c r="AN35" i="30"/>
  <c r="AM35" i="30"/>
  <c r="AL35" i="30"/>
  <c r="AK35" i="30"/>
  <c r="AJ35" i="30"/>
  <c r="AI35" i="30"/>
  <c r="AH35" i="30"/>
  <c r="AG35" i="30"/>
  <c r="AR34" i="30"/>
  <c r="AQ34" i="30"/>
  <c r="AP34" i="30"/>
  <c r="AO34" i="30"/>
  <c r="AN34" i="30"/>
  <c r="AM34" i="30"/>
  <c r="AL34" i="30"/>
  <c r="AK34" i="30"/>
  <c r="AJ34" i="30"/>
  <c r="AI34" i="30"/>
  <c r="AH34" i="30"/>
  <c r="AG34" i="30"/>
  <c r="AR33" i="30"/>
  <c r="AQ33" i="30"/>
  <c r="AP33" i="30"/>
  <c r="AO33" i="30"/>
  <c r="AN33" i="30"/>
  <c r="AM33" i="30"/>
  <c r="AL33" i="30"/>
  <c r="AK33" i="30"/>
  <c r="AJ33" i="30"/>
  <c r="AI33" i="30"/>
  <c r="AH33" i="30"/>
  <c r="AG33" i="30"/>
  <c r="AR32" i="30"/>
  <c r="AQ32" i="30"/>
  <c r="AP32" i="30"/>
  <c r="AO32" i="30"/>
  <c r="AN32" i="30"/>
  <c r="AM32" i="30"/>
  <c r="AL32" i="30"/>
  <c r="AK32" i="30"/>
  <c r="AJ32" i="30"/>
  <c r="AI32" i="30"/>
  <c r="AH32" i="30"/>
  <c r="AG32" i="30"/>
  <c r="AR31" i="30"/>
  <c r="AQ31" i="30"/>
  <c r="AP31" i="30"/>
  <c r="AO31" i="30"/>
  <c r="AN31" i="30"/>
  <c r="AM31" i="30"/>
  <c r="AL31" i="30"/>
  <c r="AK31" i="30"/>
  <c r="AJ31" i="30"/>
  <c r="AI31" i="30"/>
  <c r="AH31" i="30"/>
  <c r="AG31" i="30"/>
  <c r="AR30" i="30"/>
  <c r="AQ30" i="30"/>
  <c r="AP30" i="30"/>
  <c r="AO30" i="30"/>
  <c r="AN30" i="30"/>
  <c r="AM30" i="30"/>
  <c r="AL30" i="30"/>
  <c r="AK30" i="30"/>
  <c r="AJ30" i="30"/>
  <c r="AI30" i="30"/>
  <c r="AH30" i="30"/>
  <c r="AG30" i="30"/>
  <c r="AR29" i="30"/>
  <c r="AQ29" i="30"/>
  <c r="AP29" i="30"/>
  <c r="AO29" i="30"/>
  <c r="AN29" i="30"/>
  <c r="AM29" i="30"/>
  <c r="AL29" i="30"/>
  <c r="AK29" i="30"/>
  <c r="AJ29" i="30"/>
  <c r="AI29" i="30"/>
  <c r="AH29" i="30"/>
  <c r="AG29" i="30"/>
  <c r="AR22" i="30"/>
  <c r="AQ22" i="30"/>
  <c r="AP22" i="30"/>
  <c r="AO22" i="30"/>
  <c r="AN22" i="30"/>
  <c r="AM22" i="30"/>
  <c r="AL22" i="30"/>
  <c r="AK22" i="30"/>
  <c r="AJ22" i="30"/>
  <c r="AI22" i="30"/>
  <c r="AH22" i="30"/>
  <c r="AG22" i="30"/>
  <c r="AR21" i="30"/>
  <c r="AQ21" i="30"/>
  <c r="AP21" i="30"/>
  <c r="AO21" i="30"/>
  <c r="AN21" i="30"/>
  <c r="AM21" i="30"/>
  <c r="AL21" i="30"/>
  <c r="AK21" i="30"/>
  <c r="AJ21" i="30"/>
  <c r="AI21" i="30"/>
  <c r="AH21" i="30"/>
  <c r="AG21" i="30"/>
  <c r="AR20" i="30"/>
  <c r="AQ20" i="30"/>
  <c r="AP20" i="30"/>
  <c r="AO20" i="30"/>
  <c r="AN20" i="30"/>
  <c r="AM20" i="30"/>
  <c r="AL20" i="30"/>
  <c r="AK20" i="30"/>
  <c r="AJ20" i="30"/>
  <c r="AI20" i="30"/>
  <c r="AH20" i="30"/>
  <c r="AG20" i="30"/>
  <c r="AR19" i="30"/>
  <c r="AQ19" i="30"/>
  <c r="AP19" i="30"/>
  <c r="AO19" i="30"/>
  <c r="AN19" i="30"/>
  <c r="AM19" i="30"/>
  <c r="AL19" i="30"/>
  <c r="AK19" i="30"/>
  <c r="AJ19" i="30"/>
  <c r="AI19" i="30"/>
  <c r="AH19" i="30"/>
  <c r="AG19" i="30"/>
  <c r="AR18" i="30"/>
  <c r="AQ18" i="30"/>
  <c r="AP18" i="30"/>
  <c r="AO18" i="30"/>
  <c r="AN18" i="30"/>
  <c r="AM18" i="30"/>
  <c r="AL18" i="30"/>
  <c r="AK18" i="30"/>
  <c r="AJ18" i="30"/>
  <c r="AI18" i="30"/>
  <c r="AH18" i="30"/>
  <c r="AG18" i="30"/>
  <c r="AR17" i="30"/>
  <c r="AQ17" i="30"/>
  <c r="AP17" i="30"/>
  <c r="AO17" i="30"/>
  <c r="AN17" i="30"/>
  <c r="AM17" i="30"/>
  <c r="AL17" i="30"/>
  <c r="AK17" i="30"/>
  <c r="AJ17" i="30"/>
  <c r="AI17" i="30"/>
  <c r="AH17" i="30"/>
  <c r="AG17" i="30"/>
  <c r="AR16" i="30"/>
  <c r="AQ16" i="30"/>
  <c r="AP16" i="30"/>
  <c r="AO16" i="30"/>
  <c r="AN16" i="30"/>
  <c r="AM16" i="30"/>
  <c r="AL16" i="30"/>
  <c r="AK16" i="30"/>
  <c r="AJ16" i="30"/>
  <c r="AI16" i="30"/>
  <c r="AH16" i="30"/>
  <c r="AG16" i="30"/>
  <c r="AR15" i="30"/>
  <c r="AQ15" i="30"/>
  <c r="AP15" i="30"/>
  <c r="AO15" i="30"/>
  <c r="AN15" i="30"/>
  <c r="AM15" i="30"/>
  <c r="AL15" i="30"/>
  <c r="AK15" i="30"/>
  <c r="AJ15" i="30"/>
  <c r="AI15" i="30"/>
  <c r="AH15" i="30"/>
  <c r="AG15" i="30"/>
  <c r="AR14" i="30"/>
  <c r="AQ14" i="30"/>
  <c r="AP14" i="30"/>
  <c r="AO14" i="30"/>
  <c r="AN14" i="30"/>
  <c r="AM14" i="30"/>
  <c r="AL14" i="30"/>
  <c r="AK14" i="30"/>
  <c r="AJ14" i="30"/>
  <c r="AI14" i="30"/>
  <c r="AH14" i="30"/>
  <c r="AG14" i="30"/>
  <c r="AR13" i="30"/>
  <c r="AQ13" i="30"/>
  <c r="AP13" i="30"/>
  <c r="AO13" i="30"/>
  <c r="AN13" i="30"/>
  <c r="AM13" i="30"/>
  <c r="AL13" i="30"/>
  <c r="AK13" i="30"/>
  <c r="AJ13" i="30"/>
  <c r="AI13" i="30"/>
  <c r="AH13" i="30"/>
  <c r="AG13" i="30"/>
  <c r="AR12" i="30"/>
  <c r="AQ12" i="30"/>
  <c r="AP12" i="30"/>
  <c r="AO12" i="30"/>
  <c r="AN12" i="30"/>
  <c r="AM12" i="30"/>
  <c r="AL12" i="30"/>
  <c r="AK12" i="30"/>
  <c r="AJ12" i="30"/>
  <c r="AI12" i="30"/>
  <c r="AH12" i="30"/>
  <c r="AG12" i="30"/>
  <c r="AR11" i="30"/>
  <c r="AQ11" i="30"/>
  <c r="AP11" i="30"/>
  <c r="AO11" i="30"/>
  <c r="AN11" i="30"/>
  <c r="AM11" i="30"/>
  <c r="AL11" i="30"/>
  <c r="AK11" i="30"/>
  <c r="AJ11" i="30"/>
  <c r="AI11" i="30"/>
  <c r="AH11" i="30"/>
  <c r="AG11" i="30"/>
  <c r="AR10" i="30"/>
  <c r="AQ10" i="30"/>
  <c r="AP10" i="30"/>
  <c r="AO10" i="30"/>
  <c r="AN10" i="30"/>
  <c r="AM10" i="30"/>
  <c r="AL10" i="30"/>
  <c r="AK10" i="30"/>
  <c r="AJ10" i="30"/>
  <c r="AI10" i="30"/>
  <c r="AH10" i="30"/>
  <c r="AG10" i="30"/>
  <c r="AR9" i="30"/>
  <c r="AQ9" i="30"/>
  <c r="AP9" i="30"/>
  <c r="AO9" i="30"/>
  <c r="AN9" i="30"/>
  <c r="AM9" i="30"/>
  <c r="AL9" i="30"/>
  <c r="AK9" i="30"/>
  <c r="AJ9" i="30"/>
  <c r="AI9" i="30"/>
  <c r="AH9" i="30"/>
  <c r="AG9" i="30"/>
  <c r="AR8" i="30"/>
  <c r="AQ8" i="30"/>
  <c r="AP8" i="30"/>
  <c r="AO8" i="30"/>
  <c r="AN8" i="30"/>
  <c r="AM8" i="30"/>
  <c r="AL8" i="30"/>
  <c r="AK8" i="30"/>
  <c r="AJ8" i="30"/>
  <c r="AI8" i="30"/>
  <c r="AH8" i="30"/>
  <c r="AG8" i="30"/>
  <c r="AR7" i="30"/>
  <c r="AQ7" i="30"/>
  <c r="AP7" i="30"/>
  <c r="AO7" i="30"/>
  <c r="AN7" i="30"/>
  <c r="AM7" i="30"/>
  <c r="AL7" i="30"/>
  <c r="AK7" i="30"/>
  <c r="AJ7" i="30"/>
  <c r="AI7" i="30"/>
  <c r="AH7" i="30"/>
  <c r="AG7" i="30"/>
  <c r="AR6" i="30"/>
  <c r="AQ6" i="30"/>
  <c r="AP6" i="30"/>
  <c r="AO6" i="30"/>
  <c r="AN6" i="30"/>
  <c r="AM6" i="30"/>
  <c r="AL6" i="30"/>
  <c r="AK6" i="30"/>
  <c r="AJ6" i="30"/>
  <c r="AI6" i="30"/>
  <c r="AH6" i="30"/>
  <c r="AG6" i="30"/>
  <c r="AR5" i="30"/>
  <c r="AQ5" i="30"/>
  <c r="AP5" i="30"/>
  <c r="AO5" i="30"/>
  <c r="AO24" i="30" s="1"/>
  <c r="AO6" i="31" s="1"/>
  <c r="AN5" i="30"/>
  <c r="AM5" i="30"/>
  <c r="AL5" i="30"/>
  <c r="AK5" i="30"/>
  <c r="AJ5" i="30"/>
  <c r="AI5" i="30"/>
  <c r="AH5" i="30"/>
  <c r="AG5" i="30"/>
  <c r="AE36" i="30"/>
  <c r="AD36" i="30"/>
  <c r="AC36" i="30"/>
  <c r="AB36" i="30"/>
  <c r="AA36" i="30"/>
  <c r="Z36" i="30"/>
  <c r="Y36" i="30"/>
  <c r="X36" i="30"/>
  <c r="W36" i="30"/>
  <c r="V36" i="30"/>
  <c r="U36" i="30"/>
  <c r="T36" i="30"/>
  <c r="AE35" i="30"/>
  <c r="AD35" i="30"/>
  <c r="AC35" i="30"/>
  <c r="AB35" i="30"/>
  <c r="AA35" i="30"/>
  <c r="Z35" i="30"/>
  <c r="Y35" i="30"/>
  <c r="X35" i="30"/>
  <c r="W35" i="30"/>
  <c r="V35" i="30"/>
  <c r="U35" i="30"/>
  <c r="T35" i="30"/>
  <c r="AE34" i="30"/>
  <c r="AD34" i="30"/>
  <c r="AC34" i="30"/>
  <c r="AB34" i="30"/>
  <c r="AA34" i="30"/>
  <c r="Z34" i="30"/>
  <c r="Y34" i="30"/>
  <c r="X34" i="30"/>
  <c r="W34" i="30"/>
  <c r="V34" i="30"/>
  <c r="U34" i="30"/>
  <c r="T34" i="30"/>
  <c r="AE33" i="30"/>
  <c r="AD33" i="30"/>
  <c r="AC33" i="30"/>
  <c r="AB33" i="30"/>
  <c r="AA33" i="30"/>
  <c r="Z33" i="30"/>
  <c r="Y33" i="30"/>
  <c r="X33" i="30"/>
  <c r="W33" i="30"/>
  <c r="V33" i="30"/>
  <c r="U33" i="30"/>
  <c r="T33" i="30"/>
  <c r="AE32" i="30"/>
  <c r="AD32" i="30"/>
  <c r="AC32" i="30"/>
  <c r="AB32" i="30"/>
  <c r="AA32" i="30"/>
  <c r="Z32" i="30"/>
  <c r="Y32" i="30"/>
  <c r="X32" i="30"/>
  <c r="W32" i="30"/>
  <c r="V32" i="30"/>
  <c r="U32" i="30"/>
  <c r="T32" i="30"/>
  <c r="AE31" i="30"/>
  <c r="AD31" i="30"/>
  <c r="AC31" i="30"/>
  <c r="AB31" i="30"/>
  <c r="AA31" i="30"/>
  <c r="Z31" i="30"/>
  <c r="Y31" i="30"/>
  <c r="X31" i="30"/>
  <c r="W31" i="30"/>
  <c r="V31" i="30"/>
  <c r="U31" i="30"/>
  <c r="T31" i="30"/>
  <c r="AE30" i="30"/>
  <c r="AD30" i="30"/>
  <c r="AC30" i="30"/>
  <c r="AB30" i="30"/>
  <c r="AA30" i="30"/>
  <c r="Z30" i="30"/>
  <c r="Y30" i="30"/>
  <c r="X30" i="30"/>
  <c r="W30" i="30"/>
  <c r="V30" i="30"/>
  <c r="U30" i="30"/>
  <c r="T30" i="30"/>
  <c r="AE29" i="30"/>
  <c r="AD29" i="30"/>
  <c r="AC29" i="30"/>
  <c r="AB29" i="30"/>
  <c r="AA29" i="30"/>
  <c r="Z29" i="30"/>
  <c r="Y29" i="30"/>
  <c r="X29" i="30"/>
  <c r="W29" i="30"/>
  <c r="V29" i="30"/>
  <c r="U29" i="30"/>
  <c r="T29" i="30"/>
  <c r="AE22" i="30"/>
  <c r="AD22" i="30"/>
  <c r="AC22" i="30"/>
  <c r="AB22" i="30"/>
  <c r="AA22" i="30"/>
  <c r="Z22" i="30"/>
  <c r="Y22" i="30"/>
  <c r="X22" i="30"/>
  <c r="W22" i="30"/>
  <c r="V22" i="30"/>
  <c r="U22" i="30"/>
  <c r="T22" i="30"/>
  <c r="AE21" i="30"/>
  <c r="AD21" i="30"/>
  <c r="AC21" i="30"/>
  <c r="AB21" i="30"/>
  <c r="AA21" i="30"/>
  <c r="Z21" i="30"/>
  <c r="Y21" i="30"/>
  <c r="X21" i="30"/>
  <c r="W21" i="30"/>
  <c r="V21" i="30"/>
  <c r="U21" i="30"/>
  <c r="T21" i="30"/>
  <c r="AE20" i="30"/>
  <c r="AD20" i="30"/>
  <c r="AC20" i="30"/>
  <c r="AB20" i="30"/>
  <c r="AA20" i="30"/>
  <c r="Z20" i="30"/>
  <c r="Y20" i="30"/>
  <c r="X20" i="30"/>
  <c r="W20" i="30"/>
  <c r="V20" i="30"/>
  <c r="U20" i="30"/>
  <c r="T20" i="30"/>
  <c r="AE19" i="30"/>
  <c r="AD19" i="30"/>
  <c r="AC19" i="30"/>
  <c r="AB19" i="30"/>
  <c r="AA19" i="30"/>
  <c r="Z19" i="30"/>
  <c r="Y19" i="30"/>
  <c r="X19" i="30"/>
  <c r="W19" i="30"/>
  <c r="V19" i="30"/>
  <c r="U19" i="30"/>
  <c r="T19" i="30"/>
  <c r="AE18" i="30"/>
  <c r="AD18" i="30"/>
  <c r="AC18" i="30"/>
  <c r="AB18" i="30"/>
  <c r="AA18" i="30"/>
  <c r="Z18" i="30"/>
  <c r="Y18" i="30"/>
  <c r="X18" i="30"/>
  <c r="AF18" i="30" s="1"/>
  <c r="W18" i="30"/>
  <c r="V18" i="30"/>
  <c r="U18" i="30"/>
  <c r="T18" i="30"/>
  <c r="AE17" i="30"/>
  <c r="AD17" i="30"/>
  <c r="AC17" i="30"/>
  <c r="AB17" i="30"/>
  <c r="AA17" i="30"/>
  <c r="Z17" i="30"/>
  <c r="Y17" i="30"/>
  <c r="X17" i="30"/>
  <c r="W17" i="30"/>
  <c r="V17" i="30"/>
  <c r="U17" i="30"/>
  <c r="T17" i="30"/>
  <c r="AE16" i="30"/>
  <c r="AD16" i="30"/>
  <c r="AC16" i="30"/>
  <c r="AB16" i="30"/>
  <c r="AA16" i="30"/>
  <c r="Z16" i="30"/>
  <c r="Y16" i="30"/>
  <c r="X16" i="30"/>
  <c r="W16" i="30"/>
  <c r="V16" i="30"/>
  <c r="U16" i="30"/>
  <c r="T16" i="30"/>
  <c r="AE15" i="30"/>
  <c r="AD15" i="30"/>
  <c r="AC15" i="30"/>
  <c r="AB15" i="30"/>
  <c r="AA15" i="30"/>
  <c r="Z15" i="30"/>
  <c r="Y15" i="30"/>
  <c r="X15" i="30"/>
  <c r="W15" i="30"/>
  <c r="V15" i="30"/>
  <c r="U15" i="30"/>
  <c r="T15" i="30"/>
  <c r="AE14" i="30"/>
  <c r="AD14" i="30"/>
  <c r="AC14" i="30"/>
  <c r="AB14" i="30"/>
  <c r="AA14" i="30"/>
  <c r="Z14" i="30"/>
  <c r="Y14" i="30"/>
  <c r="X14" i="30"/>
  <c r="W14" i="30"/>
  <c r="V14" i="30"/>
  <c r="U14" i="30"/>
  <c r="T14" i="30"/>
  <c r="AE13" i="30"/>
  <c r="AD13" i="30"/>
  <c r="AC13" i="30"/>
  <c r="AB13" i="30"/>
  <c r="AA13" i="30"/>
  <c r="Z13" i="30"/>
  <c r="Y13" i="30"/>
  <c r="X13" i="30"/>
  <c r="W13" i="30"/>
  <c r="V13" i="30"/>
  <c r="U13" i="30"/>
  <c r="T13" i="30"/>
  <c r="AE12" i="30"/>
  <c r="AD12" i="30"/>
  <c r="AC12" i="30"/>
  <c r="AB12" i="30"/>
  <c r="AA12" i="30"/>
  <c r="Z12" i="30"/>
  <c r="Y12" i="30"/>
  <c r="X12" i="30"/>
  <c r="W12" i="30"/>
  <c r="V12" i="30"/>
  <c r="U12" i="30"/>
  <c r="T12" i="30"/>
  <c r="AE11" i="30"/>
  <c r="AD11" i="30"/>
  <c r="AC11" i="30"/>
  <c r="AB11" i="30"/>
  <c r="AA11" i="30"/>
  <c r="Z11" i="30"/>
  <c r="Y11" i="30"/>
  <c r="X11" i="30"/>
  <c r="W11" i="30"/>
  <c r="V11" i="30"/>
  <c r="U11" i="30"/>
  <c r="T11" i="30"/>
  <c r="AE10" i="30"/>
  <c r="AD10" i="30"/>
  <c r="AC10" i="30"/>
  <c r="AB10" i="30"/>
  <c r="AA10" i="30"/>
  <c r="Z10" i="30"/>
  <c r="Y10" i="30"/>
  <c r="X10" i="30"/>
  <c r="W10" i="30"/>
  <c r="V10" i="30"/>
  <c r="U10" i="30"/>
  <c r="T10" i="30"/>
  <c r="AE9" i="30"/>
  <c r="AD9" i="30"/>
  <c r="AC9" i="30"/>
  <c r="AB9" i="30"/>
  <c r="AA9" i="30"/>
  <c r="Z9" i="30"/>
  <c r="Y9" i="30"/>
  <c r="X9" i="30"/>
  <c r="W9" i="30"/>
  <c r="V9" i="30"/>
  <c r="U9" i="30"/>
  <c r="T9" i="30"/>
  <c r="AE8" i="30"/>
  <c r="AD8" i="30"/>
  <c r="AC8" i="30"/>
  <c r="AB8" i="30"/>
  <c r="AA8" i="30"/>
  <c r="Z8" i="30"/>
  <c r="Y8" i="30"/>
  <c r="X8" i="30"/>
  <c r="W8" i="30"/>
  <c r="V8" i="30"/>
  <c r="U8" i="30"/>
  <c r="T8" i="30"/>
  <c r="AE7" i="30"/>
  <c r="AD7" i="30"/>
  <c r="AC7" i="30"/>
  <c r="AB7" i="30"/>
  <c r="AA7" i="30"/>
  <c r="Z7" i="30"/>
  <c r="Y7" i="30"/>
  <c r="X7" i="30"/>
  <c r="W7" i="30"/>
  <c r="V7" i="30"/>
  <c r="U7" i="30"/>
  <c r="T7" i="30"/>
  <c r="AE6" i="30"/>
  <c r="AD6" i="30"/>
  <c r="AC6" i="30"/>
  <c r="AB6" i="30"/>
  <c r="AA6" i="30"/>
  <c r="Z6" i="30"/>
  <c r="Y6" i="30"/>
  <c r="X6" i="30"/>
  <c r="W6" i="30"/>
  <c r="V6" i="30"/>
  <c r="U6" i="30"/>
  <c r="T6" i="30"/>
  <c r="AE5" i="30"/>
  <c r="AD5" i="30"/>
  <c r="AC5" i="30"/>
  <c r="AB5" i="30"/>
  <c r="AA5" i="30"/>
  <c r="Z5" i="30"/>
  <c r="Y5" i="30"/>
  <c r="X5" i="30"/>
  <c r="W5" i="30"/>
  <c r="V5" i="30"/>
  <c r="U5" i="30"/>
  <c r="T5" i="30"/>
  <c r="R36" i="30"/>
  <c r="Q36" i="30"/>
  <c r="P36" i="30"/>
  <c r="O36" i="30"/>
  <c r="N36" i="30"/>
  <c r="M36" i="30"/>
  <c r="L36" i="30"/>
  <c r="K36" i="30"/>
  <c r="J36" i="30"/>
  <c r="I36" i="30"/>
  <c r="H36" i="30"/>
  <c r="R35" i="30"/>
  <c r="Q35" i="30"/>
  <c r="P35" i="30"/>
  <c r="O35" i="30"/>
  <c r="N35" i="30"/>
  <c r="M35" i="30"/>
  <c r="L35" i="30"/>
  <c r="K35" i="30"/>
  <c r="J35" i="30"/>
  <c r="I35" i="30"/>
  <c r="H35" i="30"/>
  <c r="R34" i="30"/>
  <c r="Q34" i="30"/>
  <c r="P34" i="30"/>
  <c r="O34" i="30"/>
  <c r="N34" i="30"/>
  <c r="M34" i="30"/>
  <c r="L34" i="30"/>
  <c r="K34" i="30"/>
  <c r="J34" i="30"/>
  <c r="I34" i="30"/>
  <c r="H34" i="30"/>
  <c r="R33" i="30"/>
  <c r="Q33" i="30"/>
  <c r="P33" i="30"/>
  <c r="O33" i="30"/>
  <c r="N33" i="30"/>
  <c r="M33" i="30"/>
  <c r="L33" i="30"/>
  <c r="K33" i="30"/>
  <c r="J33" i="30"/>
  <c r="I33" i="30"/>
  <c r="H33" i="30"/>
  <c r="R32" i="30"/>
  <c r="Q32" i="30"/>
  <c r="P32" i="30"/>
  <c r="O32" i="30"/>
  <c r="N32" i="30"/>
  <c r="M32" i="30"/>
  <c r="L32" i="30"/>
  <c r="K32" i="30"/>
  <c r="J32" i="30"/>
  <c r="I32" i="30"/>
  <c r="H32" i="30"/>
  <c r="R31" i="30"/>
  <c r="Q31" i="30"/>
  <c r="P31" i="30"/>
  <c r="O31" i="30"/>
  <c r="N31" i="30"/>
  <c r="M31" i="30"/>
  <c r="L31" i="30"/>
  <c r="K31" i="30"/>
  <c r="J31" i="30"/>
  <c r="I31" i="30"/>
  <c r="H31" i="30"/>
  <c r="R30" i="30"/>
  <c r="Q30" i="30"/>
  <c r="P30" i="30"/>
  <c r="O30" i="30"/>
  <c r="N30" i="30"/>
  <c r="M30" i="30"/>
  <c r="L30" i="30"/>
  <c r="K30" i="30"/>
  <c r="J30" i="30"/>
  <c r="I30" i="30"/>
  <c r="H30" i="30"/>
  <c r="R29" i="30"/>
  <c r="Q29" i="30"/>
  <c r="P29" i="30"/>
  <c r="O29" i="30"/>
  <c r="N29" i="30"/>
  <c r="M29" i="30"/>
  <c r="L29" i="30"/>
  <c r="K29" i="30"/>
  <c r="J29" i="30"/>
  <c r="I29" i="30"/>
  <c r="H29" i="30"/>
  <c r="R22" i="30"/>
  <c r="Q22" i="30"/>
  <c r="P22" i="30"/>
  <c r="O22" i="30"/>
  <c r="N22" i="30"/>
  <c r="M22" i="30"/>
  <c r="L22" i="30"/>
  <c r="K22" i="30"/>
  <c r="J22" i="30"/>
  <c r="I22" i="30"/>
  <c r="H22" i="30"/>
  <c r="G22" i="30"/>
  <c r="R21" i="30"/>
  <c r="Q21" i="30"/>
  <c r="P21" i="30"/>
  <c r="O21" i="30"/>
  <c r="N21" i="30"/>
  <c r="M21" i="30"/>
  <c r="L21" i="30"/>
  <c r="K21" i="30"/>
  <c r="J21" i="30"/>
  <c r="I21" i="30"/>
  <c r="H21" i="30"/>
  <c r="G21" i="30"/>
  <c r="R20" i="30"/>
  <c r="Q20" i="30"/>
  <c r="P20" i="30"/>
  <c r="O20" i="30"/>
  <c r="N20" i="30"/>
  <c r="M20" i="30"/>
  <c r="L20" i="30"/>
  <c r="K20" i="30"/>
  <c r="J20" i="30"/>
  <c r="I20" i="30"/>
  <c r="H20" i="30"/>
  <c r="G20" i="30"/>
  <c r="R19" i="30"/>
  <c r="Q19" i="30"/>
  <c r="P19" i="30"/>
  <c r="O19" i="30"/>
  <c r="N19" i="30"/>
  <c r="M19" i="30"/>
  <c r="L19" i="30"/>
  <c r="K19" i="30"/>
  <c r="J19" i="30"/>
  <c r="I19" i="30"/>
  <c r="H19" i="30"/>
  <c r="G19" i="30"/>
  <c r="R18" i="30"/>
  <c r="Q18" i="30"/>
  <c r="P18" i="30"/>
  <c r="O18" i="30"/>
  <c r="N18" i="30"/>
  <c r="M18" i="30"/>
  <c r="L18" i="30"/>
  <c r="K18" i="30"/>
  <c r="J18" i="30"/>
  <c r="I18" i="30"/>
  <c r="H18" i="30"/>
  <c r="G18" i="30"/>
  <c r="R17" i="30"/>
  <c r="Q17" i="30"/>
  <c r="P17" i="30"/>
  <c r="O17" i="30"/>
  <c r="N17" i="30"/>
  <c r="M17" i="30"/>
  <c r="L17" i="30"/>
  <c r="K17" i="30"/>
  <c r="J17" i="30"/>
  <c r="I17" i="30"/>
  <c r="H17" i="30"/>
  <c r="G17" i="30"/>
  <c r="R16" i="30"/>
  <c r="Q16" i="30"/>
  <c r="P16" i="30"/>
  <c r="O16" i="30"/>
  <c r="N16" i="30"/>
  <c r="M16" i="30"/>
  <c r="L16" i="30"/>
  <c r="K16" i="30"/>
  <c r="J16" i="30"/>
  <c r="I16" i="30"/>
  <c r="H16" i="30"/>
  <c r="G16" i="30"/>
  <c r="R15" i="30"/>
  <c r="Q15" i="30"/>
  <c r="P15" i="30"/>
  <c r="O15" i="30"/>
  <c r="N15" i="30"/>
  <c r="M15" i="30"/>
  <c r="L15" i="30"/>
  <c r="K15" i="30"/>
  <c r="J15" i="30"/>
  <c r="I15" i="30"/>
  <c r="H15" i="30"/>
  <c r="G15" i="30"/>
  <c r="R14" i="30"/>
  <c r="Q14" i="30"/>
  <c r="P14" i="30"/>
  <c r="O14" i="30"/>
  <c r="N14" i="30"/>
  <c r="M14" i="30"/>
  <c r="L14" i="30"/>
  <c r="K14" i="30"/>
  <c r="J14" i="30"/>
  <c r="I14" i="30"/>
  <c r="H14" i="30"/>
  <c r="G14" i="30"/>
  <c r="R13" i="30"/>
  <c r="Q13" i="30"/>
  <c r="P13" i="30"/>
  <c r="O13" i="30"/>
  <c r="N13" i="30"/>
  <c r="M13" i="30"/>
  <c r="L13" i="30"/>
  <c r="K13" i="30"/>
  <c r="J13" i="30"/>
  <c r="I13" i="30"/>
  <c r="H13" i="30"/>
  <c r="G13" i="30"/>
  <c r="R12" i="30"/>
  <c r="Q12" i="30"/>
  <c r="P12" i="30"/>
  <c r="O12" i="30"/>
  <c r="N12" i="30"/>
  <c r="M12" i="30"/>
  <c r="L12" i="30"/>
  <c r="K12" i="30"/>
  <c r="J12" i="30"/>
  <c r="I12" i="30"/>
  <c r="H12" i="30"/>
  <c r="G12" i="30"/>
  <c r="R11" i="30"/>
  <c r="Q11" i="30"/>
  <c r="P11" i="30"/>
  <c r="O11" i="30"/>
  <c r="N11" i="30"/>
  <c r="M11" i="30"/>
  <c r="L11" i="30"/>
  <c r="K11" i="30"/>
  <c r="J11" i="30"/>
  <c r="I11" i="30"/>
  <c r="H11" i="30"/>
  <c r="G11" i="30"/>
  <c r="R10" i="30"/>
  <c r="Q10" i="30"/>
  <c r="P10" i="30"/>
  <c r="O10" i="30"/>
  <c r="N10" i="30"/>
  <c r="M10" i="30"/>
  <c r="L10" i="30"/>
  <c r="K10" i="30"/>
  <c r="J10" i="30"/>
  <c r="I10" i="30"/>
  <c r="H10" i="30"/>
  <c r="G10" i="30"/>
  <c r="R9" i="30"/>
  <c r="Q9" i="30"/>
  <c r="P9" i="30"/>
  <c r="O9" i="30"/>
  <c r="N9" i="30"/>
  <c r="M9" i="30"/>
  <c r="L9" i="30"/>
  <c r="K9" i="30"/>
  <c r="J9" i="30"/>
  <c r="I9" i="30"/>
  <c r="H9" i="30"/>
  <c r="G9" i="30"/>
  <c r="R8" i="30"/>
  <c r="Q8" i="30"/>
  <c r="P8" i="30"/>
  <c r="O8" i="30"/>
  <c r="N8" i="30"/>
  <c r="M8" i="30"/>
  <c r="L8" i="30"/>
  <c r="K8" i="30"/>
  <c r="J8" i="30"/>
  <c r="I8" i="30"/>
  <c r="H8" i="30"/>
  <c r="G8" i="30"/>
  <c r="R7" i="30"/>
  <c r="Q7" i="30"/>
  <c r="P7" i="30"/>
  <c r="O7" i="30"/>
  <c r="N7" i="30"/>
  <c r="M7" i="30"/>
  <c r="L7" i="30"/>
  <c r="K7" i="30"/>
  <c r="J7" i="30"/>
  <c r="I7" i="30"/>
  <c r="H7" i="30"/>
  <c r="G7" i="30"/>
  <c r="R6" i="30"/>
  <c r="Q6" i="30"/>
  <c r="P6" i="30"/>
  <c r="O6" i="30"/>
  <c r="N6" i="30"/>
  <c r="M6" i="30"/>
  <c r="L6" i="30"/>
  <c r="K6" i="30"/>
  <c r="J6" i="30"/>
  <c r="I6" i="30"/>
  <c r="H6" i="30"/>
  <c r="G6" i="30"/>
  <c r="R5" i="30"/>
  <c r="Q5" i="30"/>
  <c r="P5" i="30"/>
  <c r="O5" i="30"/>
  <c r="N5" i="30"/>
  <c r="M5" i="30"/>
  <c r="L5" i="30"/>
  <c r="K5" i="30"/>
  <c r="J5" i="30"/>
  <c r="I5" i="30"/>
  <c r="H5" i="30"/>
  <c r="G5" i="30"/>
  <c r="AF7" i="30"/>
  <c r="G36" i="30"/>
  <c r="G35" i="30"/>
  <c r="G34" i="30"/>
  <c r="G33" i="30"/>
  <c r="G32" i="30"/>
  <c r="G31" i="30"/>
  <c r="G30" i="30"/>
  <c r="G29" i="30"/>
  <c r="N28" i="31" l="1"/>
  <c r="N10" i="26" s="1"/>
  <c r="N29" i="31"/>
  <c r="N12" i="26" s="1"/>
  <c r="K28" i="31"/>
  <c r="K10" i="26" s="1"/>
  <c r="O29" i="31"/>
  <c r="O12" i="26" s="1"/>
  <c r="K30" i="31"/>
  <c r="K11" i="26" s="1"/>
  <c r="AB28" i="31"/>
  <c r="AB10" i="26" s="1"/>
  <c r="X29" i="31"/>
  <c r="X12" i="26" s="1"/>
  <c r="AB30" i="31"/>
  <c r="AB11" i="26" s="1"/>
  <c r="AK28" i="31"/>
  <c r="AK10" i="26" s="1"/>
  <c r="AO29" i="31"/>
  <c r="AO12" i="26" s="1"/>
  <c r="AK30" i="31"/>
  <c r="AK11" i="26" s="1"/>
  <c r="BB28" i="31"/>
  <c r="BB10" i="26" s="1"/>
  <c r="AX29" i="31"/>
  <c r="AX12" i="26" s="1"/>
  <c r="BB30" i="31"/>
  <c r="BB11" i="26" s="1"/>
  <c r="BK28" i="31"/>
  <c r="BK10" i="26" s="1"/>
  <c r="BO29" i="31"/>
  <c r="BO12" i="26" s="1"/>
  <c r="BK30" i="31"/>
  <c r="BK11" i="26" s="1"/>
  <c r="I29" i="31"/>
  <c r="I12" i="26" s="1"/>
  <c r="Q29" i="31"/>
  <c r="Q12" i="26" s="1"/>
  <c r="Z29" i="31"/>
  <c r="Z12" i="26" s="1"/>
  <c r="AI29" i="31"/>
  <c r="AI12" i="26" s="1"/>
  <c r="AQ29" i="31"/>
  <c r="AQ12" i="26" s="1"/>
  <c r="AZ29" i="31"/>
  <c r="AZ12" i="26" s="1"/>
  <c r="BI29" i="31"/>
  <c r="BI12" i="26" s="1"/>
  <c r="BQ29" i="31"/>
  <c r="BQ12" i="26" s="1"/>
  <c r="BN30" i="31"/>
  <c r="BN11" i="26" s="1"/>
  <c r="K29" i="31"/>
  <c r="K12" i="26" s="1"/>
  <c r="BH28" i="31"/>
  <c r="BH10" i="26" s="1"/>
  <c r="I28" i="31"/>
  <c r="I10" i="26" s="1"/>
  <c r="M28" i="31"/>
  <c r="M10" i="26" s="1"/>
  <c r="M29" i="31"/>
  <c r="M12" i="26" s="1"/>
  <c r="I30" i="31"/>
  <c r="I11" i="26" s="1"/>
  <c r="Q30" i="31"/>
  <c r="Q11" i="26" s="1"/>
  <c r="Z28" i="31"/>
  <c r="Z10" i="26" s="1"/>
  <c r="V29" i="31"/>
  <c r="V12" i="26" s="1"/>
  <c r="AD29" i="31"/>
  <c r="AD12" i="26" s="1"/>
  <c r="Z30" i="31"/>
  <c r="Z11" i="26" s="1"/>
  <c r="AI28" i="31"/>
  <c r="AI10" i="26" s="1"/>
  <c r="AQ28" i="31"/>
  <c r="AQ10" i="26" s="1"/>
  <c r="AM29" i="31"/>
  <c r="AM12" i="26" s="1"/>
  <c r="AI30" i="31"/>
  <c r="AI11" i="26" s="1"/>
  <c r="AQ30" i="31"/>
  <c r="AQ11" i="26" s="1"/>
  <c r="AZ28" i="31"/>
  <c r="AZ10" i="26" s="1"/>
  <c r="AV29" i="31"/>
  <c r="AV12" i="26" s="1"/>
  <c r="BD29" i="31"/>
  <c r="BD12" i="26" s="1"/>
  <c r="AZ30" i="31"/>
  <c r="AZ11" i="26" s="1"/>
  <c r="BI28" i="31"/>
  <c r="BI10" i="26" s="1"/>
  <c r="BQ28" i="31"/>
  <c r="BQ10" i="26" s="1"/>
  <c r="BM29" i="31"/>
  <c r="BM12" i="26" s="1"/>
  <c r="BI30" i="31"/>
  <c r="BI11" i="26" s="1"/>
  <c r="BQ30" i="31"/>
  <c r="BQ11" i="26" s="1"/>
  <c r="P30" i="31"/>
  <c r="P11" i="26" s="1"/>
  <c r="J28" i="31"/>
  <c r="J10" i="26" s="1"/>
  <c r="L28" i="31"/>
  <c r="L10" i="26" s="1"/>
  <c r="J30" i="31"/>
  <c r="J11" i="26" s="1"/>
  <c r="S33" i="7"/>
  <c r="R30" i="31"/>
  <c r="AA28" i="31"/>
  <c r="AA10" i="26" s="1"/>
  <c r="W29" i="31"/>
  <c r="W12" i="26" s="1"/>
  <c r="AF32" i="7"/>
  <c r="AE29" i="31"/>
  <c r="AA30" i="31"/>
  <c r="AA11" i="26" s="1"/>
  <c r="AJ28" i="31"/>
  <c r="AJ10" i="26" s="1"/>
  <c r="AR28" i="31"/>
  <c r="AR10" i="26" s="1"/>
  <c r="AN29" i="31"/>
  <c r="AN12" i="26" s="1"/>
  <c r="AJ30" i="31"/>
  <c r="AJ11" i="26" s="1"/>
  <c r="AS33" i="7"/>
  <c r="AR30" i="31"/>
  <c r="BA28" i="31"/>
  <c r="BA10" i="26" s="1"/>
  <c r="AW29" i="31"/>
  <c r="AW12" i="26" s="1"/>
  <c r="BF32" i="7"/>
  <c r="BE29" i="31"/>
  <c r="BA30" i="31"/>
  <c r="BA11" i="26" s="1"/>
  <c r="BJ28" i="31"/>
  <c r="BJ10" i="26" s="1"/>
  <c r="BS29" i="7"/>
  <c r="BR28" i="31"/>
  <c r="BR10" i="26" s="1"/>
  <c r="BN29" i="31"/>
  <c r="BN12" i="26" s="1"/>
  <c r="BJ30" i="31"/>
  <c r="BJ11" i="26" s="1"/>
  <c r="BS33" i="7"/>
  <c r="BR30" i="31"/>
  <c r="Y30" i="31"/>
  <c r="Y11" i="26" s="1"/>
  <c r="T28" i="31"/>
  <c r="T10" i="26" s="1"/>
  <c r="T30" i="31"/>
  <c r="T11" i="26" s="1"/>
  <c r="AG29" i="31"/>
  <c r="AG12" i="26" s="1"/>
  <c r="AT28" i="31"/>
  <c r="AT10" i="26" s="1"/>
  <c r="AT30" i="31"/>
  <c r="AT11" i="26" s="1"/>
  <c r="BG29" i="31"/>
  <c r="BG12" i="26" s="1"/>
  <c r="AH30" i="31"/>
  <c r="AH11" i="26" s="1"/>
  <c r="AH82" i="26" s="1"/>
  <c r="R28" i="31"/>
  <c r="R10" i="26" s="1"/>
  <c r="H29" i="31"/>
  <c r="H12" i="26" s="1"/>
  <c r="P29" i="31"/>
  <c r="P12" i="26" s="1"/>
  <c r="L30" i="31"/>
  <c r="L11" i="26" s="1"/>
  <c r="U28" i="31"/>
  <c r="U10" i="26" s="1"/>
  <c r="AC28" i="31"/>
  <c r="AC10" i="26" s="1"/>
  <c r="Y29" i="31"/>
  <c r="Y12" i="26" s="1"/>
  <c r="U30" i="31"/>
  <c r="U11" i="26" s="1"/>
  <c r="AC30" i="31"/>
  <c r="AC11" i="26" s="1"/>
  <c r="AL28" i="31"/>
  <c r="AL10" i="26" s="1"/>
  <c r="AH29" i="31"/>
  <c r="AH12" i="26" s="1"/>
  <c r="AP29" i="31"/>
  <c r="AP12" i="26" s="1"/>
  <c r="AP14" i="26" s="1"/>
  <c r="AL30" i="31"/>
  <c r="AL11" i="26" s="1"/>
  <c r="AU28" i="31"/>
  <c r="AU10" i="26" s="1"/>
  <c r="BC28" i="31"/>
  <c r="BC10" i="26" s="1"/>
  <c r="AY29" i="31"/>
  <c r="AY12" i="26" s="1"/>
  <c r="AY14" i="26" s="1"/>
  <c r="AU30" i="31"/>
  <c r="AU11" i="26" s="1"/>
  <c r="BC30" i="31"/>
  <c r="BC11" i="26" s="1"/>
  <c r="BL28" i="31"/>
  <c r="BL10" i="26" s="1"/>
  <c r="BH29" i="31"/>
  <c r="BH12" i="26" s="1"/>
  <c r="BP29" i="31"/>
  <c r="BP12" i="26" s="1"/>
  <c r="BP14" i="26" s="1"/>
  <c r="BL30" i="31"/>
  <c r="BL11" i="26" s="1"/>
  <c r="Q28" i="31"/>
  <c r="Q10" i="26" s="1"/>
  <c r="M30" i="31"/>
  <c r="M11" i="26" s="1"/>
  <c r="V28" i="31"/>
  <c r="V10" i="26" s="1"/>
  <c r="AD28" i="31"/>
  <c r="AD10" i="26" s="1"/>
  <c r="V30" i="31"/>
  <c r="V11" i="26" s="1"/>
  <c r="AD30" i="31"/>
  <c r="AD11" i="26" s="1"/>
  <c r="AM28" i="31"/>
  <c r="AM10" i="26" s="1"/>
  <c r="AM30" i="31"/>
  <c r="AM11" i="26" s="1"/>
  <c r="AV28" i="31"/>
  <c r="AV10" i="26" s="1"/>
  <c r="BD28" i="31"/>
  <c r="BD10" i="26" s="1"/>
  <c r="AV30" i="31"/>
  <c r="AV11" i="26" s="1"/>
  <c r="BD30" i="31"/>
  <c r="BD11" i="26" s="1"/>
  <c r="BM28" i="31"/>
  <c r="BM10" i="26" s="1"/>
  <c r="BM30" i="31"/>
  <c r="BM11" i="26" s="1"/>
  <c r="H30" i="31"/>
  <c r="H11" i="26" s="1"/>
  <c r="P28" i="31"/>
  <c r="P10" i="26" s="1"/>
  <c r="J29" i="31"/>
  <c r="J12" i="26" s="1"/>
  <c r="S32" i="7"/>
  <c r="R29" i="31"/>
  <c r="R12" i="26" s="1"/>
  <c r="N30" i="31"/>
  <c r="N11" i="26" s="1"/>
  <c r="W28" i="31"/>
  <c r="W10" i="26" s="1"/>
  <c r="AF29" i="7"/>
  <c r="AE28" i="31"/>
  <c r="AE10" i="26" s="1"/>
  <c r="AA29" i="31"/>
  <c r="AA12" i="26" s="1"/>
  <c r="W30" i="31"/>
  <c r="W11" i="26" s="1"/>
  <c r="AF33" i="7"/>
  <c r="AE30" i="31"/>
  <c r="AN28" i="31"/>
  <c r="AN10" i="26" s="1"/>
  <c r="AJ29" i="31"/>
  <c r="AJ12" i="26" s="1"/>
  <c r="AS32" i="7"/>
  <c r="AR29" i="31"/>
  <c r="AN30" i="31"/>
  <c r="AN11" i="26" s="1"/>
  <c r="AW28" i="31"/>
  <c r="AW10" i="26" s="1"/>
  <c r="BF29" i="7"/>
  <c r="BE28" i="31"/>
  <c r="BE10" i="26" s="1"/>
  <c r="BA29" i="31"/>
  <c r="BA12" i="26" s="1"/>
  <c r="AW30" i="31"/>
  <c r="AW11" i="26" s="1"/>
  <c r="BF33" i="7"/>
  <c r="BE30" i="31"/>
  <c r="BN28" i="31"/>
  <c r="BN10" i="26" s="1"/>
  <c r="BJ29" i="31"/>
  <c r="BJ12" i="26" s="1"/>
  <c r="BS32" i="7"/>
  <c r="BR29" i="31"/>
  <c r="G28" i="31"/>
  <c r="G10" i="26" s="1"/>
  <c r="O28" i="31"/>
  <c r="O10" i="26" s="1"/>
  <c r="G30" i="31"/>
  <c r="G11" i="26" s="1"/>
  <c r="O30" i="31"/>
  <c r="O11" i="26" s="1"/>
  <c r="X28" i="31"/>
  <c r="X10" i="26" s="1"/>
  <c r="T29" i="31"/>
  <c r="T12" i="26" s="1"/>
  <c r="AB29" i="31"/>
  <c r="AB12" i="26" s="1"/>
  <c r="X30" i="31"/>
  <c r="X11" i="26" s="1"/>
  <c r="AG28" i="31"/>
  <c r="AG10" i="26" s="1"/>
  <c r="AO28" i="31"/>
  <c r="AO10" i="26" s="1"/>
  <c r="AG30" i="31"/>
  <c r="AG11" i="26" s="1"/>
  <c r="AO30" i="31"/>
  <c r="AO11" i="26" s="1"/>
  <c r="AX28" i="31"/>
  <c r="AX10" i="26" s="1"/>
  <c r="AT29" i="31"/>
  <c r="AT12" i="26" s="1"/>
  <c r="BB29" i="31"/>
  <c r="BB12" i="26" s="1"/>
  <c r="AX30" i="31"/>
  <c r="AX11" i="26" s="1"/>
  <c r="BG28" i="31"/>
  <c r="BG10" i="26" s="1"/>
  <c r="BO28" i="31"/>
  <c r="BO10" i="26" s="1"/>
  <c r="BK29" i="31"/>
  <c r="BK12" i="26" s="1"/>
  <c r="BG30" i="31"/>
  <c r="BG11" i="26" s="1"/>
  <c r="BO30" i="31"/>
  <c r="BO11" i="26" s="1"/>
  <c r="AF32" i="30"/>
  <c r="AO37" i="30"/>
  <c r="AO7" i="31" s="1"/>
  <c r="BB37" i="30"/>
  <c r="BB7" i="31" s="1"/>
  <c r="AB37" i="30"/>
  <c r="AB7" i="31" s="1"/>
  <c r="AR37" i="30"/>
  <c r="AR7" i="31" s="1"/>
  <c r="AE37" i="30"/>
  <c r="AE7" i="31" s="1"/>
  <c r="BE37" i="30"/>
  <c r="BE7" i="31" s="1"/>
  <c r="BJ37" i="30"/>
  <c r="BJ7" i="31" s="1"/>
  <c r="AW37" i="30"/>
  <c r="AW7" i="31" s="1"/>
  <c r="BR37" i="30"/>
  <c r="BR7" i="31" s="1"/>
  <c r="BF31" i="30"/>
  <c r="BS31" i="30"/>
  <c r="W37" i="30"/>
  <c r="W7" i="31" s="1"/>
  <c r="AJ37" i="30"/>
  <c r="AJ7" i="31" s="1"/>
  <c r="Y37" i="30"/>
  <c r="Y7" i="31" s="1"/>
  <c r="AL37" i="30"/>
  <c r="AL7" i="31" s="1"/>
  <c r="AY37" i="30"/>
  <c r="AY7" i="31" s="1"/>
  <c r="BL37" i="30"/>
  <c r="BL7" i="31" s="1"/>
  <c r="Z37" i="30"/>
  <c r="Z7" i="31" s="1"/>
  <c r="AM37" i="30"/>
  <c r="AM7" i="31" s="1"/>
  <c r="AZ37" i="30"/>
  <c r="AZ7" i="31" s="1"/>
  <c r="BM37" i="30"/>
  <c r="BM7" i="31" s="1"/>
  <c r="T37" i="30"/>
  <c r="T7" i="31" s="1"/>
  <c r="AG37" i="30"/>
  <c r="AG7" i="31" s="1"/>
  <c r="P37" i="30"/>
  <c r="P7" i="31" s="1"/>
  <c r="BH37" i="30"/>
  <c r="BH7" i="31" s="1"/>
  <c r="G37" i="30"/>
  <c r="G38" i="30" s="1"/>
  <c r="BI37" i="30"/>
  <c r="BI7" i="31" s="1"/>
  <c r="BN37" i="30"/>
  <c r="BN7" i="31" s="1"/>
  <c r="H37" i="30"/>
  <c r="H7" i="31" s="1"/>
  <c r="AS30" i="30"/>
  <c r="AT37" i="30"/>
  <c r="AT7" i="31" s="1"/>
  <c r="BS17" i="30"/>
  <c r="AS16" i="30"/>
  <c r="O37" i="30"/>
  <c r="O7" i="31" s="1"/>
  <c r="AA24" i="30"/>
  <c r="AA6" i="31" s="1"/>
  <c r="AA37" i="30"/>
  <c r="AA7" i="31" s="1"/>
  <c r="AN24" i="30"/>
  <c r="AN6" i="31" s="1"/>
  <c r="AN37" i="30"/>
  <c r="AN7" i="31" s="1"/>
  <c r="BA24" i="30"/>
  <c r="BA6" i="31" s="1"/>
  <c r="BA37" i="30"/>
  <c r="BA7" i="31" s="1"/>
  <c r="BN24" i="30"/>
  <c r="BN6" i="31" s="1"/>
  <c r="I37" i="30"/>
  <c r="I7" i="31" s="1"/>
  <c r="Q37" i="30"/>
  <c r="Q7" i="31" s="1"/>
  <c r="U24" i="30"/>
  <c r="U6" i="31" s="1"/>
  <c r="AC24" i="30"/>
  <c r="AC6" i="31" s="1"/>
  <c r="U37" i="30"/>
  <c r="U7" i="31" s="1"/>
  <c r="AC37" i="30"/>
  <c r="AC7" i="31" s="1"/>
  <c r="AH37" i="30"/>
  <c r="AH7" i="31" s="1"/>
  <c r="AP37" i="30"/>
  <c r="AP7" i="31" s="1"/>
  <c r="AU24" i="30"/>
  <c r="AU6" i="31" s="1"/>
  <c r="BC24" i="30"/>
  <c r="BC6" i="31" s="1"/>
  <c r="AU37" i="30"/>
  <c r="AU7" i="31" s="1"/>
  <c r="BC37" i="30"/>
  <c r="BC7" i="31" s="1"/>
  <c r="BP37" i="30"/>
  <c r="BG37" i="30"/>
  <c r="BG7" i="31" s="1"/>
  <c r="S7" i="30"/>
  <c r="S10" i="30"/>
  <c r="S11" i="30"/>
  <c r="S12" i="30"/>
  <c r="S13" i="30"/>
  <c r="S19" i="30"/>
  <c r="S20" i="30"/>
  <c r="S22" i="30"/>
  <c r="J37" i="30"/>
  <c r="J7" i="31" s="1"/>
  <c r="R37" i="30"/>
  <c r="R7" i="31" s="1"/>
  <c r="AD24" i="30"/>
  <c r="AD6" i="31" s="1"/>
  <c r="V37" i="30"/>
  <c r="V7" i="31" s="1"/>
  <c r="AD37" i="30"/>
  <c r="AD7" i="31" s="1"/>
  <c r="AI24" i="30"/>
  <c r="AI6" i="31" s="1"/>
  <c r="AQ24" i="30"/>
  <c r="AQ6" i="31" s="1"/>
  <c r="AI37" i="30"/>
  <c r="AI7" i="31" s="1"/>
  <c r="AQ37" i="30"/>
  <c r="AQ7" i="31" s="1"/>
  <c r="BF29" i="30"/>
  <c r="BD37" i="30"/>
  <c r="BF30" i="30"/>
  <c r="BQ24" i="30"/>
  <c r="BQ6" i="31" s="1"/>
  <c r="BQ37" i="30"/>
  <c r="BQ7" i="31" s="1"/>
  <c r="K37" i="30"/>
  <c r="K7" i="31" s="1"/>
  <c r="L37" i="30"/>
  <c r="L7" i="31" s="1"/>
  <c r="X24" i="30"/>
  <c r="X6" i="31" s="1"/>
  <c r="X37" i="30"/>
  <c r="X7" i="31" s="1"/>
  <c r="AK24" i="30"/>
  <c r="AK6" i="31" s="1"/>
  <c r="AK37" i="30"/>
  <c r="AK7" i="31" s="1"/>
  <c r="AX24" i="30"/>
  <c r="AX6" i="31" s="1"/>
  <c r="AX37" i="30"/>
  <c r="AX7" i="31" s="1"/>
  <c r="BK24" i="30"/>
  <c r="BK6" i="31" s="1"/>
  <c r="BK37" i="30"/>
  <c r="BK7" i="31" s="1"/>
  <c r="S6" i="30"/>
  <c r="M37" i="30"/>
  <c r="M7" i="31" s="1"/>
  <c r="N37" i="30"/>
  <c r="N7" i="31" s="1"/>
  <c r="AL24" i="30"/>
  <c r="AL6" i="31" s="1"/>
  <c r="AS6" i="30"/>
  <c r="AS7" i="30"/>
  <c r="AS10" i="30"/>
  <c r="AS11" i="30"/>
  <c r="AS12" i="30"/>
  <c r="AS13" i="30"/>
  <c r="AS17" i="30"/>
  <c r="AS18" i="30"/>
  <c r="AS19" i="30"/>
  <c r="AS20" i="30"/>
  <c r="AS21" i="30"/>
  <c r="AS22" i="30"/>
  <c r="BF10" i="30"/>
  <c r="BS7" i="30"/>
  <c r="BS10" i="30"/>
  <c r="BS11" i="30"/>
  <c r="BS12" i="30"/>
  <c r="BS13" i="30"/>
  <c r="BS16" i="30"/>
  <c r="BS18" i="30"/>
  <c r="BS19" i="30"/>
  <c r="BS20" i="30"/>
  <c r="BS21" i="30"/>
  <c r="BS22" i="30"/>
  <c r="AV37" i="30"/>
  <c r="AV7" i="31" s="1"/>
  <c r="Z24" i="30"/>
  <c r="Z6" i="31" s="1"/>
  <c r="AS31" i="30"/>
  <c r="AS32" i="30"/>
  <c r="AS33" i="30"/>
  <c r="AS34" i="30"/>
  <c r="AS35" i="30"/>
  <c r="AS36" i="30"/>
  <c r="AZ24" i="30"/>
  <c r="AZ6" i="31" s="1"/>
  <c r="BM24" i="30"/>
  <c r="BM6" i="31" s="1"/>
  <c r="BS30" i="30"/>
  <c r="BS32" i="30"/>
  <c r="BS33" i="30"/>
  <c r="BS34" i="30"/>
  <c r="BS35" i="30"/>
  <c r="BS36" i="30"/>
  <c r="S21" i="30"/>
  <c r="AF6" i="30"/>
  <c r="AF10" i="30"/>
  <c r="AF12" i="30"/>
  <c r="AF16" i="30"/>
  <c r="AF20" i="30"/>
  <c r="AF21" i="30"/>
  <c r="AF22" i="30"/>
  <c r="AF29" i="30"/>
  <c r="AF30" i="30"/>
  <c r="AF31" i="30"/>
  <c r="AF33" i="30"/>
  <c r="AF34" i="30"/>
  <c r="AF35" i="30"/>
  <c r="AF36" i="30"/>
  <c r="AF11" i="30"/>
  <c r="AF13" i="30"/>
  <c r="AF17" i="30"/>
  <c r="AF19" i="30"/>
  <c r="BF6" i="30"/>
  <c r="BF7" i="30"/>
  <c r="BF12" i="30"/>
  <c r="BF13" i="30"/>
  <c r="BF16" i="30"/>
  <c r="BF17" i="30"/>
  <c r="BF18" i="30"/>
  <c r="BF19" i="30"/>
  <c r="BF20" i="30"/>
  <c r="BF22" i="30"/>
  <c r="BH24" i="30"/>
  <c r="BH6" i="31" s="1"/>
  <c r="BP24" i="30"/>
  <c r="BP6" i="31" s="1"/>
  <c r="AS29" i="7"/>
  <c r="S29" i="7"/>
  <c r="Y24" i="30"/>
  <c r="Y6" i="31" s="1"/>
  <c r="AJ24" i="30"/>
  <c r="AJ6" i="31" s="1"/>
  <c r="AR24" i="30"/>
  <c r="AR6" i="31" s="1"/>
  <c r="AV24" i="30"/>
  <c r="AV6" i="31" s="1"/>
  <c r="BD24" i="30"/>
  <c r="BD6" i="31" s="1"/>
  <c r="BI24" i="30"/>
  <c r="BI6" i="31" s="1"/>
  <c r="AW24" i="30"/>
  <c r="AW6" i="31" s="1"/>
  <c r="BJ24" i="30"/>
  <c r="BJ6" i="31" s="1"/>
  <c r="AF8" i="30"/>
  <c r="AS8" i="30"/>
  <c r="T24" i="30"/>
  <c r="T6" i="31" s="1"/>
  <c r="AB24" i="30"/>
  <c r="AB6" i="31" s="1"/>
  <c r="AM24" i="30"/>
  <c r="AM6" i="31" s="1"/>
  <c r="AY24" i="30"/>
  <c r="AY6" i="31" s="1"/>
  <c r="BF8" i="30"/>
  <c r="BL24" i="30"/>
  <c r="BL6" i="31" s="1"/>
  <c r="BS8" i="30"/>
  <c r="S8" i="30"/>
  <c r="V24" i="30"/>
  <c r="V6" i="31" s="1"/>
  <c r="AG24" i="30"/>
  <c r="AG6" i="31" s="1"/>
  <c r="W24" i="30"/>
  <c r="W6" i="31" s="1"/>
  <c r="AE24" i="30"/>
  <c r="AE6" i="31" s="1"/>
  <c r="AH24" i="30"/>
  <c r="AH6" i="31" s="1"/>
  <c r="AP24" i="30"/>
  <c r="AP6" i="31" s="1"/>
  <c r="AT24" i="30"/>
  <c r="AT6" i="31" s="1"/>
  <c r="BG24" i="30"/>
  <c r="BG6" i="31" s="1"/>
  <c r="BS29" i="30"/>
  <c r="AS29" i="30"/>
  <c r="AF5" i="30"/>
  <c r="AS5" i="30"/>
  <c r="BF5" i="30"/>
  <c r="BS5" i="30"/>
  <c r="AF9" i="30"/>
  <c r="BF9" i="30"/>
  <c r="AS9" i="30"/>
  <c r="BS9" i="30"/>
  <c r="S5" i="30"/>
  <c r="C72" i="30"/>
  <c r="C73" i="30"/>
  <c r="C74" i="30"/>
  <c r="C71" i="30"/>
  <c r="C61" i="30"/>
  <c r="C60" i="30"/>
  <c r="C59" i="30"/>
  <c r="C58" i="30"/>
  <c r="C50" i="30"/>
  <c r="C51" i="30"/>
  <c r="C52" i="30"/>
  <c r="C49" i="30"/>
  <c r="S36" i="30"/>
  <c r="S35" i="30"/>
  <c r="S34" i="30"/>
  <c r="S33" i="30"/>
  <c r="S32" i="30"/>
  <c r="S31" i="30"/>
  <c r="S30" i="30"/>
  <c r="S29" i="30"/>
  <c r="BS35" i="32"/>
  <c r="BF35" i="32"/>
  <c r="AS35" i="32"/>
  <c r="AF35" i="32"/>
  <c r="S35" i="32"/>
  <c r="B6" i="23"/>
  <c r="BS44" i="2"/>
  <c r="BS43" i="2"/>
  <c r="BS36" i="2"/>
  <c r="BS35" i="2"/>
  <c r="BS16" i="2"/>
  <c r="BS14" i="2"/>
  <c r="BS6" i="2"/>
  <c r="BS4" i="2"/>
  <c r="G19" i="2"/>
  <c r="V82" i="26" l="1"/>
  <c r="BG82" i="26"/>
  <c r="AK82" i="26"/>
  <c r="AW82" i="26"/>
  <c r="AL82" i="26"/>
  <c r="Y82" i="26"/>
  <c r="Q82" i="26"/>
  <c r="P82" i="26"/>
  <c r="L82" i="26"/>
  <c r="AG82" i="26"/>
  <c r="G82" i="26"/>
  <c r="AN82" i="26"/>
  <c r="AD82" i="26"/>
  <c r="T82" i="26"/>
  <c r="BJ82" i="26"/>
  <c r="AA82" i="26"/>
  <c r="Z82" i="26"/>
  <c r="N82" i="26"/>
  <c r="BD82" i="26"/>
  <c r="BQ82" i="26"/>
  <c r="BP82" i="26"/>
  <c r="AV82" i="26"/>
  <c r="BC82" i="26"/>
  <c r="AJ82" i="26"/>
  <c r="BI82" i="26"/>
  <c r="AQ82" i="26"/>
  <c r="BK82" i="26"/>
  <c r="AY82" i="26"/>
  <c r="AX82" i="26"/>
  <c r="X82" i="26"/>
  <c r="BN82" i="26"/>
  <c r="AU82" i="26"/>
  <c r="AC82" i="26"/>
  <c r="AI82" i="26"/>
  <c r="M82" i="26"/>
  <c r="AB82" i="26"/>
  <c r="AP82" i="26"/>
  <c r="H14" i="26"/>
  <c r="AM82" i="26"/>
  <c r="U82" i="26"/>
  <c r="AT82" i="26"/>
  <c r="BA82" i="26"/>
  <c r="J82" i="26"/>
  <c r="I82" i="26"/>
  <c r="BH82" i="26"/>
  <c r="BB82" i="26"/>
  <c r="BO82" i="26"/>
  <c r="AO82" i="26"/>
  <c r="O82" i="26"/>
  <c r="W82" i="26"/>
  <c r="BM82" i="26"/>
  <c r="BL82" i="26"/>
  <c r="AZ82" i="26"/>
  <c r="H82" i="26"/>
  <c r="AW14" i="26"/>
  <c r="AU14" i="26"/>
  <c r="AC14" i="26"/>
  <c r="Q14" i="26"/>
  <c r="P14" i="26"/>
  <c r="L14" i="26"/>
  <c r="AG14" i="26"/>
  <c r="AD14" i="26"/>
  <c r="K82" i="26"/>
  <c r="AN14" i="26"/>
  <c r="V14" i="26"/>
  <c r="AX14" i="26"/>
  <c r="X14" i="26"/>
  <c r="AL14" i="26"/>
  <c r="T14" i="26"/>
  <c r="BJ14" i="26"/>
  <c r="AA14" i="26"/>
  <c r="Z14" i="26"/>
  <c r="BG14" i="26"/>
  <c r="Y14" i="26"/>
  <c r="AK14" i="26"/>
  <c r="AH14" i="26"/>
  <c r="BQ14" i="26"/>
  <c r="N14" i="26"/>
  <c r="BD14" i="26"/>
  <c r="AV14" i="26"/>
  <c r="BC14" i="26"/>
  <c r="AJ14" i="26"/>
  <c r="BI14" i="26"/>
  <c r="AQ14" i="26"/>
  <c r="BK14" i="26"/>
  <c r="BN14" i="26"/>
  <c r="AI14" i="26"/>
  <c r="M14" i="26"/>
  <c r="AB14" i="26"/>
  <c r="AM14" i="26"/>
  <c r="U14" i="26"/>
  <c r="AT14" i="26"/>
  <c r="BA14" i="26"/>
  <c r="J14" i="26"/>
  <c r="I14" i="26"/>
  <c r="BH14" i="26"/>
  <c r="BB14" i="26"/>
  <c r="G14" i="26"/>
  <c r="BO14" i="26"/>
  <c r="AO14" i="26"/>
  <c r="O14" i="26"/>
  <c r="W14" i="26"/>
  <c r="BM14" i="26"/>
  <c r="BL14" i="26"/>
  <c r="AZ14" i="26"/>
  <c r="K14" i="26"/>
  <c r="BR11" i="26"/>
  <c r="BS11" i="26" s="1"/>
  <c r="BE12" i="26"/>
  <c r="BF12" i="26" s="1"/>
  <c r="AR12" i="26"/>
  <c r="AS12" i="26" s="1"/>
  <c r="AR11" i="26"/>
  <c r="AS11" i="26" s="1"/>
  <c r="BE11" i="26"/>
  <c r="BF11" i="26" s="1"/>
  <c r="AE12" i="26"/>
  <c r="AF12" i="26" s="1"/>
  <c r="BR12" i="26"/>
  <c r="BS12" i="26" s="1"/>
  <c r="AE11" i="26"/>
  <c r="AF11" i="26" s="1"/>
  <c r="R11" i="26"/>
  <c r="S11" i="26" s="1"/>
  <c r="BF10" i="26"/>
  <c r="S10" i="26"/>
  <c r="AS10" i="26"/>
  <c r="BS10" i="26"/>
  <c r="AF10" i="26"/>
  <c r="G7" i="31"/>
  <c r="AS37" i="30"/>
  <c r="AF37" i="30"/>
  <c r="BF37" i="30"/>
  <c r="BD7" i="31"/>
  <c r="BS37" i="30"/>
  <c r="BP7" i="31"/>
  <c r="AF28" i="31"/>
  <c r="BF30" i="31"/>
  <c r="AS28" i="31"/>
  <c r="AF30" i="31"/>
  <c r="BF28" i="31"/>
  <c r="AS30" i="31"/>
  <c r="BF29" i="31"/>
  <c r="AF29" i="31"/>
  <c r="BS30" i="31"/>
  <c r="AS29" i="31"/>
  <c r="BS28" i="31"/>
  <c r="BS29" i="31"/>
  <c r="AS24" i="30"/>
  <c r="AF24" i="30"/>
  <c r="BF24" i="30"/>
  <c r="BS24" i="30"/>
  <c r="BS2" i="7"/>
  <c r="BF2" i="7"/>
  <c r="AS2" i="7"/>
  <c r="AF2" i="7"/>
  <c r="S2" i="7"/>
  <c r="BS2" i="30"/>
  <c r="BF2" i="30"/>
  <c r="AS2" i="30"/>
  <c r="AF2" i="30"/>
  <c r="S2" i="30"/>
  <c r="BS2" i="32"/>
  <c r="BF2" i="32"/>
  <c r="AS2" i="32"/>
  <c r="AF2" i="32"/>
  <c r="S2" i="32"/>
  <c r="BS2" i="31"/>
  <c r="BF2" i="31"/>
  <c r="AS2" i="31"/>
  <c r="AF2" i="31"/>
  <c r="S2" i="31"/>
  <c r="BS2" i="28"/>
  <c r="BF2" i="28"/>
  <c r="AS2" i="28"/>
  <c r="AF2" i="28"/>
  <c r="S2" i="28"/>
  <c r="BS2" i="23"/>
  <c r="BF2" i="23"/>
  <c r="AS2" i="23"/>
  <c r="AF2" i="23"/>
  <c r="S2" i="23"/>
  <c r="BS2" i="20"/>
  <c r="BF2" i="20"/>
  <c r="AS2" i="20"/>
  <c r="AF2" i="20"/>
  <c r="S2" i="20"/>
  <c r="BS2" i="25"/>
  <c r="BF2" i="25"/>
  <c r="AS2" i="25"/>
  <c r="AF2" i="25"/>
  <c r="S2" i="25"/>
  <c r="BS2" i="2"/>
  <c r="BF2" i="2"/>
  <c r="AS2" i="2"/>
  <c r="AF2" i="2"/>
  <c r="S2" i="2"/>
  <c r="BS2" i="26"/>
  <c r="BF2" i="26"/>
  <c r="AS2" i="26"/>
  <c r="AF2" i="26"/>
  <c r="S2" i="26"/>
  <c r="AE82" i="26" l="1"/>
  <c r="R82" i="26"/>
  <c r="AR82" i="26"/>
  <c r="BE82" i="26"/>
  <c r="BR82" i="26"/>
  <c r="AE14" i="26"/>
  <c r="BR14" i="26"/>
  <c r="AR14" i="26"/>
  <c r="R14" i="26"/>
  <c r="BE14" i="26"/>
  <c r="BS43" i="7"/>
  <c r="BF43" i="7"/>
  <c r="AS43" i="7"/>
  <c r="AF43" i="7"/>
  <c r="S43" i="7"/>
  <c r="S17" i="7"/>
  <c r="S16" i="7"/>
  <c r="H82" i="20" l="1"/>
  <c r="I82" i="20" s="1"/>
  <c r="J82" i="20" s="1"/>
  <c r="K82" i="20" s="1"/>
  <c r="L82" i="20" s="1"/>
  <c r="M82" i="20" s="1"/>
  <c r="N82" i="20" s="1"/>
  <c r="O82" i="20" s="1"/>
  <c r="P82" i="20" s="1"/>
  <c r="Q82" i="20" s="1"/>
  <c r="R82" i="20" s="1"/>
  <c r="T82" i="20" s="1"/>
  <c r="U82" i="20" s="1"/>
  <c r="V82" i="20" s="1"/>
  <c r="W82" i="20" s="1"/>
  <c r="X82" i="20" s="1"/>
  <c r="Y82" i="20" s="1"/>
  <c r="Z82" i="20" s="1"/>
  <c r="AA82" i="20" s="1"/>
  <c r="AB82" i="20" s="1"/>
  <c r="AC82" i="20" s="1"/>
  <c r="AD82" i="20" s="1"/>
  <c r="AE82" i="20" s="1"/>
  <c r="AG82" i="20" s="1"/>
  <c r="AH82" i="20" s="1"/>
  <c r="AI82" i="20" s="1"/>
  <c r="AJ82" i="20" s="1"/>
  <c r="AK82" i="20" s="1"/>
  <c r="AL82" i="20" s="1"/>
  <c r="AM82" i="20" s="1"/>
  <c r="AN82" i="20" s="1"/>
  <c r="AO82" i="20" s="1"/>
  <c r="AP82" i="20" s="1"/>
  <c r="AQ82" i="20" s="1"/>
  <c r="AR82" i="20" s="1"/>
  <c r="AT82" i="20" s="1"/>
  <c r="AU82" i="20" s="1"/>
  <c r="AV82" i="20" s="1"/>
  <c r="AW82" i="20" s="1"/>
  <c r="AX82" i="20" s="1"/>
  <c r="AY82" i="20" s="1"/>
  <c r="AZ82" i="20" s="1"/>
  <c r="BA82" i="20" s="1"/>
  <c r="BB82" i="20" s="1"/>
  <c r="BC82" i="20" s="1"/>
  <c r="BD82" i="20" s="1"/>
  <c r="BE82" i="20" s="1"/>
  <c r="BG82" i="20" s="1"/>
  <c r="BH82" i="20" s="1"/>
  <c r="BI82" i="20" s="1"/>
  <c r="BJ82" i="20" s="1"/>
  <c r="BK82" i="20" s="1"/>
  <c r="BL82" i="20" s="1"/>
  <c r="BM82" i="20" s="1"/>
  <c r="BN82" i="20" s="1"/>
  <c r="BO82" i="20" s="1"/>
  <c r="BP82" i="20" s="1"/>
  <c r="BQ82" i="20" s="1"/>
  <c r="BR82" i="20" s="1"/>
  <c r="H81" i="20"/>
  <c r="I81" i="20" s="1"/>
  <c r="J81" i="20" s="1"/>
  <c r="K81" i="20" s="1"/>
  <c r="L81" i="20" s="1"/>
  <c r="M81" i="20" s="1"/>
  <c r="N81" i="20" s="1"/>
  <c r="O81" i="20" s="1"/>
  <c r="P81" i="20" s="1"/>
  <c r="Q81" i="20" s="1"/>
  <c r="R81" i="20" s="1"/>
  <c r="T81" i="20" s="1"/>
  <c r="U81" i="20" s="1"/>
  <c r="V81" i="20" s="1"/>
  <c r="W81" i="20" s="1"/>
  <c r="X81" i="20" s="1"/>
  <c r="Y81" i="20" s="1"/>
  <c r="Z81" i="20" s="1"/>
  <c r="AA81" i="20" s="1"/>
  <c r="AB81" i="20" s="1"/>
  <c r="AC81" i="20" s="1"/>
  <c r="AD81" i="20" s="1"/>
  <c r="AE81" i="20" s="1"/>
  <c r="AG81" i="20" s="1"/>
  <c r="AH81" i="20" s="1"/>
  <c r="AI81" i="20" s="1"/>
  <c r="AJ81" i="20" s="1"/>
  <c r="AK81" i="20" s="1"/>
  <c r="AL81" i="20" s="1"/>
  <c r="AM81" i="20" s="1"/>
  <c r="AN81" i="20" s="1"/>
  <c r="AO81" i="20" s="1"/>
  <c r="AP81" i="20" s="1"/>
  <c r="AQ81" i="20" s="1"/>
  <c r="AR81" i="20" s="1"/>
  <c r="AT81" i="20" s="1"/>
  <c r="AU81" i="20" s="1"/>
  <c r="AV81" i="20" s="1"/>
  <c r="AW81" i="20" s="1"/>
  <c r="AX81" i="20" s="1"/>
  <c r="AY81" i="20" s="1"/>
  <c r="AZ81" i="20" s="1"/>
  <c r="BA81" i="20" s="1"/>
  <c r="BB81" i="20" s="1"/>
  <c r="BC81" i="20" s="1"/>
  <c r="BD81" i="20" s="1"/>
  <c r="BE81" i="20" s="1"/>
  <c r="BG81" i="20" s="1"/>
  <c r="BH81" i="20" s="1"/>
  <c r="BI81" i="20" s="1"/>
  <c r="BJ81" i="20" s="1"/>
  <c r="BK81" i="20" s="1"/>
  <c r="BL81" i="20" s="1"/>
  <c r="BM81" i="20" s="1"/>
  <c r="BN81" i="20" s="1"/>
  <c r="BO81" i="20" s="1"/>
  <c r="BP81" i="20" s="1"/>
  <c r="BQ81" i="20" s="1"/>
  <c r="BR81" i="20" s="1"/>
  <c r="H80" i="20"/>
  <c r="I80" i="20" s="1"/>
  <c r="J80" i="20" s="1"/>
  <c r="K80" i="20" s="1"/>
  <c r="L80" i="20" s="1"/>
  <c r="M80" i="20" s="1"/>
  <c r="N80" i="20" s="1"/>
  <c r="O80" i="20" s="1"/>
  <c r="P80" i="20" s="1"/>
  <c r="Q80" i="20" s="1"/>
  <c r="R80" i="20" s="1"/>
  <c r="T80" i="20" s="1"/>
  <c r="U80" i="20" s="1"/>
  <c r="V80" i="20" s="1"/>
  <c r="W80" i="20" s="1"/>
  <c r="X80" i="20" s="1"/>
  <c r="Y80" i="20" s="1"/>
  <c r="Z80" i="20" s="1"/>
  <c r="AA80" i="20" s="1"/>
  <c r="AB80" i="20" s="1"/>
  <c r="AC80" i="20" s="1"/>
  <c r="AD80" i="20" s="1"/>
  <c r="AE80" i="20" s="1"/>
  <c r="AG80" i="20" s="1"/>
  <c r="AH80" i="20" s="1"/>
  <c r="AI80" i="20" s="1"/>
  <c r="AJ80" i="20" s="1"/>
  <c r="AK80" i="20" s="1"/>
  <c r="AL80" i="20" s="1"/>
  <c r="AM80" i="20" s="1"/>
  <c r="AN80" i="20" s="1"/>
  <c r="AO80" i="20" s="1"/>
  <c r="AP80" i="20" s="1"/>
  <c r="AQ80" i="20" s="1"/>
  <c r="AR80" i="20" s="1"/>
  <c r="AT80" i="20" s="1"/>
  <c r="AU80" i="20" s="1"/>
  <c r="AV80" i="20" s="1"/>
  <c r="AW80" i="20" s="1"/>
  <c r="AX80" i="20" s="1"/>
  <c r="AY80" i="20" s="1"/>
  <c r="AZ80" i="20" s="1"/>
  <c r="BA80" i="20" s="1"/>
  <c r="BB80" i="20" s="1"/>
  <c r="BC80" i="20" s="1"/>
  <c r="BD80" i="20" s="1"/>
  <c r="BE80" i="20" s="1"/>
  <c r="BG80" i="20" s="1"/>
  <c r="BH80" i="20" s="1"/>
  <c r="BI80" i="20" s="1"/>
  <c r="BJ80" i="20" s="1"/>
  <c r="BK80" i="20" s="1"/>
  <c r="BL80" i="20" s="1"/>
  <c r="BM80" i="20" s="1"/>
  <c r="BN80" i="20" s="1"/>
  <c r="BO80" i="20" s="1"/>
  <c r="BP80" i="20" s="1"/>
  <c r="BQ80" i="20" s="1"/>
  <c r="BR80" i="20" s="1"/>
  <c r="H79" i="20"/>
  <c r="I79" i="20" s="1"/>
  <c r="J79" i="20" s="1"/>
  <c r="K79" i="20" s="1"/>
  <c r="L79" i="20" s="1"/>
  <c r="M79" i="20" s="1"/>
  <c r="N79" i="20" s="1"/>
  <c r="O79" i="20" s="1"/>
  <c r="P79" i="20" s="1"/>
  <c r="Q79" i="20" s="1"/>
  <c r="R79" i="20" s="1"/>
  <c r="T79" i="20" s="1"/>
  <c r="U79" i="20" s="1"/>
  <c r="V79" i="20" s="1"/>
  <c r="W79" i="20" s="1"/>
  <c r="X79" i="20" s="1"/>
  <c r="Y79" i="20" s="1"/>
  <c r="Z79" i="20" s="1"/>
  <c r="AA79" i="20" s="1"/>
  <c r="AB79" i="20" s="1"/>
  <c r="AC79" i="20" s="1"/>
  <c r="AD79" i="20" s="1"/>
  <c r="AE79" i="20" s="1"/>
  <c r="AG79" i="20" s="1"/>
  <c r="AH79" i="20" s="1"/>
  <c r="AI79" i="20" s="1"/>
  <c r="AJ79" i="20" s="1"/>
  <c r="AK79" i="20" s="1"/>
  <c r="AL79" i="20" s="1"/>
  <c r="AM79" i="20" s="1"/>
  <c r="AN79" i="20" s="1"/>
  <c r="AO79" i="20" s="1"/>
  <c r="AP79" i="20" s="1"/>
  <c r="AQ79" i="20" s="1"/>
  <c r="AR79" i="20" s="1"/>
  <c r="AT79" i="20" s="1"/>
  <c r="AU79" i="20" s="1"/>
  <c r="AV79" i="20" s="1"/>
  <c r="AW79" i="20" s="1"/>
  <c r="AX79" i="20" s="1"/>
  <c r="AY79" i="20" s="1"/>
  <c r="AZ79" i="20" s="1"/>
  <c r="BA79" i="20" s="1"/>
  <c r="BB79" i="20" s="1"/>
  <c r="BC79" i="20" s="1"/>
  <c r="BD79" i="20" s="1"/>
  <c r="BE79" i="20" s="1"/>
  <c r="BG79" i="20" s="1"/>
  <c r="BH79" i="20" s="1"/>
  <c r="BI79" i="20" s="1"/>
  <c r="BJ79" i="20" s="1"/>
  <c r="BK79" i="20" s="1"/>
  <c r="BL79" i="20" s="1"/>
  <c r="BM79" i="20" s="1"/>
  <c r="BN79" i="20" s="1"/>
  <c r="BO79" i="20" s="1"/>
  <c r="BP79" i="20" s="1"/>
  <c r="BQ79" i="20" s="1"/>
  <c r="BR79" i="20" s="1"/>
  <c r="H78" i="20"/>
  <c r="I78" i="20" s="1"/>
  <c r="J78" i="20" s="1"/>
  <c r="K78" i="20" s="1"/>
  <c r="L78" i="20" s="1"/>
  <c r="M78" i="20" s="1"/>
  <c r="N78" i="20" s="1"/>
  <c r="O78" i="20" s="1"/>
  <c r="P78" i="20" s="1"/>
  <c r="Q78" i="20" s="1"/>
  <c r="R78" i="20" s="1"/>
  <c r="T78" i="20" s="1"/>
  <c r="U78" i="20" s="1"/>
  <c r="V78" i="20" s="1"/>
  <c r="W78" i="20" s="1"/>
  <c r="X78" i="20" s="1"/>
  <c r="Y78" i="20" s="1"/>
  <c r="Z78" i="20" s="1"/>
  <c r="AA78" i="20" s="1"/>
  <c r="AB78" i="20" s="1"/>
  <c r="AC78" i="20" s="1"/>
  <c r="AD78" i="20" s="1"/>
  <c r="AE78" i="20" s="1"/>
  <c r="AG78" i="20" s="1"/>
  <c r="AH78" i="20" s="1"/>
  <c r="AI78" i="20" s="1"/>
  <c r="AJ78" i="20" s="1"/>
  <c r="AK78" i="20" s="1"/>
  <c r="AL78" i="20" s="1"/>
  <c r="AM78" i="20" s="1"/>
  <c r="AN78" i="20" s="1"/>
  <c r="AO78" i="20" s="1"/>
  <c r="AP78" i="20" s="1"/>
  <c r="AQ78" i="20" s="1"/>
  <c r="AR78" i="20" s="1"/>
  <c r="AT78" i="20" s="1"/>
  <c r="AU78" i="20" s="1"/>
  <c r="AV78" i="20" s="1"/>
  <c r="AW78" i="20" s="1"/>
  <c r="AX78" i="20" s="1"/>
  <c r="AY78" i="20" s="1"/>
  <c r="AZ78" i="20" s="1"/>
  <c r="BA78" i="20" s="1"/>
  <c r="BB78" i="20" s="1"/>
  <c r="BC78" i="20" s="1"/>
  <c r="BD78" i="20" s="1"/>
  <c r="BE78" i="20" s="1"/>
  <c r="BG78" i="20" s="1"/>
  <c r="BH78" i="20" s="1"/>
  <c r="BI78" i="20" s="1"/>
  <c r="BJ78" i="20" s="1"/>
  <c r="BK78" i="20" s="1"/>
  <c r="BL78" i="20" s="1"/>
  <c r="BM78" i="20" s="1"/>
  <c r="BN78" i="20" s="1"/>
  <c r="BO78" i="20" s="1"/>
  <c r="BP78" i="20" s="1"/>
  <c r="BQ78" i="20" s="1"/>
  <c r="BR78" i="20" s="1"/>
  <c r="H77" i="20"/>
  <c r="I77" i="20" s="1"/>
  <c r="J77" i="20" s="1"/>
  <c r="K77" i="20" s="1"/>
  <c r="L77" i="20" s="1"/>
  <c r="M77" i="20" s="1"/>
  <c r="N77" i="20" s="1"/>
  <c r="O77" i="20" s="1"/>
  <c r="P77" i="20" s="1"/>
  <c r="Q77" i="20" s="1"/>
  <c r="R77" i="20" s="1"/>
  <c r="T77" i="20" s="1"/>
  <c r="U77" i="20" s="1"/>
  <c r="V77" i="20" s="1"/>
  <c r="W77" i="20" s="1"/>
  <c r="X77" i="20" s="1"/>
  <c r="Y77" i="20" s="1"/>
  <c r="Z77" i="20" s="1"/>
  <c r="AA77" i="20" s="1"/>
  <c r="AB77" i="20" s="1"/>
  <c r="AC77" i="20" s="1"/>
  <c r="AD77" i="20" s="1"/>
  <c r="AE77" i="20" s="1"/>
  <c r="AG77" i="20" s="1"/>
  <c r="AH77" i="20" s="1"/>
  <c r="AI77" i="20" s="1"/>
  <c r="AJ77" i="20" s="1"/>
  <c r="AK77" i="20" s="1"/>
  <c r="AL77" i="20" s="1"/>
  <c r="AM77" i="20" s="1"/>
  <c r="AN77" i="20" s="1"/>
  <c r="AO77" i="20" s="1"/>
  <c r="AP77" i="20" s="1"/>
  <c r="AQ77" i="20" s="1"/>
  <c r="AR77" i="20" s="1"/>
  <c r="AT77" i="20" s="1"/>
  <c r="AU77" i="20" s="1"/>
  <c r="AV77" i="20" s="1"/>
  <c r="AW77" i="20" s="1"/>
  <c r="AX77" i="20" s="1"/>
  <c r="AY77" i="20" s="1"/>
  <c r="AZ77" i="20" s="1"/>
  <c r="BA77" i="20" s="1"/>
  <c r="BB77" i="20" s="1"/>
  <c r="BC77" i="20" s="1"/>
  <c r="BD77" i="20" s="1"/>
  <c r="BE77" i="20" s="1"/>
  <c r="BG77" i="20" s="1"/>
  <c r="BH77" i="20" s="1"/>
  <c r="BI77" i="20" s="1"/>
  <c r="BJ77" i="20" s="1"/>
  <c r="BK77" i="20" s="1"/>
  <c r="BL77" i="20" s="1"/>
  <c r="BM77" i="20" s="1"/>
  <c r="BN77" i="20" s="1"/>
  <c r="BO77" i="20" s="1"/>
  <c r="BP77" i="20" s="1"/>
  <c r="BQ77" i="20" s="1"/>
  <c r="BR77" i="20" s="1"/>
  <c r="H76" i="20"/>
  <c r="I76" i="20" s="1"/>
  <c r="J76" i="20" s="1"/>
  <c r="K76" i="20" s="1"/>
  <c r="L76" i="20" s="1"/>
  <c r="M76" i="20" s="1"/>
  <c r="N76" i="20" s="1"/>
  <c r="O76" i="20" s="1"/>
  <c r="P76" i="20" s="1"/>
  <c r="Q76" i="20" s="1"/>
  <c r="R76" i="20" s="1"/>
  <c r="T76" i="20" s="1"/>
  <c r="U76" i="20" s="1"/>
  <c r="V76" i="20" s="1"/>
  <c r="W76" i="20" s="1"/>
  <c r="X76" i="20" s="1"/>
  <c r="Y76" i="20" s="1"/>
  <c r="Z76" i="20" s="1"/>
  <c r="AA76" i="20" s="1"/>
  <c r="AB76" i="20" s="1"/>
  <c r="AC76" i="20" s="1"/>
  <c r="AD76" i="20" s="1"/>
  <c r="AE76" i="20" s="1"/>
  <c r="AG76" i="20" s="1"/>
  <c r="AH76" i="20" s="1"/>
  <c r="AI76" i="20" s="1"/>
  <c r="AJ76" i="20" s="1"/>
  <c r="AK76" i="20" s="1"/>
  <c r="AL76" i="20" s="1"/>
  <c r="AM76" i="20" s="1"/>
  <c r="AN76" i="20" s="1"/>
  <c r="AO76" i="20" s="1"/>
  <c r="AP76" i="20" s="1"/>
  <c r="AQ76" i="20" s="1"/>
  <c r="AR76" i="20" s="1"/>
  <c r="AT76" i="20" s="1"/>
  <c r="AU76" i="20" s="1"/>
  <c r="AV76" i="20" s="1"/>
  <c r="AW76" i="20" s="1"/>
  <c r="AX76" i="20" s="1"/>
  <c r="AY76" i="20" s="1"/>
  <c r="AZ76" i="20" s="1"/>
  <c r="BA76" i="20" s="1"/>
  <c r="BB76" i="20" s="1"/>
  <c r="BC76" i="20" s="1"/>
  <c r="BD76" i="20" s="1"/>
  <c r="BE76" i="20" s="1"/>
  <c r="BG76" i="20" s="1"/>
  <c r="BH76" i="20" s="1"/>
  <c r="BI76" i="20" s="1"/>
  <c r="BJ76" i="20" s="1"/>
  <c r="BK76" i="20" s="1"/>
  <c r="BL76" i="20" s="1"/>
  <c r="BM76" i="20" s="1"/>
  <c r="BN76" i="20" s="1"/>
  <c r="BO76" i="20" s="1"/>
  <c r="BP76" i="20" s="1"/>
  <c r="BQ76" i="20" s="1"/>
  <c r="BR76" i="20" s="1"/>
  <c r="H75" i="20"/>
  <c r="I75" i="20" s="1"/>
  <c r="J75" i="20" s="1"/>
  <c r="K75" i="20" s="1"/>
  <c r="L75" i="20" s="1"/>
  <c r="M75" i="20" s="1"/>
  <c r="N75" i="20" s="1"/>
  <c r="O75" i="20" s="1"/>
  <c r="P75" i="20" s="1"/>
  <c r="Q75" i="20" s="1"/>
  <c r="R75" i="20" s="1"/>
  <c r="T75" i="20" s="1"/>
  <c r="U75" i="20" s="1"/>
  <c r="V75" i="20" s="1"/>
  <c r="W75" i="20" s="1"/>
  <c r="X75" i="20" s="1"/>
  <c r="Y75" i="20" s="1"/>
  <c r="Z75" i="20" s="1"/>
  <c r="AA75" i="20" s="1"/>
  <c r="AB75" i="20" s="1"/>
  <c r="AC75" i="20" s="1"/>
  <c r="AD75" i="20" s="1"/>
  <c r="AE75" i="20" s="1"/>
  <c r="AG75" i="20" s="1"/>
  <c r="AH75" i="20" s="1"/>
  <c r="AI75" i="20" s="1"/>
  <c r="AJ75" i="20" s="1"/>
  <c r="AK75" i="20" s="1"/>
  <c r="AL75" i="20" s="1"/>
  <c r="AM75" i="20" s="1"/>
  <c r="AN75" i="20" s="1"/>
  <c r="AO75" i="20" s="1"/>
  <c r="AP75" i="20" s="1"/>
  <c r="AQ75" i="20" s="1"/>
  <c r="AR75" i="20" s="1"/>
  <c r="AT75" i="20" s="1"/>
  <c r="AU75" i="20" s="1"/>
  <c r="AV75" i="20" s="1"/>
  <c r="AW75" i="20" s="1"/>
  <c r="AX75" i="20" s="1"/>
  <c r="AY75" i="20" s="1"/>
  <c r="AZ75" i="20" s="1"/>
  <c r="BA75" i="20" s="1"/>
  <c r="BB75" i="20" s="1"/>
  <c r="BC75" i="20" s="1"/>
  <c r="BD75" i="20" s="1"/>
  <c r="BE75" i="20" s="1"/>
  <c r="BG75" i="20" s="1"/>
  <c r="BH75" i="20" s="1"/>
  <c r="BI75" i="20" s="1"/>
  <c r="BJ75" i="20" s="1"/>
  <c r="BK75" i="20" s="1"/>
  <c r="BL75" i="20" s="1"/>
  <c r="BM75" i="20" s="1"/>
  <c r="BN75" i="20" s="1"/>
  <c r="BO75" i="20" s="1"/>
  <c r="BP75" i="20" s="1"/>
  <c r="BQ75" i="20" s="1"/>
  <c r="BR75" i="20" s="1"/>
  <c r="H74" i="20"/>
  <c r="I74" i="20" s="1"/>
  <c r="J74" i="20" s="1"/>
  <c r="K74" i="20" s="1"/>
  <c r="L74" i="20" s="1"/>
  <c r="M74" i="20" s="1"/>
  <c r="N74" i="20" s="1"/>
  <c r="O74" i="20" s="1"/>
  <c r="P74" i="20" s="1"/>
  <c r="Q74" i="20" s="1"/>
  <c r="R74" i="20" s="1"/>
  <c r="T74" i="20" s="1"/>
  <c r="U74" i="20" s="1"/>
  <c r="V74" i="20" s="1"/>
  <c r="W74" i="20" s="1"/>
  <c r="X74" i="20" s="1"/>
  <c r="Y74" i="20" s="1"/>
  <c r="Z74" i="20" s="1"/>
  <c r="AA74" i="20" s="1"/>
  <c r="AB74" i="20" s="1"/>
  <c r="AC74" i="20" s="1"/>
  <c r="AD74" i="20" s="1"/>
  <c r="AE74" i="20" s="1"/>
  <c r="AG74" i="20" s="1"/>
  <c r="AH74" i="20" s="1"/>
  <c r="AI74" i="20" s="1"/>
  <c r="AJ74" i="20" s="1"/>
  <c r="AK74" i="20" s="1"/>
  <c r="AL74" i="20" s="1"/>
  <c r="AM74" i="20" s="1"/>
  <c r="AN74" i="20" s="1"/>
  <c r="AO74" i="20" s="1"/>
  <c r="AP74" i="20" s="1"/>
  <c r="AQ74" i="20" s="1"/>
  <c r="AR74" i="20" s="1"/>
  <c r="AT74" i="20" s="1"/>
  <c r="AU74" i="20" s="1"/>
  <c r="AV74" i="20" s="1"/>
  <c r="AW74" i="20" s="1"/>
  <c r="AX74" i="20" s="1"/>
  <c r="AY74" i="20" s="1"/>
  <c r="AZ74" i="20" s="1"/>
  <c r="BA74" i="20" s="1"/>
  <c r="BB74" i="20" s="1"/>
  <c r="BC74" i="20" s="1"/>
  <c r="BD74" i="20" s="1"/>
  <c r="BE74" i="20" s="1"/>
  <c r="BG74" i="20" s="1"/>
  <c r="BH74" i="20" s="1"/>
  <c r="BI74" i="20" s="1"/>
  <c r="BJ74" i="20" s="1"/>
  <c r="BK74" i="20" s="1"/>
  <c r="BL74" i="20" s="1"/>
  <c r="BM74" i="20" s="1"/>
  <c r="BN74" i="20" s="1"/>
  <c r="BO74" i="20" s="1"/>
  <c r="BP74" i="20" s="1"/>
  <c r="BQ74" i="20" s="1"/>
  <c r="BR74" i="20" s="1"/>
  <c r="H73" i="20"/>
  <c r="I73" i="20" s="1"/>
  <c r="J73" i="20" s="1"/>
  <c r="K73" i="20" s="1"/>
  <c r="L73" i="20" s="1"/>
  <c r="M73" i="20" s="1"/>
  <c r="N73" i="20" s="1"/>
  <c r="O73" i="20" s="1"/>
  <c r="P73" i="20" s="1"/>
  <c r="Q73" i="20" s="1"/>
  <c r="R73" i="20" s="1"/>
  <c r="T73" i="20" s="1"/>
  <c r="U73" i="20" s="1"/>
  <c r="V73" i="20" s="1"/>
  <c r="W73" i="20" s="1"/>
  <c r="X73" i="20" s="1"/>
  <c r="Y73" i="20" s="1"/>
  <c r="Z73" i="20" s="1"/>
  <c r="AA73" i="20" s="1"/>
  <c r="AB73" i="20" s="1"/>
  <c r="AC73" i="20" s="1"/>
  <c r="AD73" i="20" s="1"/>
  <c r="AE73" i="20" s="1"/>
  <c r="AG73" i="20" s="1"/>
  <c r="AH73" i="20" s="1"/>
  <c r="AI73" i="20" s="1"/>
  <c r="AJ73" i="20" s="1"/>
  <c r="AK73" i="20" s="1"/>
  <c r="AL73" i="20" s="1"/>
  <c r="AM73" i="20" s="1"/>
  <c r="AN73" i="20" s="1"/>
  <c r="AO73" i="20" s="1"/>
  <c r="AP73" i="20" s="1"/>
  <c r="AQ73" i="20" s="1"/>
  <c r="AR73" i="20" s="1"/>
  <c r="AT73" i="20" s="1"/>
  <c r="AU73" i="20" s="1"/>
  <c r="AV73" i="20" s="1"/>
  <c r="AW73" i="20" s="1"/>
  <c r="AX73" i="20" s="1"/>
  <c r="AY73" i="20" s="1"/>
  <c r="AZ73" i="20" s="1"/>
  <c r="BA73" i="20" s="1"/>
  <c r="BB73" i="20" s="1"/>
  <c r="BC73" i="20" s="1"/>
  <c r="BD73" i="20" s="1"/>
  <c r="BE73" i="20" s="1"/>
  <c r="BG73" i="20" s="1"/>
  <c r="BH73" i="20" s="1"/>
  <c r="BI73" i="20" s="1"/>
  <c r="BJ73" i="20" s="1"/>
  <c r="BK73" i="20" s="1"/>
  <c r="BL73" i="20" s="1"/>
  <c r="BM73" i="20" s="1"/>
  <c r="BN73" i="20" s="1"/>
  <c r="BO73" i="20" s="1"/>
  <c r="BP73" i="20" s="1"/>
  <c r="BQ73" i="20" s="1"/>
  <c r="BR73" i="20" s="1"/>
  <c r="H72" i="20"/>
  <c r="I72" i="20" s="1"/>
  <c r="J72" i="20" s="1"/>
  <c r="K72" i="20" s="1"/>
  <c r="L72" i="20" s="1"/>
  <c r="M72" i="20" s="1"/>
  <c r="N72" i="20" s="1"/>
  <c r="O72" i="20" s="1"/>
  <c r="P72" i="20" s="1"/>
  <c r="Q72" i="20" s="1"/>
  <c r="R72" i="20" s="1"/>
  <c r="T72" i="20" s="1"/>
  <c r="U72" i="20" s="1"/>
  <c r="V72" i="20" s="1"/>
  <c r="W72" i="20" s="1"/>
  <c r="X72" i="20" s="1"/>
  <c r="Y72" i="20" s="1"/>
  <c r="Z72" i="20" s="1"/>
  <c r="AA72" i="20" s="1"/>
  <c r="AB72" i="20" s="1"/>
  <c r="AC72" i="20" s="1"/>
  <c r="AD72" i="20" s="1"/>
  <c r="AE72" i="20" s="1"/>
  <c r="AG72" i="20" s="1"/>
  <c r="AH72" i="20" s="1"/>
  <c r="AI72" i="20" s="1"/>
  <c r="AJ72" i="20" s="1"/>
  <c r="AK72" i="20" s="1"/>
  <c r="AL72" i="20" s="1"/>
  <c r="AM72" i="20" s="1"/>
  <c r="AN72" i="20" s="1"/>
  <c r="AO72" i="20" s="1"/>
  <c r="AP72" i="20" s="1"/>
  <c r="AQ72" i="20" s="1"/>
  <c r="AR72" i="20" s="1"/>
  <c r="AT72" i="20" s="1"/>
  <c r="AU72" i="20" s="1"/>
  <c r="AV72" i="20" s="1"/>
  <c r="AW72" i="20" s="1"/>
  <c r="AX72" i="20" s="1"/>
  <c r="AY72" i="20" s="1"/>
  <c r="AZ72" i="20" s="1"/>
  <c r="BA72" i="20" s="1"/>
  <c r="BB72" i="20" s="1"/>
  <c r="BC72" i="20" s="1"/>
  <c r="BD72" i="20" s="1"/>
  <c r="BE72" i="20" s="1"/>
  <c r="BG72" i="20" s="1"/>
  <c r="BH72" i="20" s="1"/>
  <c r="BI72" i="20" s="1"/>
  <c r="BJ72" i="20" s="1"/>
  <c r="BK72" i="20" s="1"/>
  <c r="BL72" i="20" s="1"/>
  <c r="BM72" i="20" s="1"/>
  <c r="BN72" i="20" s="1"/>
  <c r="BO72" i="20" s="1"/>
  <c r="BP72" i="20" s="1"/>
  <c r="BQ72" i="20" s="1"/>
  <c r="BR72" i="20" s="1"/>
  <c r="H71" i="20"/>
  <c r="I71" i="20" s="1"/>
  <c r="J71" i="20" s="1"/>
  <c r="H65" i="20"/>
  <c r="I65" i="20" s="1"/>
  <c r="J65" i="20" s="1"/>
  <c r="K65" i="20" s="1"/>
  <c r="L65" i="20" s="1"/>
  <c r="M65" i="20" s="1"/>
  <c r="N65" i="20" s="1"/>
  <c r="O65" i="20" s="1"/>
  <c r="P65" i="20" s="1"/>
  <c r="Q65" i="20" s="1"/>
  <c r="R65" i="20" s="1"/>
  <c r="T65" i="20" s="1"/>
  <c r="U65" i="20" s="1"/>
  <c r="V65" i="20" s="1"/>
  <c r="W65" i="20" s="1"/>
  <c r="X65" i="20" s="1"/>
  <c r="Y65" i="20" s="1"/>
  <c r="Z65" i="20" s="1"/>
  <c r="AA65" i="20" s="1"/>
  <c r="AB65" i="20" s="1"/>
  <c r="AC65" i="20" s="1"/>
  <c r="AD65" i="20" s="1"/>
  <c r="AE65" i="20" s="1"/>
  <c r="AG65" i="20" s="1"/>
  <c r="AH65" i="20" s="1"/>
  <c r="AI65" i="20" s="1"/>
  <c r="AJ65" i="20" s="1"/>
  <c r="AK65" i="20" s="1"/>
  <c r="AL65" i="20" s="1"/>
  <c r="AM65" i="20" s="1"/>
  <c r="AN65" i="20" s="1"/>
  <c r="AO65" i="20" s="1"/>
  <c r="AP65" i="20" s="1"/>
  <c r="AQ65" i="20" s="1"/>
  <c r="AR65" i="20" s="1"/>
  <c r="AT65" i="20" s="1"/>
  <c r="AU65" i="20" s="1"/>
  <c r="AV65" i="20" s="1"/>
  <c r="AW65" i="20" s="1"/>
  <c r="AX65" i="20" s="1"/>
  <c r="AY65" i="20" s="1"/>
  <c r="AZ65" i="20" s="1"/>
  <c r="BA65" i="20" s="1"/>
  <c r="BB65" i="20" s="1"/>
  <c r="BC65" i="20" s="1"/>
  <c r="BD65" i="20" s="1"/>
  <c r="BE65" i="20" s="1"/>
  <c r="BG65" i="20" s="1"/>
  <c r="BH65" i="20" s="1"/>
  <c r="BI65" i="20" s="1"/>
  <c r="BJ65" i="20" s="1"/>
  <c r="BK65" i="20" s="1"/>
  <c r="BL65" i="20" s="1"/>
  <c r="BM65" i="20" s="1"/>
  <c r="BN65" i="20" s="1"/>
  <c r="BO65" i="20" s="1"/>
  <c r="BP65" i="20" s="1"/>
  <c r="BQ65" i="20" s="1"/>
  <c r="BR65" i="20" s="1"/>
  <c r="H64" i="20"/>
  <c r="I64" i="20" s="1"/>
  <c r="J64" i="20" s="1"/>
  <c r="K64" i="20" s="1"/>
  <c r="L64" i="20" s="1"/>
  <c r="M64" i="20" s="1"/>
  <c r="N64" i="20" s="1"/>
  <c r="O64" i="20" s="1"/>
  <c r="P64" i="20" s="1"/>
  <c r="Q64" i="20" s="1"/>
  <c r="R64" i="20" s="1"/>
  <c r="T64" i="20" s="1"/>
  <c r="U64" i="20" s="1"/>
  <c r="V64" i="20" s="1"/>
  <c r="W64" i="20" s="1"/>
  <c r="X64" i="20" s="1"/>
  <c r="Y64" i="20" s="1"/>
  <c r="Z64" i="20" s="1"/>
  <c r="AA64" i="20" s="1"/>
  <c r="AB64" i="20" s="1"/>
  <c r="AC64" i="20" s="1"/>
  <c r="AD64" i="20" s="1"/>
  <c r="AE64" i="20" s="1"/>
  <c r="AG64" i="20" s="1"/>
  <c r="AH64" i="20" s="1"/>
  <c r="AI64" i="20" s="1"/>
  <c r="AJ64" i="20" s="1"/>
  <c r="AK64" i="20" s="1"/>
  <c r="AL64" i="20" s="1"/>
  <c r="AM64" i="20" s="1"/>
  <c r="AN64" i="20" s="1"/>
  <c r="AO64" i="20" s="1"/>
  <c r="AP64" i="20" s="1"/>
  <c r="AQ64" i="20" s="1"/>
  <c r="AR64" i="20" s="1"/>
  <c r="AT64" i="20" s="1"/>
  <c r="AU64" i="20" s="1"/>
  <c r="AV64" i="20" s="1"/>
  <c r="AW64" i="20" s="1"/>
  <c r="AX64" i="20" s="1"/>
  <c r="AY64" i="20" s="1"/>
  <c r="AZ64" i="20" s="1"/>
  <c r="BA64" i="20" s="1"/>
  <c r="BB64" i="20" s="1"/>
  <c r="BC64" i="20" s="1"/>
  <c r="BD64" i="20" s="1"/>
  <c r="BE64" i="20" s="1"/>
  <c r="BG64" i="20" s="1"/>
  <c r="BH64" i="20" s="1"/>
  <c r="BI64" i="20" s="1"/>
  <c r="BJ64" i="20" s="1"/>
  <c r="BK64" i="20" s="1"/>
  <c r="BL64" i="20" s="1"/>
  <c r="BM64" i="20" s="1"/>
  <c r="BN64" i="20" s="1"/>
  <c r="BO64" i="20" s="1"/>
  <c r="BP64" i="20" s="1"/>
  <c r="BQ64" i="20" s="1"/>
  <c r="BR64" i="20" s="1"/>
  <c r="H63" i="20"/>
  <c r="I63" i="20" s="1"/>
  <c r="J63" i="20" s="1"/>
  <c r="K63" i="20" s="1"/>
  <c r="L63" i="20" s="1"/>
  <c r="M63" i="20" s="1"/>
  <c r="N63" i="20" s="1"/>
  <c r="O63" i="20" s="1"/>
  <c r="P63" i="20" s="1"/>
  <c r="Q63" i="20" s="1"/>
  <c r="R63" i="20" s="1"/>
  <c r="T63" i="20" s="1"/>
  <c r="U63" i="20" s="1"/>
  <c r="V63" i="20" s="1"/>
  <c r="W63" i="20" s="1"/>
  <c r="X63" i="20" s="1"/>
  <c r="Y63" i="20" s="1"/>
  <c r="Z63" i="20" s="1"/>
  <c r="AA63" i="20" s="1"/>
  <c r="AB63" i="20" s="1"/>
  <c r="AC63" i="20" s="1"/>
  <c r="AD63" i="20" s="1"/>
  <c r="AE63" i="20" s="1"/>
  <c r="AG63" i="20" s="1"/>
  <c r="AH63" i="20" s="1"/>
  <c r="AI63" i="20" s="1"/>
  <c r="AJ63" i="20" s="1"/>
  <c r="AK63" i="20" s="1"/>
  <c r="AL63" i="20" s="1"/>
  <c r="AM63" i="20" s="1"/>
  <c r="AN63" i="20" s="1"/>
  <c r="AO63" i="20" s="1"/>
  <c r="AP63" i="20" s="1"/>
  <c r="AQ63" i="20" s="1"/>
  <c r="AR63" i="20" s="1"/>
  <c r="AT63" i="20" s="1"/>
  <c r="AU63" i="20" s="1"/>
  <c r="AV63" i="20" s="1"/>
  <c r="AW63" i="20" s="1"/>
  <c r="AX63" i="20" s="1"/>
  <c r="AY63" i="20" s="1"/>
  <c r="AZ63" i="20" s="1"/>
  <c r="BA63" i="20" s="1"/>
  <c r="BB63" i="20" s="1"/>
  <c r="BC63" i="20" s="1"/>
  <c r="BD63" i="20" s="1"/>
  <c r="BE63" i="20" s="1"/>
  <c r="BG63" i="20" s="1"/>
  <c r="BH63" i="20" s="1"/>
  <c r="BI63" i="20" s="1"/>
  <c r="BJ63" i="20" s="1"/>
  <c r="BK63" i="20" s="1"/>
  <c r="BL63" i="20" s="1"/>
  <c r="BM63" i="20" s="1"/>
  <c r="BN63" i="20" s="1"/>
  <c r="BO63" i="20" s="1"/>
  <c r="BP63" i="20" s="1"/>
  <c r="BQ63" i="20" s="1"/>
  <c r="BR63" i="20" s="1"/>
  <c r="H62" i="20"/>
  <c r="I62" i="20" s="1"/>
  <c r="J62" i="20" s="1"/>
  <c r="K62" i="20" s="1"/>
  <c r="L62" i="20" s="1"/>
  <c r="M62" i="20" s="1"/>
  <c r="N62" i="20" s="1"/>
  <c r="O62" i="20" s="1"/>
  <c r="P62" i="20" s="1"/>
  <c r="Q62" i="20" s="1"/>
  <c r="R62" i="20" s="1"/>
  <c r="T62" i="20" s="1"/>
  <c r="U62" i="20" s="1"/>
  <c r="V62" i="20" s="1"/>
  <c r="W62" i="20" s="1"/>
  <c r="X62" i="20" s="1"/>
  <c r="Y62" i="20" s="1"/>
  <c r="Z62" i="20" s="1"/>
  <c r="AA62" i="20" s="1"/>
  <c r="AB62" i="20" s="1"/>
  <c r="AC62" i="20" s="1"/>
  <c r="AD62" i="20" s="1"/>
  <c r="AE62" i="20" s="1"/>
  <c r="AG62" i="20" s="1"/>
  <c r="AH62" i="20" s="1"/>
  <c r="AI62" i="20" s="1"/>
  <c r="AJ62" i="20" s="1"/>
  <c r="AK62" i="20" s="1"/>
  <c r="AL62" i="20" s="1"/>
  <c r="AM62" i="20" s="1"/>
  <c r="AN62" i="20" s="1"/>
  <c r="AO62" i="20" s="1"/>
  <c r="AP62" i="20" s="1"/>
  <c r="AQ62" i="20" s="1"/>
  <c r="AR62" i="20" s="1"/>
  <c r="AT62" i="20" s="1"/>
  <c r="AU62" i="20" s="1"/>
  <c r="AV62" i="20" s="1"/>
  <c r="AW62" i="20" s="1"/>
  <c r="AX62" i="20" s="1"/>
  <c r="AY62" i="20" s="1"/>
  <c r="AZ62" i="20" s="1"/>
  <c r="BA62" i="20" s="1"/>
  <c r="BB62" i="20" s="1"/>
  <c r="BC62" i="20" s="1"/>
  <c r="BD62" i="20" s="1"/>
  <c r="BE62" i="20" s="1"/>
  <c r="BG62" i="20" s="1"/>
  <c r="BH62" i="20" s="1"/>
  <c r="BI62" i="20" s="1"/>
  <c r="BJ62" i="20" s="1"/>
  <c r="BK62" i="20" s="1"/>
  <c r="BL62" i="20" s="1"/>
  <c r="BM62" i="20" s="1"/>
  <c r="BN62" i="20" s="1"/>
  <c r="BO62" i="20" s="1"/>
  <c r="BP62" i="20" s="1"/>
  <c r="BQ62" i="20" s="1"/>
  <c r="BR62" i="20" s="1"/>
  <c r="H61" i="20"/>
  <c r="I61" i="20" s="1"/>
  <c r="J61" i="20" s="1"/>
  <c r="K61" i="20" s="1"/>
  <c r="L61" i="20" s="1"/>
  <c r="M61" i="20" s="1"/>
  <c r="N61" i="20" s="1"/>
  <c r="O61" i="20" s="1"/>
  <c r="P61" i="20" s="1"/>
  <c r="Q61" i="20" s="1"/>
  <c r="R61" i="20" s="1"/>
  <c r="T61" i="20" s="1"/>
  <c r="U61" i="20" s="1"/>
  <c r="V61" i="20" s="1"/>
  <c r="W61" i="20" s="1"/>
  <c r="X61" i="20" s="1"/>
  <c r="Y61" i="20" s="1"/>
  <c r="Z61" i="20" s="1"/>
  <c r="AA61" i="20" s="1"/>
  <c r="AB61" i="20" s="1"/>
  <c r="AC61" i="20" s="1"/>
  <c r="AD61" i="20" s="1"/>
  <c r="AE61" i="20" s="1"/>
  <c r="AG61" i="20" s="1"/>
  <c r="AH61" i="20" s="1"/>
  <c r="AI61" i="20" s="1"/>
  <c r="AJ61" i="20" s="1"/>
  <c r="AK61" i="20" s="1"/>
  <c r="AL61" i="20" s="1"/>
  <c r="AM61" i="20" s="1"/>
  <c r="AN61" i="20" s="1"/>
  <c r="AO61" i="20" s="1"/>
  <c r="AP61" i="20" s="1"/>
  <c r="AQ61" i="20" s="1"/>
  <c r="AR61" i="20" s="1"/>
  <c r="AT61" i="20" s="1"/>
  <c r="AU61" i="20" s="1"/>
  <c r="AV61" i="20" s="1"/>
  <c r="AW61" i="20" s="1"/>
  <c r="AX61" i="20" s="1"/>
  <c r="AY61" i="20" s="1"/>
  <c r="AZ61" i="20" s="1"/>
  <c r="BA61" i="20" s="1"/>
  <c r="BB61" i="20" s="1"/>
  <c r="BC61" i="20" s="1"/>
  <c r="BD61" i="20" s="1"/>
  <c r="BE61" i="20" s="1"/>
  <c r="BG61" i="20" s="1"/>
  <c r="BH61" i="20" s="1"/>
  <c r="BI61" i="20" s="1"/>
  <c r="BJ61" i="20" s="1"/>
  <c r="BK61" i="20" s="1"/>
  <c r="BL61" i="20" s="1"/>
  <c r="BM61" i="20" s="1"/>
  <c r="BN61" i="20" s="1"/>
  <c r="BO61" i="20" s="1"/>
  <c r="BP61" i="20" s="1"/>
  <c r="BQ61" i="20" s="1"/>
  <c r="BR61" i="20" s="1"/>
  <c r="H60" i="20"/>
  <c r="I60" i="20" s="1"/>
  <c r="J60" i="20" s="1"/>
  <c r="K60" i="20" s="1"/>
  <c r="L60" i="20" s="1"/>
  <c r="M60" i="20" s="1"/>
  <c r="N60" i="20" s="1"/>
  <c r="O60" i="20" s="1"/>
  <c r="P60" i="20" s="1"/>
  <c r="Q60" i="20" s="1"/>
  <c r="R60" i="20" s="1"/>
  <c r="T60" i="20" s="1"/>
  <c r="H59" i="20"/>
  <c r="I59" i="20" s="1"/>
  <c r="J59" i="20" s="1"/>
  <c r="K59" i="20" s="1"/>
  <c r="L59" i="20" s="1"/>
  <c r="M59" i="20" s="1"/>
  <c r="N59" i="20" s="1"/>
  <c r="O59" i="20" s="1"/>
  <c r="P59" i="20" s="1"/>
  <c r="Q59" i="20" s="1"/>
  <c r="R59" i="20" s="1"/>
  <c r="T59" i="20" s="1"/>
  <c r="H58" i="20"/>
  <c r="I58" i="20" s="1"/>
  <c r="J58" i="20" s="1"/>
  <c r="K58" i="20" s="1"/>
  <c r="L58" i="20" s="1"/>
  <c r="M58" i="20" s="1"/>
  <c r="N58" i="20" s="1"/>
  <c r="O58" i="20" s="1"/>
  <c r="P58" i="20" s="1"/>
  <c r="Q58" i="20" s="1"/>
  <c r="R58" i="20" s="1"/>
  <c r="T58" i="20" s="1"/>
  <c r="H57" i="20"/>
  <c r="I57" i="20" s="1"/>
  <c r="J57" i="20" s="1"/>
  <c r="K57" i="20" s="1"/>
  <c r="L57" i="20" s="1"/>
  <c r="M57" i="20" s="1"/>
  <c r="N57" i="20" s="1"/>
  <c r="O57" i="20" s="1"/>
  <c r="P57" i="20" s="1"/>
  <c r="Q57" i="20" s="1"/>
  <c r="R57" i="20" s="1"/>
  <c r="T57" i="20" s="1"/>
  <c r="H56" i="20"/>
  <c r="I56" i="20" s="1"/>
  <c r="J56" i="20" s="1"/>
  <c r="K56" i="20" s="1"/>
  <c r="L56" i="20" s="1"/>
  <c r="M56" i="20" s="1"/>
  <c r="N56" i="20" s="1"/>
  <c r="O56" i="20" s="1"/>
  <c r="P56" i="20" s="1"/>
  <c r="Q56" i="20" s="1"/>
  <c r="R56" i="20" s="1"/>
  <c r="T56" i="20" s="1"/>
  <c r="H55" i="20"/>
  <c r="I55" i="20" s="1"/>
  <c r="J55" i="20" s="1"/>
  <c r="K55" i="20" s="1"/>
  <c r="L55" i="20" s="1"/>
  <c r="M55" i="20" s="1"/>
  <c r="N55" i="20" s="1"/>
  <c r="O55" i="20" s="1"/>
  <c r="P55" i="20" s="1"/>
  <c r="Q55" i="20" s="1"/>
  <c r="R55" i="20" s="1"/>
  <c r="T55" i="20" s="1"/>
  <c r="H54" i="20"/>
  <c r="I54" i="20" s="1"/>
  <c r="J54" i="20" s="1"/>
  <c r="K54" i="20" s="1"/>
  <c r="L54" i="20" s="1"/>
  <c r="M54" i="20" s="1"/>
  <c r="N54" i="20" s="1"/>
  <c r="O54" i="20" s="1"/>
  <c r="P54" i="20" s="1"/>
  <c r="Q54" i="20" s="1"/>
  <c r="R54" i="20" s="1"/>
  <c r="T54" i="20" s="1"/>
  <c r="H53" i="20"/>
  <c r="I53" i="20" s="1"/>
  <c r="J53" i="20" s="1"/>
  <c r="K53" i="20" s="1"/>
  <c r="L53" i="20" s="1"/>
  <c r="M53" i="20" s="1"/>
  <c r="N53" i="20" s="1"/>
  <c r="O53" i="20" s="1"/>
  <c r="P53" i="20" s="1"/>
  <c r="Q53" i="20" s="1"/>
  <c r="R53" i="20" s="1"/>
  <c r="T53" i="20" s="1"/>
  <c r="H52" i="20"/>
  <c r="I52" i="20" s="1"/>
  <c r="J52" i="20" s="1"/>
  <c r="K52" i="20" s="1"/>
  <c r="L52" i="20" s="1"/>
  <c r="M52" i="20" s="1"/>
  <c r="N52" i="20" s="1"/>
  <c r="O52" i="20" s="1"/>
  <c r="P52" i="20" s="1"/>
  <c r="Q52" i="20" s="1"/>
  <c r="R52" i="20" s="1"/>
  <c r="T52" i="20" s="1"/>
  <c r="H51" i="20"/>
  <c r="H50" i="20"/>
  <c r="I50" i="20" s="1"/>
  <c r="H44" i="20"/>
  <c r="I44" i="20" s="1"/>
  <c r="J44" i="20" s="1"/>
  <c r="K44" i="20" s="1"/>
  <c r="L44" i="20" s="1"/>
  <c r="M44" i="20" s="1"/>
  <c r="N44" i="20" s="1"/>
  <c r="O44" i="20" s="1"/>
  <c r="P44" i="20" s="1"/>
  <c r="Q44" i="20" s="1"/>
  <c r="R44" i="20" s="1"/>
  <c r="T44" i="20" s="1"/>
  <c r="U44" i="20" s="1"/>
  <c r="V44" i="20" s="1"/>
  <c r="W44" i="20" s="1"/>
  <c r="X44" i="20" s="1"/>
  <c r="Y44" i="20" s="1"/>
  <c r="Z44" i="20" s="1"/>
  <c r="AA44" i="20" s="1"/>
  <c r="AB44" i="20" s="1"/>
  <c r="AC44" i="20" s="1"/>
  <c r="AD44" i="20" s="1"/>
  <c r="AE44" i="20" s="1"/>
  <c r="AG44" i="20" s="1"/>
  <c r="AH44" i="20" s="1"/>
  <c r="AI44" i="20" s="1"/>
  <c r="AJ44" i="20" s="1"/>
  <c r="AK44" i="20" s="1"/>
  <c r="AL44" i="20" s="1"/>
  <c r="AM44" i="20" s="1"/>
  <c r="AN44" i="20" s="1"/>
  <c r="AO44" i="20" s="1"/>
  <c r="AP44" i="20" s="1"/>
  <c r="AQ44" i="20" s="1"/>
  <c r="AR44" i="20" s="1"/>
  <c r="AT44" i="20" s="1"/>
  <c r="AU44" i="20" s="1"/>
  <c r="AV44" i="20" s="1"/>
  <c r="AW44" i="20" s="1"/>
  <c r="AX44" i="20" s="1"/>
  <c r="AY44" i="20" s="1"/>
  <c r="AZ44" i="20" s="1"/>
  <c r="BA44" i="20" s="1"/>
  <c r="BB44" i="20" s="1"/>
  <c r="BC44" i="20" s="1"/>
  <c r="BD44" i="20" s="1"/>
  <c r="BE44" i="20" s="1"/>
  <c r="BG44" i="20" s="1"/>
  <c r="BH44" i="20" s="1"/>
  <c r="BI44" i="20" s="1"/>
  <c r="BJ44" i="20" s="1"/>
  <c r="BK44" i="20" s="1"/>
  <c r="BL44" i="20" s="1"/>
  <c r="BM44" i="20" s="1"/>
  <c r="BN44" i="20" s="1"/>
  <c r="BO44" i="20" s="1"/>
  <c r="BP44" i="20" s="1"/>
  <c r="BQ44" i="20" s="1"/>
  <c r="BR44" i="20" s="1"/>
  <c r="H43" i="20"/>
  <c r="I43" i="20" s="1"/>
  <c r="J43" i="20" s="1"/>
  <c r="K43" i="20" s="1"/>
  <c r="L43" i="20" s="1"/>
  <c r="M43" i="20" s="1"/>
  <c r="N43" i="20" s="1"/>
  <c r="O43" i="20" s="1"/>
  <c r="P43" i="20" s="1"/>
  <c r="Q43" i="20" s="1"/>
  <c r="R43" i="20" s="1"/>
  <c r="T43" i="20" s="1"/>
  <c r="U43" i="20" s="1"/>
  <c r="V43" i="20" s="1"/>
  <c r="W43" i="20" s="1"/>
  <c r="X43" i="20" s="1"/>
  <c r="Y43" i="20" s="1"/>
  <c r="Z43" i="20" s="1"/>
  <c r="AA43" i="20" s="1"/>
  <c r="AB43" i="20" s="1"/>
  <c r="AC43" i="20" s="1"/>
  <c r="AD43" i="20" s="1"/>
  <c r="AE43" i="20" s="1"/>
  <c r="AG43" i="20" s="1"/>
  <c r="AH43" i="20" s="1"/>
  <c r="AI43" i="20" s="1"/>
  <c r="AJ43" i="20" s="1"/>
  <c r="AK43" i="20" s="1"/>
  <c r="AL43" i="20" s="1"/>
  <c r="AM43" i="20" s="1"/>
  <c r="AN43" i="20" s="1"/>
  <c r="AO43" i="20" s="1"/>
  <c r="AP43" i="20" s="1"/>
  <c r="AQ43" i="20" s="1"/>
  <c r="AR43" i="20" s="1"/>
  <c r="AT43" i="20" s="1"/>
  <c r="AU43" i="20" s="1"/>
  <c r="AV43" i="20" s="1"/>
  <c r="AW43" i="20" s="1"/>
  <c r="AX43" i="20" s="1"/>
  <c r="AY43" i="20" s="1"/>
  <c r="AZ43" i="20" s="1"/>
  <c r="BA43" i="20" s="1"/>
  <c r="BB43" i="20" s="1"/>
  <c r="BC43" i="20" s="1"/>
  <c r="BD43" i="20" s="1"/>
  <c r="BE43" i="20" s="1"/>
  <c r="BG43" i="20" s="1"/>
  <c r="BH43" i="20" s="1"/>
  <c r="BI43" i="20" s="1"/>
  <c r="BJ43" i="20" s="1"/>
  <c r="BK43" i="20" s="1"/>
  <c r="BL43" i="20" s="1"/>
  <c r="BM43" i="20" s="1"/>
  <c r="BN43" i="20" s="1"/>
  <c r="BO43" i="20" s="1"/>
  <c r="BP43" i="20" s="1"/>
  <c r="BQ43" i="20" s="1"/>
  <c r="BR43" i="20" s="1"/>
  <c r="H42" i="20"/>
  <c r="I42" i="20" s="1"/>
  <c r="J42" i="20" s="1"/>
  <c r="K42" i="20" s="1"/>
  <c r="L42" i="20" s="1"/>
  <c r="M42" i="20" s="1"/>
  <c r="N42" i="20" s="1"/>
  <c r="O42" i="20" s="1"/>
  <c r="P42" i="20" s="1"/>
  <c r="Q42" i="20" s="1"/>
  <c r="R42" i="20" s="1"/>
  <c r="T42" i="20" s="1"/>
  <c r="U42" i="20" s="1"/>
  <c r="V42" i="20" s="1"/>
  <c r="W42" i="20" s="1"/>
  <c r="X42" i="20" s="1"/>
  <c r="Y42" i="20" s="1"/>
  <c r="Z42" i="20" s="1"/>
  <c r="AA42" i="20" s="1"/>
  <c r="AB42" i="20" s="1"/>
  <c r="AC42" i="20" s="1"/>
  <c r="AD42" i="20" s="1"/>
  <c r="AE42" i="20" s="1"/>
  <c r="AG42" i="20" s="1"/>
  <c r="AH42" i="20" s="1"/>
  <c r="AI42" i="20" s="1"/>
  <c r="AJ42" i="20" s="1"/>
  <c r="AK42" i="20" s="1"/>
  <c r="AL42" i="20" s="1"/>
  <c r="AM42" i="20" s="1"/>
  <c r="AN42" i="20" s="1"/>
  <c r="AO42" i="20" s="1"/>
  <c r="AP42" i="20" s="1"/>
  <c r="AQ42" i="20" s="1"/>
  <c r="AR42" i="20" s="1"/>
  <c r="AT42" i="20" s="1"/>
  <c r="AU42" i="20" s="1"/>
  <c r="AV42" i="20" s="1"/>
  <c r="AW42" i="20" s="1"/>
  <c r="AX42" i="20" s="1"/>
  <c r="AY42" i="20" s="1"/>
  <c r="AZ42" i="20" s="1"/>
  <c r="BA42" i="20" s="1"/>
  <c r="BB42" i="20" s="1"/>
  <c r="BC42" i="20" s="1"/>
  <c r="BD42" i="20" s="1"/>
  <c r="BE42" i="20" s="1"/>
  <c r="BG42" i="20" s="1"/>
  <c r="BH42" i="20" s="1"/>
  <c r="BI42" i="20" s="1"/>
  <c r="BJ42" i="20" s="1"/>
  <c r="BK42" i="20" s="1"/>
  <c r="BL42" i="20" s="1"/>
  <c r="BM42" i="20" s="1"/>
  <c r="BN42" i="20" s="1"/>
  <c r="BO42" i="20" s="1"/>
  <c r="BP42" i="20" s="1"/>
  <c r="BQ42" i="20" s="1"/>
  <c r="BR42" i="20" s="1"/>
  <c r="H41" i="20"/>
  <c r="I41" i="20" s="1"/>
  <c r="J41" i="20" s="1"/>
  <c r="K41" i="20" s="1"/>
  <c r="L41" i="20" s="1"/>
  <c r="M41" i="20" s="1"/>
  <c r="N41" i="20" s="1"/>
  <c r="O41" i="20" s="1"/>
  <c r="P41" i="20" s="1"/>
  <c r="Q41" i="20" s="1"/>
  <c r="R41" i="20" s="1"/>
  <c r="T41" i="20" s="1"/>
  <c r="U41" i="20" s="1"/>
  <c r="V41" i="20" s="1"/>
  <c r="W41" i="20" s="1"/>
  <c r="X41" i="20" s="1"/>
  <c r="Y41" i="20" s="1"/>
  <c r="Z41" i="20" s="1"/>
  <c r="AA41" i="20" s="1"/>
  <c r="AB41" i="20" s="1"/>
  <c r="AC41" i="20" s="1"/>
  <c r="AD41" i="20" s="1"/>
  <c r="AE41" i="20" s="1"/>
  <c r="AG41" i="20" s="1"/>
  <c r="AH41" i="20" s="1"/>
  <c r="AI41" i="20" s="1"/>
  <c r="AJ41" i="20" s="1"/>
  <c r="AK41" i="20" s="1"/>
  <c r="AL41" i="20" s="1"/>
  <c r="AM41" i="20" s="1"/>
  <c r="AN41" i="20" s="1"/>
  <c r="AO41" i="20" s="1"/>
  <c r="AP41" i="20" s="1"/>
  <c r="AQ41" i="20" s="1"/>
  <c r="AR41" i="20" s="1"/>
  <c r="AT41" i="20" s="1"/>
  <c r="AU41" i="20" s="1"/>
  <c r="AV41" i="20" s="1"/>
  <c r="AW41" i="20" s="1"/>
  <c r="AX41" i="20" s="1"/>
  <c r="AY41" i="20" s="1"/>
  <c r="AZ41" i="20" s="1"/>
  <c r="BA41" i="20" s="1"/>
  <c r="BB41" i="20" s="1"/>
  <c r="BC41" i="20" s="1"/>
  <c r="BD41" i="20" s="1"/>
  <c r="BE41" i="20" s="1"/>
  <c r="BG41" i="20" s="1"/>
  <c r="BH41" i="20" s="1"/>
  <c r="BI41" i="20" s="1"/>
  <c r="BJ41" i="20" s="1"/>
  <c r="BK41" i="20" s="1"/>
  <c r="BL41" i="20" s="1"/>
  <c r="BM41" i="20" s="1"/>
  <c r="BN41" i="20" s="1"/>
  <c r="BO41" i="20" s="1"/>
  <c r="BP41" i="20" s="1"/>
  <c r="BQ41" i="20" s="1"/>
  <c r="BR41" i="20" s="1"/>
  <c r="H40" i="20"/>
  <c r="I40" i="20" s="1"/>
  <c r="J40" i="20" s="1"/>
  <c r="K40" i="20" s="1"/>
  <c r="L40" i="20" s="1"/>
  <c r="M40" i="20" s="1"/>
  <c r="N40" i="20" s="1"/>
  <c r="O40" i="20" s="1"/>
  <c r="P40" i="20" s="1"/>
  <c r="Q40" i="20" s="1"/>
  <c r="R40" i="20" s="1"/>
  <c r="T40" i="20" s="1"/>
  <c r="U40" i="20" s="1"/>
  <c r="V40" i="20" s="1"/>
  <c r="W40" i="20" s="1"/>
  <c r="X40" i="20" s="1"/>
  <c r="Y40" i="20" s="1"/>
  <c r="Z40" i="20" s="1"/>
  <c r="AA40" i="20" s="1"/>
  <c r="AB40" i="20" s="1"/>
  <c r="AC40" i="20" s="1"/>
  <c r="AD40" i="20" s="1"/>
  <c r="AE40" i="20" s="1"/>
  <c r="AG40" i="20" s="1"/>
  <c r="AH40" i="20" s="1"/>
  <c r="AI40" i="20" s="1"/>
  <c r="AJ40" i="20" s="1"/>
  <c r="AK40" i="20" s="1"/>
  <c r="AL40" i="20" s="1"/>
  <c r="AM40" i="20" s="1"/>
  <c r="AN40" i="20" s="1"/>
  <c r="AO40" i="20" s="1"/>
  <c r="AP40" i="20" s="1"/>
  <c r="AQ40" i="20" s="1"/>
  <c r="AR40" i="20" s="1"/>
  <c r="AT40" i="20" s="1"/>
  <c r="AU40" i="20" s="1"/>
  <c r="AV40" i="20" s="1"/>
  <c r="AW40" i="20" s="1"/>
  <c r="AX40" i="20" s="1"/>
  <c r="AY40" i="20" s="1"/>
  <c r="AZ40" i="20" s="1"/>
  <c r="BA40" i="20" s="1"/>
  <c r="BB40" i="20" s="1"/>
  <c r="BC40" i="20" s="1"/>
  <c r="BD40" i="20" s="1"/>
  <c r="BE40" i="20" s="1"/>
  <c r="BG40" i="20" s="1"/>
  <c r="BH40" i="20" s="1"/>
  <c r="BI40" i="20" s="1"/>
  <c r="BJ40" i="20" s="1"/>
  <c r="BK40" i="20" s="1"/>
  <c r="BL40" i="20" s="1"/>
  <c r="BM40" i="20" s="1"/>
  <c r="BN40" i="20" s="1"/>
  <c r="BO40" i="20" s="1"/>
  <c r="BP40" i="20" s="1"/>
  <c r="BQ40" i="20" s="1"/>
  <c r="BR40" i="20" s="1"/>
  <c r="H39" i="20"/>
  <c r="I39" i="20" s="1"/>
  <c r="J39" i="20" s="1"/>
  <c r="K39" i="20" s="1"/>
  <c r="L39" i="20" s="1"/>
  <c r="M39" i="20" s="1"/>
  <c r="N39" i="20" s="1"/>
  <c r="O39" i="20" s="1"/>
  <c r="P39" i="20" s="1"/>
  <c r="Q39" i="20" s="1"/>
  <c r="R39" i="20" s="1"/>
  <c r="T39" i="20" s="1"/>
  <c r="U39" i="20" s="1"/>
  <c r="V39" i="20" s="1"/>
  <c r="W39" i="20" s="1"/>
  <c r="X39" i="20" s="1"/>
  <c r="Y39" i="20" s="1"/>
  <c r="Z39" i="20" s="1"/>
  <c r="AA39" i="20" s="1"/>
  <c r="AB39" i="20" s="1"/>
  <c r="AC39" i="20" s="1"/>
  <c r="AD39" i="20" s="1"/>
  <c r="AE39" i="20" s="1"/>
  <c r="AG39" i="20" s="1"/>
  <c r="AH39" i="20" s="1"/>
  <c r="AI39" i="20" s="1"/>
  <c r="AJ39" i="20" s="1"/>
  <c r="AK39" i="20" s="1"/>
  <c r="AL39" i="20" s="1"/>
  <c r="AM39" i="20" s="1"/>
  <c r="AN39" i="20" s="1"/>
  <c r="AO39" i="20" s="1"/>
  <c r="AP39" i="20" s="1"/>
  <c r="AQ39" i="20" s="1"/>
  <c r="AR39" i="20" s="1"/>
  <c r="AT39" i="20" s="1"/>
  <c r="AU39" i="20" s="1"/>
  <c r="AV39" i="20" s="1"/>
  <c r="AW39" i="20" s="1"/>
  <c r="AX39" i="20" s="1"/>
  <c r="AY39" i="20" s="1"/>
  <c r="AZ39" i="20" s="1"/>
  <c r="BA39" i="20" s="1"/>
  <c r="BB39" i="20" s="1"/>
  <c r="BC39" i="20" s="1"/>
  <c r="BD39" i="20" s="1"/>
  <c r="BE39" i="20" s="1"/>
  <c r="BG39" i="20" s="1"/>
  <c r="BH39" i="20" s="1"/>
  <c r="BI39" i="20" s="1"/>
  <c r="BJ39" i="20" s="1"/>
  <c r="BK39" i="20" s="1"/>
  <c r="BL39" i="20" s="1"/>
  <c r="BM39" i="20" s="1"/>
  <c r="BN39" i="20" s="1"/>
  <c r="BO39" i="20" s="1"/>
  <c r="BP39" i="20" s="1"/>
  <c r="BQ39" i="20" s="1"/>
  <c r="BR39" i="20" s="1"/>
  <c r="H38" i="20"/>
  <c r="I38" i="20" s="1"/>
  <c r="J38" i="20" s="1"/>
  <c r="K38" i="20" s="1"/>
  <c r="L38" i="20" s="1"/>
  <c r="M38" i="20" s="1"/>
  <c r="N38" i="20" s="1"/>
  <c r="O38" i="20" s="1"/>
  <c r="P38" i="20" s="1"/>
  <c r="Q38" i="20" s="1"/>
  <c r="R38" i="20" s="1"/>
  <c r="T38" i="20" s="1"/>
  <c r="U38" i="20" s="1"/>
  <c r="V38" i="20" s="1"/>
  <c r="W38" i="20" s="1"/>
  <c r="X38" i="20" s="1"/>
  <c r="Y38" i="20" s="1"/>
  <c r="Z38" i="20" s="1"/>
  <c r="AA38" i="20" s="1"/>
  <c r="AB38" i="20" s="1"/>
  <c r="AC38" i="20" s="1"/>
  <c r="AD38" i="20" s="1"/>
  <c r="AE38" i="20" s="1"/>
  <c r="AG38" i="20" s="1"/>
  <c r="AH38" i="20" s="1"/>
  <c r="AI38" i="20" s="1"/>
  <c r="AJ38" i="20" s="1"/>
  <c r="AK38" i="20" s="1"/>
  <c r="AL38" i="20" s="1"/>
  <c r="AM38" i="20" s="1"/>
  <c r="AN38" i="20" s="1"/>
  <c r="AO38" i="20" s="1"/>
  <c r="AP38" i="20" s="1"/>
  <c r="AQ38" i="20" s="1"/>
  <c r="AR38" i="20" s="1"/>
  <c r="AT38" i="20" s="1"/>
  <c r="AU38" i="20" s="1"/>
  <c r="AV38" i="20" s="1"/>
  <c r="AW38" i="20" s="1"/>
  <c r="AX38" i="20" s="1"/>
  <c r="AY38" i="20" s="1"/>
  <c r="AZ38" i="20" s="1"/>
  <c r="BA38" i="20" s="1"/>
  <c r="BB38" i="20" s="1"/>
  <c r="BC38" i="20" s="1"/>
  <c r="BD38" i="20" s="1"/>
  <c r="BE38" i="20" s="1"/>
  <c r="BG38" i="20" s="1"/>
  <c r="BH38" i="20" s="1"/>
  <c r="BI38" i="20" s="1"/>
  <c r="BJ38" i="20" s="1"/>
  <c r="BK38" i="20" s="1"/>
  <c r="BL38" i="20" s="1"/>
  <c r="BM38" i="20" s="1"/>
  <c r="BN38" i="20" s="1"/>
  <c r="BO38" i="20" s="1"/>
  <c r="BP38" i="20" s="1"/>
  <c r="BQ38" i="20" s="1"/>
  <c r="BR38" i="20" s="1"/>
  <c r="H37" i="20"/>
  <c r="I37" i="20" s="1"/>
  <c r="J37" i="20" s="1"/>
  <c r="K37" i="20" s="1"/>
  <c r="L37" i="20" s="1"/>
  <c r="M37" i="20" s="1"/>
  <c r="N37" i="20" s="1"/>
  <c r="O37" i="20" s="1"/>
  <c r="P37" i="20" s="1"/>
  <c r="Q37" i="20" s="1"/>
  <c r="R37" i="20" s="1"/>
  <c r="T37" i="20" s="1"/>
  <c r="U37" i="20" s="1"/>
  <c r="V37" i="20" s="1"/>
  <c r="W37" i="20" s="1"/>
  <c r="X37" i="20" s="1"/>
  <c r="Y37" i="20" s="1"/>
  <c r="Z37" i="20" s="1"/>
  <c r="AA37" i="20" s="1"/>
  <c r="AB37" i="20" s="1"/>
  <c r="AC37" i="20" s="1"/>
  <c r="AD37" i="20" s="1"/>
  <c r="AE37" i="20" s="1"/>
  <c r="AG37" i="20" s="1"/>
  <c r="AH37" i="20" s="1"/>
  <c r="AI37" i="20" s="1"/>
  <c r="AJ37" i="20" s="1"/>
  <c r="AK37" i="20" s="1"/>
  <c r="AL37" i="20" s="1"/>
  <c r="AM37" i="20" s="1"/>
  <c r="AN37" i="20" s="1"/>
  <c r="AO37" i="20" s="1"/>
  <c r="AP37" i="20" s="1"/>
  <c r="AQ37" i="20" s="1"/>
  <c r="AR37" i="20" s="1"/>
  <c r="AT37" i="20" s="1"/>
  <c r="AU37" i="20" s="1"/>
  <c r="AV37" i="20" s="1"/>
  <c r="AW37" i="20" s="1"/>
  <c r="AX37" i="20" s="1"/>
  <c r="AY37" i="20" s="1"/>
  <c r="AZ37" i="20" s="1"/>
  <c r="BA37" i="20" s="1"/>
  <c r="BB37" i="20" s="1"/>
  <c r="BC37" i="20" s="1"/>
  <c r="BD37" i="20" s="1"/>
  <c r="BE37" i="20" s="1"/>
  <c r="BG37" i="20" s="1"/>
  <c r="BH37" i="20" s="1"/>
  <c r="BI37" i="20" s="1"/>
  <c r="BJ37" i="20" s="1"/>
  <c r="BK37" i="20" s="1"/>
  <c r="BL37" i="20" s="1"/>
  <c r="BM37" i="20" s="1"/>
  <c r="BN37" i="20" s="1"/>
  <c r="BO37" i="20" s="1"/>
  <c r="BP37" i="20" s="1"/>
  <c r="BQ37" i="20" s="1"/>
  <c r="BR37" i="20" s="1"/>
  <c r="H36" i="20"/>
  <c r="I36" i="20" s="1"/>
  <c r="J36" i="20" s="1"/>
  <c r="K36" i="20" s="1"/>
  <c r="L36" i="20" s="1"/>
  <c r="M36" i="20" s="1"/>
  <c r="N36" i="20" s="1"/>
  <c r="O36" i="20" s="1"/>
  <c r="P36" i="20" s="1"/>
  <c r="Q36" i="20" s="1"/>
  <c r="R36" i="20" s="1"/>
  <c r="T36" i="20" s="1"/>
  <c r="U36" i="20" s="1"/>
  <c r="V36" i="20" s="1"/>
  <c r="W36" i="20" s="1"/>
  <c r="X36" i="20" s="1"/>
  <c r="Y36" i="20" s="1"/>
  <c r="Z36" i="20" s="1"/>
  <c r="AA36" i="20" s="1"/>
  <c r="AB36" i="20" s="1"/>
  <c r="AC36" i="20" s="1"/>
  <c r="AD36" i="20" s="1"/>
  <c r="AE36" i="20" s="1"/>
  <c r="AG36" i="20" s="1"/>
  <c r="AH36" i="20" s="1"/>
  <c r="AI36" i="20" s="1"/>
  <c r="AJ36" i="20" s="1"/>
  <c r="AK36" i="20" s="1"/>
  <c r="AL36" i="20" s="1"/>
  <c r="AM36" i="20" s="1"/>
  <c r="AN36" i="20" s="1"/>
  <c r="AO36" i="20" s="1"/>
  <c r="AP36" i="20" s="1"/>
  <c r="AQ36" i="20" s="1"/>
  <c r="AR36" i="20" s="1"/>
  <c r="AT36" i="20" s="1"/>
  <c r="AU36" i="20" s="1"/>
  <c r="AV36" i="20" s="1"/>
  <c r="AW36" i="20" s="1"/>
  <c r="AX36" i="20" s="1"/>
  <c r="AY36" i="20" s="1"/>
  <c r="AZ36" i="20" s="1"/>
  <c r="BA36" i="20" s="1"/>
  <c r="BB36" i="20" s="1"/>
  <c r="BC36" i="20" s="1"/>
  <c r="BD36" i="20" s="1"/>
  <c r="BE36" i="20" s="1"/>
  <c r="BG36" i="20" s="1"/>
  <c r="BH36" i="20" s="1"/>
  <c r="BI36" i="20" s="1"/>
  <c r="BJ36" i="20" s="1"/>
  <c r="BK36" i="20" s="1"/>
  <c r="BL36" i="20" s="1"/>
  <c r="BM36" i="20" s="1"/>
  <c r="BN36" i="20" s="1"/>
  <c r="BO36" i="20" s="1"/>
  <c r="BP36" i="20" s="1"/>
  <c r="BQ36" i="20" s="1"/>
  <c r="BR36" i="20" s="1"/>
  <c r="H35" i="20"/>
  <c r="I35" i="20" s="1"/>
  <c r="J35" i="20" s="1"/>
  <c r="K35" i="20" s="1"/>
  <c r="L35" i="20" s="1"/>
  <c r="M35" i="20" s="1"/>
  <c r="N35" i="20" s="1"/>
  <c r="O35" i="20" s="1"/>
  <c r="P35" i="20" s="1"/>
  <c r="Q35" i="20" s="1"/>
  <c r="R35" i="20" s="1"/>
  <c r="T35" i="20" s="1"/>
  <c r="U35" i="20" s="1"/>
  <c r="V35" i="20" s="1"/>
  <c r="W35" i="20" s="1"/>
  <c r="X35" i="20" s="1"/>
  <c r="Y35" i="20" s="1"/>
  <c r="Z35" i="20" s="1"/>
  <c r="AA35" i="20" s="1"/>
  <c r="AB35" i="20" s="1"/>
  <c r="AC35" i="20" s="1"/>
  <c r="AD35" i="20" s="1"/>
  <c r="AE35" i="20" s="1"/>
  <c r="AG35" i="20" s="1"/>
  <c r="AH35" i="20" s="1"/>
  <c r="AI35" i="20" s="1"/>
  <c r="AJ35" i="20" s="1"/>
  <c r="AK35" i="20" s="1"/>
  <c r="AL35" i="20" s="1"/>
  <c r="AM35" i="20" s="1"/>
  <c r="AN35" i="20" s="1"/>
  <c r="AO35" i="20" s="1"/>
  <c r="AP35" i="20" s="1"/>
  <c r="AQ35" i="20" s="1"/>
  <c r="AR35" i="20" s="1"/>
  <c r="AT35" i="20" s="1"/>
  <c r="AU35" i="20" s="1"/>
  <c r="AV35" i="20" s="1"/>
  <c r="AW35" i="20" s="1"/>
  <c r="AX35" i="20" s="1"/>
  <c r="AY35" i="20" s="1"/>
  <c r="AZ35" i="20" s="1"/>
  <c r="BA35" i="20" s="1"/>
  <c r="BB35" i="20" s="1"/>
  <c r="BC35" i="20" s="1"/>
  <c r="BD35" i="20" s="1"/>
  <c r="BE35" i="20" s="1"/>
  <c r="BG35" i="20" s="1"/>
  <c r="BH35" i="20" s="1"/>
  <c r="BI35" i="20" s="1"/>
  <c r="BJ35" i="20" s="1"/>
  <c r="BK35" i="20" s="1"/>
  <c r="BL35" i="20" s="1"/>
  <c r="BM35" i="20" s="1"/>
  <c r="BN35" i="20" s="1"/>
  <c r="BO35" i="20" s="1"/>
  <c r="BP35" i="20" s="1"/>
  <c r="BQ35" i="20" s="1"/>
  <c r="BR35" i="20" s="1"/>
  <c r="H34" i="20"/>
  <c r="I34" i="20" s="1"/>
  <c r="J34" i="20" s="1"/>
  <c r="K34" i="20" s="1"/>
  <c r="L34" i="20" s="1"/>
  <c r="M34" i="20" s="1"/>
  <c r="N34" i="20" s="1"/>
  <c r="O34" i="20" s="1"/>
  <c r="P34" i="20" s="1"/>
  <c r="Q34" i="20" s="1"/>
  <c r="R34" i="20" s="1"/>
  <c r="T34" i="20" s="1"/>
  <c r="U34" i="20" s="1"/>
  <c r="V34" i="20" s="1"/>
  <c r="W34" i="20" s="1"/>
  <c r="X34" i="20" s="1"/>
  <c r="Y34" i="20" s="1"/>
  <c r="Z34" i="20" s="1"/>
  <c r="AA34" i="20" s="1"/>
  <c r="AB34" i="20" s="1"/>
  <c r="AC34" i="20" s="1"/>
  <c r="AD34" i="20" s="1"/>
  <c r="AE34" i="20" s="1"/>
  <c r="AG34" i="20" s="1"/>
  <c r="AH34" i="20" s="1"/>
  <c r="AI34" i="20" s="1"/>
  <c r="AJ34" i="20" s="1"/>
  <c r="AK34" i="20" s="1"/>
  <c r="AL34" i="20" s="1"/>
  <c r="AM34" i="20" s="1"/>
  <c r="AN34" i="20" s="1"/>
  <c r="AO34" i="20" s="1"/>
  <c r="AP34" i="20" s="1"/>
  <c r="AQ34" i="20" s="1"/>
  <c r="AR34" i="20" s="1"/>
  <c r="AT34" i="20" s="1"/>
  <c r="AU34" i="20" s="1"/>
  <c r="AV34" i="20" s="1"/>
  <c r="AW34" i="20" s="1"/>
  <c r="AX34" i="20" s="1"/>
  <c r="AY34" i="20" s="1"/>
  <c r="AZ34" i="20" s="1"/>
  <c r="BA34" i="20" s="1"/>
  <c r="BB34" i="20" s="1"/>
  <c r="BC34" i="20" s="1"/>
  <c r="BD34" i="20" s="1"/>
  <c r="BE34" i="20" s="1"/>
  <c r="BG34" i="20" s="1"/>
  <c r="BH34" i="20" s="1"/>
  <c r="BI34" i="20" s="1"/>
  <c r="BJ34" i="20" s="1"/>
  <c r="BK34" i="20" s="1"/>
  <c r="BL34" i="20" s="1"/>
  <c r="BM34" i="20" s="1"/>
  <c r="BN34" i="20" s="1"/>
  <c r="BO34" i="20" s="1"/>
  <c r="BP34" i="20" s="1"/>
  <c r="BQ34" i="20" s="1"/>
  <c r="BR34" i="20" s="1"/>
  <c r="H33" i="20"/>
  <c r="I33" i="20" s="1"/>
  <c r="J33" i="20" s="1"/>
  <c r="K33" i="20" s="1"/>
  <c r="L33" i="20" s="1"/>
  <c r="M33" i="20" s="1"/>
  <c r="N33" i="20" s="1"/>
  <c r="O33" i="20" s="1"/>
  <c r="P33" i="20" s="1"/>
  <c r="Q33" i="20" s="1"/>
  <c r="R33" i="20" s="1"/>
  <c r="T33" i="20" s="1"/>
  <c r="U33" i="20" s="1"/>
  <c r="V33" i="20" s="1"/>
  <c r="W33" i="20" s="1"/>
  <c r="X33" i="20" s="1"/>
  <c r="Y33" i="20" s="1"/>
  <c r="Z33" i="20" s="1"/>
  <c r="AA33" i="20" s="1"/>
  <c r="AB33" i="20" s="1"/>
  <c r="AC33" i="20" s="1"/>
  <c r="AD33" i="20" s="1"/>
  <c r="AE33" i="20" s="1"/>
  <c r="AG33" i="20" s="1"/>
  <c r="AH33" i="20" s="1"/>
  <c r="AI33" i="20" s="1"/>
  <c r="AJ33" i="20" s="1"/>
  <c r="AK33" i="20" s="1"/>
  <c r="AL33" i="20" s="1"/>
  <c r="AM33" i="20" s="1"/>
  <c r="AN33" i="20" s="1"/>
  <c r="AO33" i="20" s="1"/>
  <c r="AP33" i="20" s="1"/>
  <c r="AQ33" i="20" s="1"/>
  <c r="AR33" i="20" s="1"/>
  <c r="AT33" i="20" s="1"/>
  <c r="AU33" i="20" s="1"/>
  <c r="AV33" i="20" s="1"/>
  <c r="AW33" i="20" s="1"/>
  <c r="AX33" i="20" s="1"/>
  <c r="AY33" i="20" s="1"/>
  <c r="AZ33" i="20" s="1"/>
  <c r="BA33" i="20" s="1"/>
  <c r="BB33" i="20" s="1"/>
  <c r="BC33" i="20" s="1"/>
  <c r="BD33" i="20" s="1"/>
  <c r="BE33" i="20" s="1"/>
  <c r="BG33" i="20" s="1"/>
  <c r="BH33" i="20" s="1"/>
  <c r="BI33" i="20" s="1"/>
  <c r="BJ33" i="20" s="1"/>
  <c r="BK33" i="20" s="1"/>
  <c r="BL33" i="20" s="1"/>
  <c r="BM33" i="20" s="1"/>
  <c r="BN33" i="20" s="1"/>
  <c r="BO33" i="20" s="1"/>
  <c r="BP33" i="20" s="1"/>
  <c r="BQ33" i="20" s="1"/>
  <c r="BR33" i="20" s="1"/>
  <c r="H32" i="20"/>
  <c r="I32" i="20" s="1"/>
  <c r="J32" i="20" s="1"/>
  <c r="K32" i="20" s="1"/>
  <c r="L32" i="20" s="1"/>
  <c r="M32" i="20" s="1"/>
  <c r="N32" i="20" s="1"/>
  <c r="O32" i="20" s="1"/>
  <c r="P32" i="20" s="1"/>
  <c r="Q32" i="20" s="1"/>
  <c r="R32" i="20" s="1"/>
  <c r="T32" i="20" s="1"/>
  <c r="U32" i="20" s="1"/>
  <c r="V32" i="20" s="1"/>
  <c r="W32" i="20" s="1"/>
  <c r="X32" i="20" s="1"/>
  <c r="Y32" i="20" s="1"/>
  <c r="Z32" i="20" s="1"/>
  <c r="AA32" i="20" s="1"/>
  <c r="AB32" i="20" s="1"/>
  <c r="AC32" i="20" s="1"/>
  <c r="AD32" i="20" s="1"/>
  <c r="AE32" i="20" s="1"/>
  <c r="AG32" i="20" s="1"/>
  <c r="AH32" i="20" s="1"/>
  <c r="AI32" i="20" s="1"/>
  <c r="AJ32" i="20" s="1"/>
  <c r="AK32" i="20" s="1"/>
  <c r="AL32" i="20" s="1"/>
  <c r="AM32" i="20" s="1"/>
  <c r="AN32" i="20" s="1"/>
  <c r="AO32" i="20" s="1"/>
  <c r="AP32" i="20" s="1"/>
  <c r="AQ32" i="20" s="1"/>
  <c r="AR32" i="20" s="1"/>
  <c r="AT32" i="20" s="1"/>
  <c r="AU32" i="20" s="1"/>
  <c r="AV32" i="20" s="1"/>
  <c r="AW32" i="20" s="1"/>
  <c r="AX32" i="20" s="1"/>
  <c r="AY32" i="20" s="1"/>
  <c r="AZ32" i="20" s="1"/>
  <c r="BA32" i="20" s="1"/>
  <c r="BB32" i="20" s="1"/>
  <c r="BC32" i="20" s="1"/>
  <c r="BD32" i="20" s="1"/>
  <c r="BE32" i="20" s="1"/>
  <c r="BG32" i="20" s="1"/>
  <c r="BH32" i="20" s="1"/>
  <c r="BI32" i="20" s="1"/>
  <c r="BJ32" i="20" s="1"/>
  <c r="BK32" i="20" s="1"/>
  <c r="BL32" i="20" s="1"/>
  <c r="BM32" i="20" s="1"/>
  <c r="BN32" i="20" s="1"/>
  <c r="BO32" i="20" s="1"/>
  <c r="BP32" i="20" s="1"/>
  <c r="BQ32" i="20" s="1"/>
  <c r="BR32" i="20" s="1"/>
  <c r="H31" i="20"/>
  <c r="I31" i="20" s="1"/>
  <c r="J31" i="20" s="1"/>
  <c r="K31" i="20" s="1"/>
  <c r="L31" i="20" s="1"/>
  <c r="M31" i="20" s="1"/>
  <c r="N31" i="20" s="1"/>
  <c r="O31" i="20" s="1"/>
  <c r="P31" i="20" s="1"/>
  <c r="Q31" i="20" s="1"/>
  <c r="R31" i="20" s="1"/>
  <c r="T31" i="20" s="1"/>
  <c r="U31" i="20" s="1"/>
  <c r="V31" i="20" s="1"/>
  <c r="W31" i="20" s="1"/>
  <c r="X31" i="20" s="1"/>
  <c r="Y31" i="20" s="1"/>
  <c r="Z31" i="20" s="1"/>
  <c r="AA31" i="20" s="1"/>
  <c r="AB31" i="20" s="1"/>
  <c r="AC31" i="20" s="1"/>
  <c r="AD31" i="20" s="1"/>
  <c r="AE31" i="20" s="1"/>
  <c r="AG31" i="20" s="1"/>
  <c r="AH31" i="20" s="1"/>
  <c r="AI31" i="20" s="1"/>
  <c r="AJ31" i="20" s="1"/>
  <c r="AK31" i="20" s="1"/>
  <c r="AL31" i="20" s="1"/>
  <c r="AM31" i="20" s="1"/>
  <c r="AN31" i="20" s="1"/>
  <c r="AO31" i="20" s="1"/>
  <c r="AP31" i="20" s="1"/>
  <c r="AQ31" i="20" s="1"/>
  <c r="AR31" i="20" s="1"/>
  <c r="AT31" i="20" s="1"/>
  <c r="AU31" i="20" s="1"/>
  <c r="AV31" i="20" s="1"/>
  <c r="AW31" i="20" s="1"/>
  <c r="AX31" i="20" s="1"/>
  <c r="AY31" i="20" s="1"/>
  <c r="AZ31" i="20" s="1"/>
  <c r="BA31" i="20" s="1"/>
  <c r="BB31" i="20" s="1"/>
  <c r="BC31" i="20" s="1"/>
  <c r="BD31" i="20" s="1"/>
  <c r="BE31" i="20" s="1"/>
  <c r="BG31" i="20" s="1"/>
  <c r="BH31" i="20" s="1"/>
  <c r="BI31" i="20" s="1"/>
  <c r="BJ31" i="20" s="1"/>
  <c r="BK31" i="20" s="1"/>
  <c r="BL31" i="20" s="1"/>
  <c r="BM31" i="20" s="1"/>
  <c r="BN31" i="20" s="1"/>
  <c r="BO31" i="20" s="1"/>
  <c r="BP31" i="20" s="1"/>
  <c r="BQ31" i="20" s="1"/>
  <c r="BR31" i="20" s="1"/>
  <c r="H30" i="20"/>
  <c r="I30" i="20" s="1"/>
  <c r="J30" i="20" s="1"/>
  <c r="K30" i="20" s="1"/>
  <c r="L30" i="20" s="1"/>
  <c r="M30" i="20" s="1"/>
  <c r="N30" i="20" s="1"/>
  <c r="O30" i="20" s="1"/>
  <c r="P30" i="20" s="1"/>
  <c r="Q30" i="20" s="1"/>
  <c r="R30" i="20" s="1"/>
  <c r="T30" i="20" s="1"/>
  <c r="U30" i="20" s="1"/>
  <c r="V30" i="20" s="1"/>
  <c r="W30" i="20" s="1"/>
  <c r="X30" i="20" s="1"/>
  <c r="Y30" i="20" s="1"/>
  <c r="Z30" i="20" s="1"/>
  <c r="AA30" i="20" s="1"/>
  <c r="AB30" i="20" s="1"/>
  <c r="AC30" i="20" s="1"/>
  <c r="AD30" i="20" s="1"/>
  <c r="AE30" i="20" s="1"/>
  <c r="AG30" i="20" s="1"/>
  <c r="AH30" i="20" s="1"/>
  <c r="AI30" i="20" s="1"/>
  <c r="AJ30" i="20" s="1"/>
  <c r="AK30" i="20" s="1"/>
  <c r="AL30" i="20" s="1"/>
  <c r="AM30" i="20" s="1"/>
  <c r="AN30" i="20" s="1"/>
  <c r="AO30" i="20" s="1"/>
  <c r="AP30" i="20" s="1"/>
  <c r="AQ30" i="20" s="1"/>
  <c r="AR30" i="20" s="1"/>
  <c r="AT30" i="20" s="1"/>
  <c r="AU30" i="20" s="1"/>
  <c r="AV30" i="20" s="1"/>
  <c r="AW30" i="20" s="1"/>
  <c r="AX30" i="20" s="1"/>
  <c r="AY30" i="20" s="1"/>
  <c r="AZ30" i="20" s="1"/>
  <c r="BA30" i="20" s="1"/>
  <c r="BB30" i="20" s="1"/>
  <c r="BC30" i="20" s="1"/>
  <c r="BD30" i="20" s="1"/>
  <c r="BE30" i="20" s="1"/>
  <c r="BG30" i="20" s="1"/>
  <c r="BH30" i="20" s="1"/>
  <c r="BI30" i="20" s="1"/>
  <c r="BJ30" i="20" s="1"/>
  <c r="BK30" i="20" s="1"/>
  <c r="BL30" i="20" s="1"/>
  <c r="BM30" i="20" s="1"/>
  <c r="BN30" i="20" s="1"/>
  <c r="BO30" i="20" s="1"/>
  <c r="BP30" i="20" s="1"/>
  <c r="BQ30" i="20" s="1"/>
  <c r="BR30" i="20" s="1"/>
  <c r="H29" i="20"/>
  <c r="I29" i="20" s="1"/>
  <c r="J29" i="20" s="1"/>
  <c r="K29" i="20" s="1"/>
  <c r="L29" i="20" s="1"/>
  <c r="M29" i="20" s="1"/>
  <c r="N29" i="20" s="1"/>
  <c r="O29" i="20" s="1"/>
  <c r="P29" i="20" s="1"/>
  <c r="Q29" i="20" s="1"/>
  <c r="R29" i="20" s="1"/>
  <c r="T29" i="20" s="1"/>
  <c r="U29" i="20" s="1"/>
  <c r="V29" i="20" s="1"/>
  <c r="W29" i="20" s="1"/>
  <c r="X29" i="20" s="1"/>
  <c r="Y29" i="20" s="1"/>
  <c r="Z29" i="20" s="1"/>
  <c r="AA29" i="20" s="1"/>
  <c r="AB29" i="20" s="1"/>
  <c r="AC29" i="20" s="1"/>
  <c r="AD29" i="20" s="1"/>
  <c r="AE29" i="20" s="1"/>
  <c r="AG29" i="20" s="1"/>
  <c r="AH29" i="20" s="1"/>
  <c r="AI29" i="20" s="1"/>
  <c r="AJ29" i="20" s="1"/>
  <c r="AK29" i="20" s="1"/>
  <c r="AL29" i="20" s="1"/>
  <c r="AM29" i="20" s="1"/>
  <c r="AN29" i="20" s="1"/>
  <c r="AO29" i="20" s="1"/>
  <c r="AP29" i="20" s="1"/>
  <c r="AQ29" i="20" s="1"/>
  <c r="AR29" i="20" s="1"/>
  <c r="AT29" i="20" s="1"/>
  <c r="AU29" i="20" s="1"/>
  <c r="AV29" i="20" s="1"/>
  <c r="AW29" i="20" s="1"/>
  <c r="AX29" i="20" s="1"/>
  <c r="AY29" i="20" s="1"/>
  <c r="AZ29" i="20" s="1"/>
  <c r="BA29" i="20" s="1"/>
  <c r="BB29" i="20" s="1"/>
  <c r="BC29" i="20" s="1"/>
  <c r="BD29" i="20" s="1"/>
  <c r="BE29" i="20" s="1"/>
  <c r="BG29" i="20" s="1"/>
  <c r="BH29" i="20" s="1"/>
  <c r="BI29" i="20" s="1"/>
  <c r="BJ29" i="20" s="1"/>
  <c r="BK29" i="20" s="1"/>
  <c r="BL29" i="20" s="1"/>
  <c r="BM29" i="20" s="1"/>
  <c r="BN29" i="20" s="1"/>
  <c r="BO29" i="20" s="1"/>
  <c r="BP29" i="20" s="1"/>
  <c r="BQ29" i="20" s="1"/>
  <c r="BR29" i="20" s="1"/>
  <c r="H28" i="20"/>
  <c r="I28" i="20" s="1"/>
  <c r="J28" i="20" s="1"/>
  <c r="K28" i="20" s="1"/>
  <c r="L28" i="20" s="1"/>
  <c r="M28" i="20" s="1"/>
  <c r="N28" i="20" s="1"/>
  <c r="O28" i="20" s="1"/>
  <c r="P28" i="20" s="1"/>
  <c r="Q28" i="20" s="1"/>
  <c r="R28" i="20" s="1"/>
  <c r="T28" i="20" s="1"/>
  <c r="U28" i="20" s="1"/>
  <c r="V28" i="20" s="1"/>
  <c r="W28" i="20" s="1"/>
  <c r="X28" i="20" s="1"/>
  <c r="Y28" i="20" s="1"/>
  <c r="Z28" i="20" s="1"/>
  <c r="AA28" i="20" s="1"/>
  <c r="AB28" i="20" s="1"/>
  <c r="AC28" i="20" s="1"/>
  <c r="AD28" i="20" s="1"/>
  <c r="AE28" i="20" s="1"/>
  <c r="AG28" i="20" s="1"/>
  <c r="AH28" i="20" s="1"/>
  <c r="AI28" i="20" s="1"/>
  <c r="AJ28" i="20" s="1"/>
  <c r="AK28" i="20" s="1"/>
  <c r="AL28" i="20" s="1"/>
  <c r="AM28" i="20" s="1"/>
  <c r="AN28" i="20" s="1"/>
  <c r="AO28" i="20" s="1"/>
  <c r="AP28" i="20" s="1"/>
  <c r="AQ28" i="20" s="1"/>
  <c r="AR28" i="20" s="1"/>
  <c r="AT28" i="20" s="1"/>
  <c r="AU28" i="20" s="1"/>
  <c r="AV28" i="20" s="1"/>
  <c r="AW28" i="20" s="1"/>
  <c r="AX28" i="20" s="1"/>
  <c r="AY28" i="20" s="1"/>
  <c r="AZ28" i="20" s="1"/>
  <c r="BA28" i="20" s="1"/>
  <c r="BB28" i="20" s="1"/>
  <c r="BC28" i="20" s="1"/>
  <c r="BD28" i="20" s="1"/>
  <c r="BE28" i="20" s="1"/>
  <c r="BG28" i="20" s="1"/>
  <c r="BH28" i="20" s="1"/>
  <c r="BI28" i="20" s="1"/>
  <c r="BJ28" i="20" s="1"/>
  <c r="BK28" i="20" s="1"/>
  <c r="BL28" i="20" s="1"/>
  <c r="BM28" i="20" s="1"/>
  <c r="BN28" i="20" s="1"/>
  <c r="BO28" i="20" s="1"/>
  <c r="BP28" i="20" s="1"/>
  <c r="BQ28" i="20" s="1"/>
  <c r="BR28" i="20" s="1"/>
  <c r="H27" i="20"/>
  <c r="I27" i="20" s="1"/>
  <c r="J27" i="20" s="1"/>
  <c r="K27" i="20" s="1"/>
  <c r="L27" i="20" s="1"/>
  <c r="M27" i="20" s="1"/>
  <c r="N27" i="20" s="1"/>
  <c r="O27" i="20" s="1"/>
  <c r="P27" i="20" s="1"/>
  <c r="Q27" i="20" s="1"/>
  <c r="R27" i="20" s="1"/>
  <c r="T27" i="20" s="1"/>
  <c r="U27" i="20" s="1"/>
  <c r="V27" i="20" s="1"/>
  <c r="W27" i="20" s="1"/>
  <c r="X27" i="20" s="1"/>
  <c r="Y27" i="20" s="1"/>
  <c r="Z27" i="20" s="1"/>
  <c r="AA27" i="20" s="1"/>
  <c r="AB27" i="20" s="1"/>
  <c r="AC27" i="20" s="1"/>
  <c r="AD27" i="20" s="1"/>
  <c r="AE27" i="20" s="1"/>
  <c r="AG27" i="20" s="1"/>
  <c r="AH27" i="20" s="1"/>
  <c r="AI27" i="20" s="1"/>
  <c r="AJ27" i="20" s="1"/>
  <c r="AK27" i="20" s="1"/>
  <c r="AL27" i="20" s="1"/>
  <c r="AM27" i="20" s="1"/>
  <c r="AN27" i="20" s="1"/>
  <c r="AO27" i="20" s="1"/>
  <c r="AP27" i="20" s="1"/>
  <c r="AQ27" i="20" s="1"/>
  <c r="AR27" i="20" s="1"/>
  <c r="AT27" i="20" s="1"/>
  <c r="AU27" i="20" s="1"/>
  <c r="AV27" i="20" s="1"/>
  <c r="AW27" i="20" s="1"/>
  <c r="AX27" i="20" s="1"/>
  <c r="AY27" i="20" s="1"/>
  <c r="AZ27" i="20" s="1"/>
  <c r="BA27" i="20" s="1"/>
  <c r="BB27" i="20" s="1"/>
  <c r="BC27" i="20" s="1"/>
  <c r="BD27" i="20" s="1"/>
  <c r="BE27" i="20" s="1"/>
  <c r="BG27" i="20" s="1"/>
  <c r="BH27" i="20" s="1"/>
  <c r="BI27" i="20" s="1"/>
  <c r="BJ27" i="20" s="1"/>
  <c r="BK27" i="20" s="1"/>
  <c r="BL27" i="20" s="1"/>
  <c r="BM27" i="20" s="1"/>
  <c r="BN27" i="20" s="1"/>
  <c r="BO27" i="20" s="1"/>
  <c r="BP27" i="20" s="1"/>
  <c r="BQ27" i="20" s="1"/>
  <c r="BR27" i="20" s="1"/>
  <c r="H26" i="20"/>
  <c r="I26" i="20" s="1"/>
  <c r="H20" i="20"/>
  <c r="I20" i="20" s="1"/>
  <c r="J20" i="20" s="1"/>
  <c r="K20" i="20" s="1"/>
  <c r="L20" i="20" s="1"/>
  <c r="M20" i="20" s="1"/>
  <c r="N20" i="20" s="1"/>
  <c r="O20" i="20" s="1"/>
  <c r="P20" i="20" s="1"/>
  <c r="Q20" i="20" s="1"/>
  <c r="R20" i="20" s="1"/>
  <c r="T20" i="20" s="1"/>
  <c r="U20" i="20" s="1"/>
  <c r="V20" i="20" s="1"/>
  <c r="W20" i="20" s="1"/>
  <c r="X20" i="20" s="1"/>
  <c r="Y20" i="20" s="1"/>
  <c r="Z20" i="20" s="1"/>
  <c r="AA20" i="20" s="1"/>
  <c r="AB20" i="20" s="1"/>
  <c r="AC20" i="20" s="1"/>
  <c r="AD20" i="20" s="1"/>
  <c r="AE20" i="20" s="1"/>
  <c r="AG20" i="20" s="1"/>
  <c r="AH20" i="20" s="1"/>
  <c r="AI20" i="20" s="1"/>
  <c r="AJ20" i="20" s="1"/>
  <c r="AK20" i="20" s="1"/>
  <c r="AL20" i="20" s="1"/>
  <c r="AM20" i="20" s="1"/>
  <c r="AN20" i="20" s="1"/>
  <c r="AO20" i="20" s="1"/>
  <c r="AP20" i="20" s="1"/>
  <c r="AQ20" i="20" s="1"/>
  <c r="AR20" i="20" s="1"/>
  <c r="AT20" i="20" s="1"/>
  <c r="AU20" i="20" s="1"/>
  <c r="AV20" i="20" s="1"/>
  <c r="AW20" i="20" s="1"/>
  <c r="AX20" i="20" s="1"/>
  <c r="AY20" i="20" s="1"/>
  <c r="AZ20" i="20" s="1"/>
  <c r="BA20" i="20" s="1"/>
  <c r="BB20" i="20" s="1"/>
  <c r="BC20" i="20" s="1"/>
  <c r="BD20" i="20" s="1"/>
  <c r="BE20" i="20" s="1"/>
  <c r="BG20" i="20" s="1"/>
  <c r="BH20" i="20" s="1"/>
  <c r="BI20" i="20" s="1"/>
  <c r="BJ20" i="20" s="1"/>
  <c r="BK20" i="20" s="1"/>
  <c r="BL20" i="20" s="1"/>
  <c r="BM20" i="20" s="1"/>
  <c r="BN20" i="20" s="1"/>
  <c r="BO20" i="20" s="1"/>
  <c r="BP20" i="20" s="1"/>
  <c r="BQ20" i="20" s="1"/>
  <c r="BR20" i="20" s="1"/>
  <c r="H19" i="20"/>
  <c r="I19" i="20" s="1"/>
  <c r="J19" i="20" s="1"/>
  <c r="K19" i="20" s="1"/>
  <c r="L19" i="20" s="1"/>
  <c r="M19" i="20" s="1"/>
  <c r="N19" i="20" s="1"/>
  <c r="O19" i="20" s="1"/>
  <c r="P19" i="20" s="1"/>
  <c r="Q19" i="20" s="1"/>
  <c r="R19" i="20" s="1"/>
  <c r="T19" i="20" s="1"/>
  <c r="U19" i="20" s="1"/>
  <c r="V19" i="20" s="1"/>
  <c r="W19" i="20" s="1"/>
  <c r="X19" i="20" s="1"/>
  <c r="Y19" i="20" s="1"/>
  <c r="Z19" i="20" s="1"/>
  <c r="AA19" i="20" s="1"/>
  <c r="AB19" i="20" s="1"/>
  <c r="AC19" i="20" s="1"/>
  <c r="AD19" i="20" s="1"/>
  <c r="AE19" i="20" s="1"/>
  <c r="AG19" i="20" s="1"/>
  <c r="AH19" i="20" s="1"/>
  <c r="AI19" i="20" s="1"/>
  <c r="AJ19" i="20" s="1"/>
  <c r="AK19" i="20" s="1"/>
  <c r="AL19" i="20" s="1"/>
  <c r="AM19" i="20" s="1"/>
  <c r="AN19" i="20" s="1"/>
  <c r="AO19" i="20" s="1"/>
  <c r="AP19" i="20" s="1"/>
  <c r="AQ19" i="20" s="1"/>
  <c r="AR19" i="20" s="1"/>
  <c r="AT19" i="20" s="1"/>
  <c r="AU19" i="20" s="1"/>
  <c r="AV19" i="20" s="1"/>
  <c r="AW19" i="20" s="1"/>
  <c r="AX19" i="20" s="1"/>
  <c r="AY19" i="20" s="1"/>
  <c r="AZ19" i="20" s="1"/>
  <c r="BA19" i="20" s="1"/>
  <c r="BB19" i="20" s="1"/>
  <c r="BC19" i="20" s="1"/>
  <c r="BD19" i="20" s="1"/>
  <c r="BE19" i="20" s="1"/>
  <c r="BG19" i="20" s="1"/>
  <c r="BH19" i="20" s="1"/>
  <c r="BI19" i="20" s="1"/>
  <c r="BJ19" i="20" s="1"/>
  <c r="BK19" i="20" s="1"/>
  <c r="BL19" i="20" s="1"/>
  <c r="BM19" i="20" s="1"/>
  <c r="BN19" i="20" s="1"/>
  <c r="BO19" i="20" s="1"/>
  <c r="BP19" i="20" s="1"/>
  <c r="BQ19" i="20" s="1"/>
  <c r="BR19" i="20" s="1"/>
  <c r="H18" i="20"/>
  <c r="I18" i="20" s="1"/>
  <c r="J18" i="20" s="1"/>
  <c r="K18" i="20" s="1"/>
  <c r="L18" i="20" s="1"/>
  <c r="M18" i="20" s="1"/>
  <c r="N18" i="20" s="1"/>
  <c r="O18" i="20" s="1"/>
  <c r="P18" i="20" s="1"/>
  <c r="Q18" i="20" s="1"/>
  <c r="R18" i="20" s="1"/>
  <c r="T18" i="20" s="1"/>
  <c r="U18" i="20" s="1"/>
  <c r="V18" i="20" s="1"/>
  <c r="W18" i="20" s="1"/>
  <c r="X18" i="20" s="1"/>
  <c r="Y18" i="20" s="1"/>
  <c r="Z18" i="20" s="1"/>
  <c r="AA18" i="20" s="1"/>
  <c r="AB18" i="20" s="1"/>
  <c r="AC18" i="20" s="1"/>
  <c r="AD18" i="20" s="1"/>
  <c r="AE18" i="20" s="1"/>
  <c r="AG18" i="20" s="1"/>
  <c r="AH18" i="20" s="1"/>
  <c r="AI18" i="20" s="1"/>
  <c r="AJ18" i="20" s="1"/>
  <c r="AK18" i="20" s="1"/>
  <c r="AL18" i="20" s="1"/>
  <c r="AM18" i="20" s="1"/>
  <c r="AN18" i="20" s="1"/>
  <c r="AO18" i="20" s="1"/>
  <c r="AP18" i="20" s="1"/>
  <c r="AQ18" i="20" s="1"/>
  <c r="AR18" i="20" s="1"/>
  <c r="AT18" i="20" s="1"/>
  <c r="AU18" i="20" s="1"/>
  <c r="AV18" i="20" s="1"/>
  <c r="AW18" i="20" s="1"/>
  <c r="AX18" i="20" s="1"/>
  <c r="AY18" i="20" s="1"/>
  <c r="AZ18" i="20" s="1"/>
  <c r="BA18" i="20" s="1"/>
  <c r="BB18" i="20" s="1"/>
  <c r="BC18" i="20" s="1"/>
  <c r="BD18" i="20" s="1"/>
  <c r="BE18" i="20" s="1"/>
  <c r="BG18" i="20" s="1"/>
  <c r="BH18" i="20" s="1"/>
  <c r="BI18" i="20" s="1"/>
  <c r="BJ18" i="20" s="1"/>
  <c r="BK18" i="20" s="1"/>
  <c r="BL18" i="20" s="1"/>
  <c r="BM18" i="20" s="1"/>
  <c r="BN18" i="20" s="1"/>
  <c r="BO18" i="20" s="1"/>
  <c r="BP18" i="20" s="1"/>
  <c r="BQ18" i="20" s="1"/>
  <c r="BR18" i="20" s="1"/>
  <c r="H17" i="20"/>
  <c r="I17" i="20" s="1"/>
  <c r="J17" i="20" s="1"/>
  <c r="K17" i="20" s="1"/>
  <c r="L17" i="20" s="1"/>
  <c r="M17" i="20" s="1"/>
  <c r="N17" i="20" s="1"/>
  <c r="O17" i="20" s="1"/>
  <c r="P17" i="20" s="1"/>
  <c r="Q17" i="20" s="1"/>
  <c r="R17" i="20" s="1"/>
  <c r="T17" i="20" s="1"/>
  <c r="U17" i="20" s="1"/>
  <c r="V17" i="20" s="1"/>
  <c r="W17" i="20" s="1"/>
  <c r="X17" i="20" s="1"/>
  <c r="Y17" i="20" s="1"/>
  <c r="Z17" i="20" s="1"/>
  <c r="AA17" i="20" s="1"/>
  <c r="AB17" i="20" s="1"/>
  <c r="AC17" i="20" s="1"/>
  <c r="AD17" i="20" s="1"/>
  <c r="AE17" i="20" s="1"/>
  <c r="AG17" i="20" s="1"/>
  <c r="AH17" i="20" s="1"/>
  <c r="AI17" i="20" s="1"/>
  <c r="AJ17" i="20" s="1"/>
  <c r="AK17" i="20" s="1"/>
  <c r="AL17" i="20" s="1"/>
  <c r="AM17" i="20" s="1"/>
  <c r="AN17" i="20" s="1"/>
  <c r="AO17" i="20" s="1"/>
  <c r="AP17" i="20" s="1"/>
  <c r="AQ17" i="20" s="1"/>
  <c r="AR17" i="20" s="1"/>
  <c r="AT17" i="20" s="1"/>
  <c r="AU17" i="20" s="1"/>
  <c r="AV17" i="20" s="1"/>
  <c r="AW17" i="20" s="1"/>
  <c r="AX17" i="20" s="1"/>
  <c r="AY17" i="20" s="1"/>
  <c r="AZ17" i="20" s="1"/>
  <c r="BA17" i="20" s="1"/>
  <c r="BB17" i="20" s="1"/>
  <c r="BC17" i="20" s="1"/>
  <c r="BD17" i="20" s="1"/>
  <c r="BE17" i="20" s="1"/>
  <c r="BG17" i="20" s="1"/>
  <c r="BH17" i="20" s="1"/>
  <c r="BI17" i="20" s="1"/>
  <c r="BJ17" i="20" s="1"/>
  <c r="BK17" i="20" s="1"/>
  <c r="BL17" i="20" s="1"/>
  <c r="BM17" i="20" s="1"/>
  <c r="BN17" i="20" s="1"/>
  <c r="BO17" i="20" s="1"/>
  <c r="BP17" i="20" s="1"/>
  <c r="BQ17" i="20" s="1"/>
  <c r="BR17" i="20" s="1"/>
  <c r="H16" i="20"/>
  <c r="I16" i="20" s="1"/>
  <c r="J16" i="20" s="1"/>
  <c r="K16" i="20" s="1"/>
  <c r="L16" i="20" s="1"/>
  <c r="M16" i="20" s="1"/>
  <c r="N16" i="20" s="1"/>
  <c r="O16" i="20" s="1"/>
  <c r="P16" i="20" s="1"/>
  <c r="Q16" i="20" s="1"/>
  <c r="R16" i="20" s="1"/>
  <c r="T16" i="20" s="1"/>
  <c r="U16" i="20" s="1"/>
  <c r="V16" i="20" s="1"/>
  <c r="W16" i="20" s="1"/>
  <c r="X16" i="20" s="1"/>
  <c r="Y16" i="20" s="1"/>
  <c r="Z16" i="20" s="1"/>
  <c r="AA16" i="20" s="1"/>
  <c r="AB16" i="20" s="1"/>
  <c r="AC16" i="20" s="1"/>
  <c r="AD16" i="20" s="1"/>
  <c r="AE16" i="20" s="1"/>
  <c r="AG16" i="20" s="1"/>
  <c r="AH16" i="20" s="1"/>
  <c r="AI16" i="20" s="1"/>
  <c r="AJ16" i="20" s="1"/>
  <c r="AK16" i="20" s="1"/>
  <c r="AL16" i="20" s="1"/>
  <c r="AM16" i="20" s="1"/>
  <c r="AN16" i="20" s="1"/>
  <c r="AO16" i="20" s="1"/>
  <c r="AP16" i="20" s="1"/>
  <c r="AQ16" i="20" s="1"/>
  <c r="AR16" i="20" s="1"/>
  <c r="AT16" i="20" s="1"/>
  <c r="AU16" i="20" s="1"/>
  <c r="AV16" i="20" s="1"/>
  <c r="AW16" i="20" s="1"/>
  <c r="AX16" i="20" s="1"/>
  <c r="AY16" i="20" s="1"/>
  <c r="AZ16" i="20" s="1"/>
  <c r="BA16" i="20" s="1"/>
  <c r="BB16" i="20" s="1"/>
  <c r="BC16" i="20" s="1"/>
  <c r="BD16" i="20" s="1"/>
  <c r="BE16" i="20" s="1"/>
  <c r="BG16" i="20" s="1"/>
  <c r="BH16" i="20" s="1"/>
  <c r="BI16" i="20" s="1"/>
  <c r="BJ16" i="20" s="1"/>
  <c r="BK16" i="20" s="1"/>
  <c r="BL16" i="20" s="1"/>
  <c r="BM16" i="20" s="1"/>
  <c r="BN16" i="20" s="1"/>
  <c r="BO16" i="20" s="1"/>
  <c r="BP16" i="20" s="1"/>
  <c r="BQ16" i="20" s="1"/>
  <c r="BR16" i="20" s="1"/>
  <c r="H15" i="20"/>
  <c r="I15" i="20" s="1"/>
  <c r="J15" i="20" s="1"/>
  <c r="K15" i="20" s="1"/>
  <c r="L15" i="20" s="1"/>
  <c r="M15" i="20" s="1"/>
  <c r="N15" i="20" s="1"/>
  <c r="O15" i="20" s="1"/>
  <c r="P15" i="20" s="1"/>
  <c r="Q15" i="20" s="1"/>
  <c r="R15" i="20" s="1"/>
  <c r="T15" i="20" s="1"/>
  <c r="U15" i="20" s="1"/>
  <c r="V15" i="20" s="1"/>
  <c r="W15" i="20" s="1"/>
  <c r="X15" i="20" s="1"/>
  <c r="Y15" i="20" s="1"/>
  <c r="Z15" i="20" s="1"/>
  <c r="AA15" i="20" s="1"/>
  <c r="AB15" i="20" s="1"/>
  <c r="AC15" i="20" s="1"/>
  <c r="AD15" i="20" s="1"/>
  <c r="AE15" i="20" s="1"/>
  <c r="AG15" i="20" s="1"/>
  <c r="AH15" i="20" s="1"/>
  <c r="AI15" i="20" s="1"/>
  <c r="AJ15" i="20" s="1"/>
  <c r="AK15" i="20" s="1"/>
  <c r="AL15" i="20" s="1"/>
  <c r="AM15" i="20" s="1"/>
  <c r="AN15" i="20" s="1"/>
  <c r="AO15" i="20" s="1"/>
  <c r="AP15" i="20" s="1"/>
  <c r="AQ15" i="20" s="1"/>
  <c r="AR15" i="20" s="1"/>
  <c r="AT15" i="20" s="1"/>
  <c r="AU15" i="20" s="1"/>
  <c r="AV15" i="20" s="1"/>
  <c r="AW15" i="20" s="1"/>
  <c r="AX15" i="20" s="1"/>
  <c r="AY15" i="20" s="1"/>
  <c r="AZ15" i="20" s="1"/>
  <c r="BA15" i="20" s="1"/>
  <c r="BB15" i="20" s="1"/>
  <c r="BC15" i="20" s="1"/>
  <c r="BD15" i="20" s="1"/>
  <c r="BE15" i="20" s="1"/>
  <c r="BG15" i="20" s="1"/>
  <c r="BH15" i="20" s="1"/>
  <c r="BI15" i="20" s="1"/>
  <c r="BJ15" i="20" s="1"/>
  <c r="BK15" i="20" s="1"/>
  <c r="BL15" i="20" s="1"/>
  <c r="BM15" i="20" s="1"/>
  <c r="BN15" i="20" s="1"/>
  <c r="BO15" i="20" s="1"/>
  <c r="BP15" i="20" s="1"/>
  <c r="BQ15" i="20" s="1"/>
  <c r="BR15" i="20" s="1"/>
  <c r="H14" i="20"/>
  <c r="I14" i="20" s="1"/>
  <c r="J14" i="20" s="1"/>
  <c r="K14" i="20" s="1"/>
  <c r="L14" i="20" s="1"/>
  <c r="M14" i="20" s="1"/>
  <c r="N14" i="20" s="1"/>
  <c r="O14" i="20" s="1"/>
  <c r="P14" i="20" s="1"/>
  <c r="Q14" i="20" s="1"/>
  <c r="R14" i="20" s="1"/>
  <c r="T14" i="20" s="1"/>
  <c r="U14" i="20" s="1"/>
  <c r="V14" i="20" s="1"/>
  <c r="W14" i="20" s="1"/>
  <c r="X14" i="20" s="1"/>
  <c r="Y14" i="20" s="1"/>
  <c r="Z14" i="20" s="1"/>
  <c r="AA14" i="20" s="1"/>
  <c r="AB14" i="20" s="1"/>
  <c r="AC14" i="20" s="1"/>
  <c r="AD14" i="20" s="1"/>
  <c r="AE14" i="20" s="1"/>
  <c r="AG14" i="20" s="1"/>
  <c r="AH14" i="20" s="1"/>
  <c r="AI14" i="20" s="1"/>
  <c r="AJ14" i="20" s="1"/>
  <c r="AK14" i="20" s="1"/>
  <c r="AL14" i="20" s="1"/>
  <c r="AM14" i="20" s="1"/>
  <c r="AN14" i="20" s="1"/>
  <c r="AO14" i="20" s="1"/>
  <c r="AP14" i="20" s="1"/>
  <c r="AQ14" i="20" s="1"/>
  <c r="AR14" i="20" s="1"/>
  <c r="AT14" i="20" s="1"/>
  <c r="AU14" i="20" s="1"/>
  <c r="AV14" i="20" s="1"/>
  <c r="AW14" i="20" s="1"/>
  <c r="AX14" i="20" s="1"/>
  <c r="AY14" i="20" s="1"/>
  <c r="AZ14" i="20" s="1"/>
  <c r="BA14" i="20" s="1"/>
  <c r="BB14" i="20" s="1"/>
  <c r="BC14" i="20" s="1"/>
  <c r="BD14" i="20" s="1"/>
  <c r="BE14" i="20" s="1"/>
  <c r="BG14" i="20" s="1"/>
  <c r="BH14" i="20" s="1"/>
  <c r="BI14" i="20" s="1"/>
  <c r="BJ14" i="20" s="1"/>
  <c r="BK14" i="20" s="1"/>
  <c r="BL14" i="20" s="1"/>
  <c r="BM14" i="20" s="1"/>
  <c r="BN14" i="20" s="1"/>
  <c r="BO14" i="20" s="1"/>
  <c r="BP14" i="20" s="1"/>
  <c r="BQ14" i="20" s="1"/>
  <c r="BR14" i="20" s="1"/>
  <c r="H13" i="20"/>
  <c r="I13" i="20" s="1"/>
  <c r="J13" i="20" s="1"/>
  <c r="K13" i="20" s="1"/>
  <c r="L13" i="20" s="1"/>
  <c r="M13" i="20" s="1"/>
  <c r="N13" i="20" s="1"/>
  <c r="O13" i="20" s="1"/>
  <c r="P13" i="20" s="1"/>
  <c r="Q13" i="20" s="1"/>
  <c r="R13" i="20" s="1"/>
  <c r="T13" i="20" s="1"/>
  <c r="U13" i="20" s="1"/>
  <c r="V13" i="20" s="1"/>
  <c r="W13" i="20" s="1"/>
  <c r="X13" i="20" s="1"/>
  <c r="Y13" i="20" s="1"/>
  <c r="Z13" i="20" s="1"/>
  <c r="AA13" i="20" s="1"/>
  <c r="AB13" i="20" s="1"/>
  <c r="AC13" i="20" s="1"/>
  <c r="AD13" i="20" s="1"/>
  <c r="AE13" i="20" s="1"/>
  <c r="AG13" i="20" s="1"/>
  <c r="AH13" i="20" s="1"/>
  <c r="AI13" i="20" s="1"/>
  <c r="AJ13" i="20" s="1"/>
  <c r="AK13" i="20" s="1"/>
  <c r="AL13" i="20" s="1"/>
  <c r="AM13" i="20" s="1"/>
  <c r="AN13" i="20" s="1"/>
  <c r="AO13" i="20" s="1"/>
  <c r="AP13" i="20" s="1"/>
  <c r="AQ13" i="20" s="1"/>
  <c r="AR13" i="20" s="1"/>
  <c r="AT13" i="20" s="1"/>
  <c r="AU13" i="20" s="1"/>
  <c r="AV13" i="20" s="1"/>
  <c r="AW13" i="20" s="1"/>
  <c r="AX13" i="20" s="1"/>
  <c r="AY13" i="20" s="1"/>
  <c r="AZ13" i="20" s="1"/>
  <c r="BA13" i="20" s="1"/>
  <c r="BB13" i="20" s="1"/>
  <c r="BC13" i="20" s="1"/>
  <c r="BD13" i="20" s="1"/>
  <c r="BE13" i="20" s="1"/>
  <c r="BG13" i="20" s="1"/>
  <c r="BH13" i="20" s="1"/>
  <c r="BI13" i="20" s="1"/>
  <c r="BJ13" i="20" s="1"/>
  <c r="BK13" i="20" s="1"/>
  <c r="BL13" i="20" s="1"/>
  <c r="BM13" i="20" s="1"/>
  <c r="BN13" i="20" s="1"/>
  <c r="BO13" i="20" s="1"/>
  <c r="BP13" i="20" s="1"/>
  <c r="BQ13" i="20" s="1"/>
  <c r="BR13" i="20" s="1"/>
  <c r="H12" i="20"/>
  <c r="I12" i="20" s="1"/>
  <c r="J12" i="20" s="1"/>
  <c r="K12" i="20" s="1"/>
  <c r="L12" i="20" s="1"/>
  <c r="M12" i="20" s="1"/>
  <c r="N12" i="20" s="1"/>
  <c r="O12" i="20" s="1"/>
  <c r="P12" i="20" s="1"/>
  <c r="Q12" i="20" s="1"/>
  <c r="R12" i="20" s="1"/>
  <c r="T12" i="20" s="1"/>
  <c r="H11" i="20"/>
  <c r="I11" i="20" s="1"/>
  <c r="J11" i="20" s="1"/>
  <c r="K11" i="20" s="1"/>
  <c r="L11" i="20" s="1"/>
  <c r="M11" i="20" s="1"/>
  <c r="N11" i="20" s="1"/>
  <c r="O11" i="20" s="1"/>
  <c r="P11" i="20" s="1"/>
  <c r="Q11" i="20" s="1"/>
  <c r="R11" i="20" s="1"/>
  <c r="T11" i="20" s="1"/>
  <c r="U11" i="20" s="1"/>
  <c r="V11" i="20" s="1"/>
  <c r="W11" i="20" s="1"/>
  <c r="X11" i="20" s="1"/>
  <c r="Y11" i="20" s="1"/>
  <c r="Z11" i="20" s="1"/>
  <c r="AA11" i="20" s="1"/>
  <c r="AB11" i="20" s="1"/>
  <c r="AC11" i="20" s="1"/>
  <c r="AD11" i="20" s="1"/>
  <c r="AE11" i="20" s="1"/>
  <c r="AG11" i="20" s="1"/>
  <c r="AH11" i="20" s="1"/>
  <c r="AI11" i="20" s="1"/>
  <c r="AJ11" i="20" s="1"/>
  <c r="AK11" i="20" s="1"/>
  <c r="AL11" i="20" s="1"/>
  <c r="AM11" i="20" s="1"/>
  <c r="AN11" i="20" s="1"/>
  <c r="AO11" i="20" s="1"/>
  <c r="AP11" i="20" s="1"/>
  <c r="AQ11" i="20" s="1"/>
  <c r="AR11" i="20" s="1"/>
  <c r="AT11" i="20" s="1"/>
  <c r="AU11" i="20" s="1"/>
  <c r="AV11" i="20" s="1"/>
  <c r="AW11" i="20" s="1"/>
  <c r="AX11" i="20" s="1"/>
  <c r="AY11" i="20" s="1"/>
  <c r="AZ11" i="20" s="1"/>
  <c r="BA11" i="20" s="1"/>
  <c r="BB11" i="20" s="1"/>
  <c r="BC11" i="20" s="1"/>
  <c r="BD11" i="20" s="1"/>
  <c r="BE11" i="20" s="1"/>
  <c r="BG11" i="20" s="1"/>
  <c r="BH11" i="20" s="1"/>
  <c r="BI11" i="20" s="1"/>
  <c r="BJ11" i="20" s="1"/>
  <c r="BK11" i="20" s="1"/>
  <c r="BL11" i="20" s="1"/>
  <c r="BM11" i="20" s="1"/>
  <c r="BN11" i="20" s="1"/>
  <c r="BO11" i="20" s="1"/>
  <c r="BP11" i="20" s="1"/>
  <c r="BQ11" i="20" s="1"/>
  <c r="BR11" i="20" s="1"/>
  <c r="H10" i="20"/>
  <c r="I10" i="20" s="1"/>
  <c r="J10" i="20" s="1"/>
  <c r="K10" i="20" s="1"/>
  <c r="L10" i="20" s="1"/>
  <c r="M10" i="20" s="1"/>
  <c r="N10" i="20" s="1"/>
  <c r="O10" i="20" s="1"/>
  <c r="P10" i="20" s="1"/>
  <c r="Q10" i="20" s="1"/>
  <c r="R10" i="20" s="1"/>
  <c r="T10" i="20" s="1"/>
  <c r="U10" i="20" s="1"/>
  <c r="V10" i="20" s="1"/>
  <c r="W10" i="20" s="1"/>
  <c r="X10" i="20" s="1"/>
  <c r="Y10" i="20" s="1"/>
  <c r="Z10" i="20" s="1"/>
  <c r="AA10" i="20" s="1"/>
  <c r="AB10" i="20" s="1"/>
  <c r="AC10" i="20" s="1"/>
  <c r="AD10" i="20" s="1"/>
  <c r="AE10" i="20" s="1"/>
  <c r="AG10" i="20" s="1"/>
  <c r="AH10" i="20" s="1"/>
  <c r="AI10" i="20" s="1"/>
  <c r="AJ10" i="20" s="1"/>
  <c r="AK10" i="20" s="1"/>
  <c r="AL10" i="20" s="1"/>
  <c r="AM10" i="20" s="1"/>
  <c r="AN10" i="20" s="1"/>
  <c r="AO10" i="20" s="1"/>
  <c r="AP10" i="20" s="1"/>
  <c r="AQ10" i="20" s="1"/>
  <c r="AR10" i="20" s="1"/>
  <c r="AT10" i="20" s="1"/>
  <c r="AU10" i="20" s="1"/>
  <c r="AV10" i="20" s="1"/>
  <c r="AW10" i="20" s="1"/>
  <c r="AX10" i="20" s="1"/>
  <c r="AY10" i="20" s="1"/>
  <c r="AZ10" i="20" s="1"/>
  <c r="BA10" i="20" s="1"/>
  <c r="BB10" i="20" s="1"/>
  <c r="BC10" i="20" s="1"/>
  <c r="BD10" i="20" s="1"/>
  <c r="BE10" i="20" s="1"/>
  <c r="BG10" i="20" s="1"/>
  <c r="BH10" i="20" s="1"/>
  <c r="BI10" i="20" s="1"/>
  <c r="BJ10" i="20" s="1"/>
  <c r="BK10" i="20" s="1"/>
  <c r="BL10" i="20" s="1"/>
  <c r="BM10" i="20" s="1"/>
  <c r="BN10" i="20" s="1"/>
  <c r="BO10" i="20" s="1"/>
  <c r="BP10" i="20" s="1"/>
  <c r="BQ10" i="20" s="1"/>
  <c r="BR10" i="20" s="1"/>
  <c r="H9" i="20"/>
  <c r="I9" i="20" s="1"/>
  <c r="J9" i="20" s="1"/>
  <c r="K9" i="20" s="1"/>
  <c r="L9" i="20" s="1"/>
  <c r="M9" i="20" s="1"/>
  <c r="N9" i="20" s="1"/>
  <c r="O9" i="20" s="1"/>
  <c r="P9" i="20" s="1"/>
  <c r="Q9" i="20" s="1"/>
  <c r="R9" i="20" s="1"/>
  <c r="T9" i="20" s="1"/>
  <c r="U9" i="20" s="1"/>
  <c r="V9" i="20" s="1"/>
  <c r="W9" i="20" s="1"/>
  <c r="X9" i="20" s="1"/>
  <c r="Y9" i="20" s="1"/>
  <c r="Z9" i="20" s="1"/>
  <c r="AA9" i="20" s="1"/>
  <c r="AB9" i="20" s="1"/>
  <c r="AC9" i="20" s="1"/>
  <c r="AD9" i="20" s="1"/>
  <c r="AE9" i="20" s="1"/>
  <c r="AG9" i="20" s="1"/>
  <c r="AH9" i="20" s="1"/>
  <c r="AI9" i="20" s="1"/>
  <c r="AJ9" i="20" s="1"/>
  <c r="AK9" i="20" s="1"/>
  <c r="AL9" i="20" s="1"/>
  <c r="AM9" i="20" s="1"/>
  <c r="AN9" i="20" s="1"/>
  <c r="AO9" i="20" s="1"/>
  <c r="AP9" i="20" s="1"/>
  <c r="AQ9" i="20" s="1"/>
  <c r="AR9" i="20" s="1"/>
  <c r="AT9" i="20" s="1"/>
  <c r="AU9" i="20" s="1"/>
  <c r="AV9" i="20" s="1"/>
  <c r="AW9" i="20" s="1"/>
  <c r="AX9" i="20" s="1"/>
  <c r="AY9" i="20" s="1"/>
  <c r="AZ9" i="20" s="1"/>
  <c r="BA9" i="20" s="1"/>
  <c r="BB9" i="20" s="1"/>
  <c r="BC9" i="20" s="1"/>
  <c r="BD9" i="20" s="1"/>
  <c r="BE9" i="20" s="1"/>
  <c r="BG9" i="20" s="1"/>
  <c r="BH9" i="20" s="1"/>
  <c r="BI9" i="20" s="1"/>
  <c r="BJ9" i="20" s="1"/>
  <c r="BK9" i="20" s="1"/>
  <c r="BL9" i="20" s="1"/>
  <c r="BM9" i="20" s="1"/>
  <c r="BN9" i="20" s="1"/>
  <c r="BO9" i="20" s="1"/>
  <c r="BP9" i="20" s="1"/>
  <c r="BQ9" i="20" s="1"/>
  <c r="BR9" i="20" s="1"/>
  <c r="H8" i="20"/>
  <c r="I8" i="20" s="1"/>
  <c r="J8" i="20" s="1"/>
  <c r="K8" i="20" s="1"/>
  <c r="L8" i="20" s="1"/>
  <c r="M8" i="20" s="1"/>
  <c r="N8" i="20" s="1"/>
  <c r="O8" i="20" s="1"/>
  <c r="P8" i="20" s="1"/>
  <c r="Q8" i="20" s="1"/>
  <c r="R8" i="20" s="1"/>
  <c r="T8" i="20" s="1"/>
  <c r="U8" i="20" s="1"/>
  <c r="V8" i="20" s="1"/>
  <c r="W8" i="20" s="1"/>
  <c r="X8" i="20" s="1"/>
  <c r="Y8" i="20" s="1"/>
  <c r="Z8" i="20" s="1"/>
  <c r="AA8" i="20" s="1"/>
  <c r="AB8" i="20" s="1"/>
  <c r="AC8" i="20" s="1"/>
  <c r="AD8" i="20" s="1"/>
  <c r="AE8" i="20" s="1"/>
  <c r="AG8" i="20" s="1"/>
  <c r="AH8" i="20" s="1"/>
  <c r="AI8" i="20" s="1"/>
  <c r="AJ8" i="20" s="1"/>
  <c r="AK8" i="20" s="1"/>
  <c r="AL8" i="20" s="1"/>
  <c r="AM8" i="20" s="1"/>
  <c r="AN8" i="20" s="1"/>
  <c r="AO8" i="20" s="1"/>
  <c r="AP8" i="20" s="1"/>
  <c r="AQ8" i="20" s="1"/>
  <c r="AR8" i="20" s="1"/>
  <c r="AT8" i="20" s="1"/>
  <c r="AU8" i="20" s="1"/>
  <c r="AV8" i="20" s="1"/>
  <c r="AW8" i="20" s="1"/>
  <c r="AX8" i="20" s="1"/>
  <c r="AY8" i="20" s="1"/>
  <c r="AZ8" i="20" s="1"/>
  <c r="BA8" i="20" s="1"/>
  <c r="BB8" i="20" s="1"/>
  <c r="BC8" i="20" s="1"/>
  <c r="BD8" i="20" s="1"/>
  <c r="BE8" i="20" s="1"/>
  <c r="BG8" i="20" s="1"/>
  <c r="BH8" i="20" s="1"/>
  <c r="BI8" i="20" s="1"/>
  <c r="BJ8" i="20" s="1"/>
  <c r="BK8" i="20" s="1"/>
  <c r="BL8" i="20" s="1"/>
  <c r="BM8" i="20" s="1"/>
  <c r="BN8" i="20" s="1"/>
  <c r="BO8" i="20" s="1"/>
  <c r="BP8" i="20" s="1"/>
  <c r="BQ8" i="20" s="1"/>
  <c r="BR8" i="20" s="1"/>
  <c r="BR35" i="32"/>
  <c r="BQ35" i="32"/>
  <c r="BP35" i="32"/>
  <c r="BO35" i="32"/>
  <c r="BN35" i="32"/>
  <c r="BM35" i="32"/>
  <c r="BL35" i="32"/>
  <c r="BK35" i="32"/>
  <c r="BJ35" i="32"/>
  <c r="BI35" i="32"/>
  <c r="BG35" i="32"/>
  <c r="E55" i="7"/>
  <c r="AH35" i="32"/>
  <c r="U55" i="20" l="1"/>
  <c r="V55" i="20" s="1"/>
  <c r="W55" i="20" s="1"/>
  <c r="X55" i="20" s="1"/>
  <c r="Y55" i="20" s="1"/>
  <c r="Z55" i="20" s="1"/>
  <c r="AA55" i="20" s="1"/>
  <c r="AB55" i="20" s="1"/>
  <c r="AC55" i="20" s="1"/>
  <c r="AD55" i="20" s="1"/>
  <c r="AE55" i="20" s="1"/>
  <c r="AG55" i="20" s="1"/>
  <c r="J26" i="20"/>
  <c r="I46" i="20"/>
  <c r="U54" i="20"/>
  <c r="V54" i="20" s="1"/>
  <c r="W54" i="20" s="1"/>
  <c r="X54" i="20" s="1"/>
  <c r="Y54" i="20" s="1"/>
  <c r="Z54" i="20" s="1"/>
  <c r="AA54" i="20" s="1"/>
  <c r="AB54" i="20" s="1"/>
  <c r="AC54" i="20" s="1"/>
  <c r="AD54" i="20" s="1"/>
  <c r="AE54" i="20" s="1"/>
  <c r="AG54" i="20" s="1"/>
  <c r="U56" i="20"/>
  <c r="V56" i="20" s="1"/>
  <c r="W56" i="20" s="1"/>
  <c r="X56" i="20" s="1"/>
  <c r="Y56" i="20" s="1"/>
  <c r="Z56" i="20" s="1"/>
  <c r="AA56" i="20" s="1"/>
  <c r="AB56" i="20" s="1"/>
  <c r="AC56" i="20" s="1"/>
  <c r="AD56" i="20" s="1"/>
  <c r="AE56" i="20" s="1"/>
  <c r="AG56" i="20" s="1"/>
  <c r="U57" i="20"/>
  <c r="V57" i="20" s="1"/>
  <c r="W57" i="20" s="1"/>
  <c r="X57" i="20" s="1"/>
  <c r="Y57" i="20" s="1"/>
  <c r="Z57" i="20" s="1"/>
  <c r="AA57" i="20" s="1"/>
  <c r="AB57" i="20" s="1"/>
  <c r="AC57" i="20" s="1"/>
  <c r="AD57" i="20" s="1"/>
  <c r="AE57" i="20" s="1"/>
  <c r="AG57" i="20" s="1"/>
  <c r="J50" i="20"/>
  <c r="I67" i="20"/>
  <c r="U58" i="20"/>
  <c r="V58" i="20" s="1"/>
  <c r="W58" i="20" s="1"/>
  <c r="X58" i="20" s="1"/>
  <c r="Y58" i="20" s="1"/>
  <c r="Z58" i="20" s="1"/>
  <c r="AA58" i="20" s="1"/>
  <c r="AB58" i="20" s="1"/>
  <c r="AC58" i="20" s="1"/>
  <c r="AD58" i="20" s="1"/>
  <c r="AE58" i="20" s="1"/>
  <c r="AG58" i="20" s="1"/>
  <c r="K71" i="20"/>
  <c r="J84" i="20"/>
  <c r="I51" i="20"/>
  <c r="J51" i="20" s="1"/>
  <c r="K51" i="20" s="1"/>
  <c r="L51" i="20" s="1"/>
  <c r="M51" i="20" s="1"/>
  <c r="N51" i="20" s="1"/>
  <c r="O51" i="20" s="1"/>
  <c r="P51" i="20" s="1"/>
  <c r="Q51" i="20" s="1"/>
  <c r="R51" i="20" s="1"/>
  <c r="T51" i="20" s="1"/>
  <c r="U59" i="20"/>
  <c r="V59" i="20" s="1"/>
  <c r="W59" i="20" s="1"/>
  <c r="X59" i="20" s="1"/>
  <c r="Y59" i="20" s="1"/>
  <c r="Z59" i="20" s="1"/>
  <c r="AA59" i="20" s="1"/>
  <c r="AB59" i="20" s="1"/>
  <c r="AC59" i="20" s="1"/>
  <c r="AD59" i="20" s="1"/>
  <c r="AE59" i="20" s="1"/>
  <c r="AG59" i="20" s="1"/>
  <c r="U52" i="20"/>
  <c r="V52" i="20" s="1"/>
  <c r="W52" i="20" s="1"/>
  <c r="X52" i="20" s="1"/>
  <c r="Y52" i="20" s="1"/>
  <c r="Z52" i="20" s="1"/>
  <c r="AA52" i="20" s="1"/>
  <c r="AB52" i="20" s="1"/>
  <c r="AC52" i="20" s="1"/>
  <c r="AD52" i="20" s="1"/>
  <c r="AE52" i="20" s="1"/>
  <c r="AG52" i="20" s="1"/>
  <c r="U60" i="20"/>
  <c r="V60" i="20" s="1"/>
  <c r="W60" i="20" s="1"/>
  <c r="X60" i="20" s="1"/>
  <c r="Y60" i="20" s="1"/>
  <c r="Z60" i="20" s="1"/>
  <c r="AA60" i="20" s="1"/>
  <c r="AB60" i="20" s="1"/>
  <c r="AC60" i="20" s="1"/>
  <c r="AD60" i="20" s="1"/>
  <c r="AE60" i="20" s="1"/>
  <c r="AG60" i="20" s="1"/>
  <c r="U53" i="20"/>
  <c r="V53" i="20" s="1"/>
  <c r="W53" i="20" s="1"/>
  <c r="X53" i="20" s="1"/>
  <c r="Y53" i="20" s="1"/>
  <c r="Z53" i="20" s="1"/>
  <c r="AA53" i="20" s="1"/>
  <c r="AB53" i="20" s="1"/>
  <c r="AC53" i="20" s="1"/>
  <c r="AD53" i="20" s="1"/>
  <c r="AE53" i="20" s="1"/>
  <c r="AG53" i="20" s="1"/>
  <c r="U12" i="20"/>
  <c r="G13" i="28"/>
  <c r="AF59" i="20" l="1"/>
  <c r="AF57" i="20"/>
  <c r="AF55" i="20"/>
  <c r="AH53" i="20"/>
  <c r="AI53" i="20" s="1"/>
  <c r="AJ53" i="20" s="1"/>
  <c r="AK53" i="20" s="1"/>
  <c r="AL53" i="20" s="1"/>
  <c r="AM53" i="20" s="1"/>
  <c r="AN53" i="20" s="1"/>
  <c r="AO53" i="20" s="1"/>
  <c r="AP53" i="20" s="1"/>
  <c r="AQ53" i="20" s="1"/>
  <c r="AR53" i="20" s="1"/>
  <c r="AT53" i="20" s="1"/>
  <c r="AF60" i="20"/>
  <c r="AF56" i="20"/>
  <c r="S51" i="20"/>
  <c r="AH56" i="20"/>
  <c r="AI56" i="20" s="1"/>
  <c r="AJ56" i="20" s="1"/>
  <c r="AK56" i="20" s="1"/>
  <c r="AL56" i="20" s="1"/>
  <c r="AM56" i="20" s="1"/>
  <c r="AN56" i="20" s="1"/>
  <c r="AO56" i="20" s="1"/>
  <c r="AP56" i="20" s="1"/>
  <c r="AQ56" i="20" s="1"/>
  <c r="AR56" i="20" s="1"/>
  <c r="AT56" i="20" s="1"/>
  <c r="AH52" i="20"/>
  <c r="AI52" i="20" s="1"/>
  <c r="AJ52" i="20" s="1"/>
  <c r="AK52" i="20" s="1"/>
  <c r="AL52" i="20" s="1"/>
  <c r="AM52" i="20" s="1"/>
  <c r="AN52" i="20" s="1"/>
  <c r="AO52" i="20" s="1"/>
  <c r="AP52" i="20" s="1"/>
  <c r="AQ52" i="20" s="1"/>
  <c r="AR52" i="20" s="1"/>
  <c r="AT52" i="20" s="1"/>
  <c r="AH60" i="20"/>
  <c r="AI60" i="20" s="1"/>
  <c r="AJ60" i="20" s="1"/>
  <c r="AK60" i="20" s="1"/>
  <c r="AL60" i="20" s="1"/>
  <c r="AM60" i="20" s="1"/>
  <c r="AN60" i="20" s="1"/>
  <c r="AO60" i="20" s="1"/>
  <c r="AP60" i="20" s="1"/>
  <c r="AQ60" i="20" s="1"/>
  <c r="AR60" i="20" s="1"/>
  <c r="AT60" i="20" s="1"/>
  <c r="L71" i="20"/>
  <c r="K84" i="20"/>
  <c r="AF52" i="20"/>
  <c r="AF58" i="20"/>
  <c r="AF54" i="20"/>
  <c r="AH58" i="20"/>
  <c r="AI58" i="20" s="1"/>
  <c r="AJ58" i="20" s="1"/>
  <c r="AK58" i="20" s="1"/>
  <c r="AL58" i="20" s="1"/>
  <c r="AM58" i="20" s="1"/>
  <c r="AN58" i="20" s="1"/>
  <c r="AO58" i="20" s="1"/>
  <c r="AP58" i="20" s="1"/>
  <c r="AQ58" i="20" s="1"/>
  <c r="AR58" i="20" s="1"/>
  <c r="AT58" i="20" s="1"/>
  <c r="AH54" i="20"/>
  <c r="AI54" i="20" s="1"/>
  <c r="AJ54" i="20" s="1"/>
  <c r="AK54" i="20" s="1"/>
  <c r="AL54" i="20" s="1"/>
  <c r="AM54" i="20" s="1"/>
  <c r="AN54" i="20" s="1"/>
  <c r="AO54" i="20" s="1"/>
  <c r="AP54" i="20" s="1"/>
  <c r="AQ54" i="20" s="1"/>
  <c r="AR54" i="20" s="1"/>
  <c r="AT54" i="20" s="1"/>
  <c r="AH59" i="20"/>
  <c r="AI59" i="20" s="1"/>
  <c r="AJ59" i="20" s="1"/>
  <c r="AK59" i="20" s="1"/>
  <c r="AL59" i="20" s="1"/>
  <c r="AM59" i="20" s="1"/>
  <c r="AN59" i="20" s="1"/>
  <c r="AO59" i="20" s="1"/>
  <c r="AP59" i="20" s="1"/>
  <c r="AQ59" i="20" s="1"/>
  <c r="AR59" i="20" s="1"/>
  <c r="AT59" i="20" s="1"/>
  <c r="K50" i="20"/>
  <c r="J67" i="20"/>
  <c r="K26" i="20"/>
  <c r="J46" i="20"/>
  <c r="AF53" i="20"/>
  <c r="U51" i="20"/>
  <c r="V51" i="20" s="1"/>
  <c r="W51" i="20" s="1"/>
  <c r="X51" i="20" s="1"/>
  <c r="Y51" i="20" s="1"/>
  <c r="Z51" i="20" s="1"/>
  <c r="AA51" i="20" s="1"/>
  <c r="AB51" i="20" s="1"/>
  <c r="AC51" i="20" s="1"/>
  <c r="AD51" i="20" s="1"/>
  <c r="AE51" i="20" s="1"/>
  <c r="AG51" i="20" s="1"/>
  <c r="AH57" i="20"/>
  <c r="AI57" i="20" s="1"/>
  <c r="AJ57" i="20" s="1"/>
  <c r="AK57" i="20" s="1"/>
  <c r="AL57" i="20" s="1"/>
  <c r="AM57" i="20" s="1"/>
  <c r="AN57" i="20" s="1"/>
  <c r="AO57" i="20" s="1"/>
  <c r="AP57" i="20" s="1"/>
  <c r="AQ57" i="20" s="1"/>
  <c r="AR57" i="20" s="1"/>
  <c r="AT57" i="20" s="1"/>
  <c r="AH55" i="20"/>
  <c r="AI55" i="20" s="1"/>
  <c r="AJ55" i="20" s="1"/>
  <c r="AK55" i="20" s="1"/>
  <c r="AL55" i="20" s="1"/>
  <c r="AM55" i="20" s="1"/>
  <c r="AN55" i="20" s="1"/>
  <c r="AO55" i="20" s="1"/>
  <c r="AP55" i="20" s="1"/>
  <c r="AQ55" i="20" s="1"/>
  <c r="AR55" i="20" s="1"/>
  <c r="AT55" i="20" s="1"/>
  <c r="V12" i="20"/>
  <c r="S37" i="31"/>
  <c r="BH35" i="32"/>
  <c r="BE35" i="32"/>
  <c r="BD35" i="32"/>
  <c r="BC35" i="32"/>
  <c r="BB35" i="32"/>
  <c r="BA35" i="32"/>
  <c r="AZ35" i="32"/>
  <c r="AY35" i="32"/>
  <c r="AX35" i="32"/>
  <c r="AW35" i="32"/>
  <c r="AV35" i="32"/>
  <c r="AU35" i="32"/>
  <c r="AT35" i="32"/>
  <c r="AR35" i="32"/>
  <c r="AQ35" i="32"/>
  <c r="AP35" i="32"/>
  <c r="AO35" i="32"/>
  <c r="AN35" i="32"/>
  <c r="AM35" i="32"/>
  <c r="AL35" i="32"/>
  <c r="AK35" i="32"/>
  <c r="AJ35" i="32"/>
  <c r="AI35" i="32"/>
  <c r="AG35" i="32"/>
  <c r="AE35" i="32"/>
  <c r="AD35" i="32"/>
  <c r="AC35" i="32"/>
  <c r="AB35" i="32"/>
  <c r="AA35" i="32"/>
  <c r="Z35" i="32"/>
  <c r="Y35" i="32"/>
  <c r="X35" i="32"/>
  <c r="W35" i="32"/>
  <c r="V35" i="32"/>
  <c r="U35" i="32"/>
  <c r="T35" i="32"/>
  <c r="G19" i="7"/>
  <c r="G18" i="7"/>
  <c r="G4" i="25"/>
  <c r="H4" i="25" s="1"/>
  <c r="I4" i="25" s="1"/>
  <c r="J4" i="25" s="1"/>
  <c r="K4" i="25" s="1"/>
  <c r="L4" i="25" s="1"/>
  <c r="M4" i="25" s="1"/>
  <c r="N4" i="25" s="1"/>
  <c r="O4" i="25" s="1"/>
  <c r="P4" i="25" s="1"/>
  <c r="Q4" i="25" s="1"/>
  <c r="R4" i="25" s="1"/>
  <c r="T4" i="25" s="1"/>
  <c r="U4" i="25" s="1"/>
  <c r="V4" i="25" s="1"/>
  <c r="W4" i="25" s="1"/>
  <c r="X4" i="25" s="1"/>
  <c r="Y4" i="25" s="1"/>
  <c r="Z4" i="25" s="1"/>
  <c r="AA4" i="25" s="1"/>
  <c r="AB4" i="25" s="1"/>
  <c r="AC4" i="25" s="1"/>
  <c r="AD4" i="25" s="1"/>
  <c r="AE4" i="25" s="1"/>
  <c r="AG4" i="25" s="1"/>
  <c r="AH4" i="25" s="1"/>
  <c r="AI4" i="25" s="1"/>
  <c r="AJ4" i="25" s="1"/>
  <c r="AK4" i="25" s="1"/>
  <c r="AL4" i="25" s="1"/>
  <c r="AM4" i="25" s="1"/>
  <c r="AN4" i="25" s="1"/>
  <c r="AO4" i="25" s="1"/>
  <c r="AP4" i="25" s="1"/>
  <c r="AQ4" i="25" s="1"/>
  <c r="AR4" i="25" s="1"/>
  <c r="AT4" i="25" s="1"/>
  <c r="AU4" i="25" s="1"/>
  <c r="AV4" i="25" s="1"/>
  <c r="AW4" i="25" s="1"/>
  <c r="AX4" i="25" s="1"/>
  <c r="AY4" i="25" s="1"/>
  <c r="AZ4" i="25" s="1"/>
  <c r="BA4" i="25" s="1"/>
  <c r="BB4" i="25" s="1"/>
  <c r="BC4" i="25" s="1"/>
  <c r="BD4" i="25" s="1"/>
  <c r="BE4" i="25" s="1"/>
  <c r="BG4" i="25" s="1"/>
  <c r="BH4" i="25" s="1"/>
  <c r="BI4" i="25" s="1"/>
  <c r="BJ4" i="25" s="1"/>
  <c r="BK4" i="25" s="1"/>
  <c r="BL4" i="25" s="1"/>
  <c r="BM4" i="25" s="1"/>
  <c r="BN4" i="25" s="1"/>
  <c r="BO4" i="25" s="1"/>
  <c r="BP4" i="25" s="1"/>
  <c r="BQ4" i="25" s="1"/>
  <c r="BR4" i="25" s="1"/>
  <c r="G5" i="25"/>
  <c r="H5" i="25" s="1"/>
  <c r="I5" i="25" s="1"/>
  <c r="J5" i="25" s="1"/>
  <c r="K5" i="25" s="1"/>
  <c r="L5" i="25" s="1"/>
  <c r="M5" i="25" s="1"/>
  <c r="N5" i="25" s="1"/>
  <c r="O5" i="25" s="1"/>
  <c r="P5" i="25" s="1"/>
  <c r="Q5" i="25" s="1"/>
  <c r="R5" i="25" s="1"/>
  <c r="T5" i="25" s="1"/>
  <c r="U5" i="25" s="1"/>
  <c r="V5" i="25" s="1"/>
  <c r="W5" i="25" s="1"/>
  <c r="X5" i="25" s="1"/>
  <c r="Y5" i="25" s="1"/>
  <c r="Z5" i="25" s="1"/>
  <c r="AA5" i="25" s="1"/>
  <c r="AB5" i="25" s="1"/>
  <c r="AC5" i="25" s="1"/>
  <c r="AD5" i="25" s="1"/>
  <c r="AE5" i="25" s="1"/>
  <c r="AG5" i="25" s="1"/>
  <c r="AH5" i="25" s="1"/>
  <c r="AI5" i="25" s="1"/>
  <c r="AJ5" i="25" s="1"/>
  <c r="AK5" i="25" s="1"/>
  <c r="AL5" i="25" s="1"/>
  <c r="AM5" i="25" s="1"/>
  <c r="AN5" i="25" s="1"/>
  <c r="AO5" i="25" s="1"/>
  <c r="AP5" i="25" s="1"/>
  <c r="AQ5" i="25" s="1"/>
  <c r="AR5" i="25" s="1"/>
  <c r="AT5" i="25" s="1"/>
  <c r="AU5" i="25" s="1"/>
  <c r="AV5" i="25" s="1"/>
  <c r="AW5" i="25" s="1"/>
  <c r="AX5" i="25" s="1"/>
  <c r="AY5" i="25" s="1"/>
  <c r="AZ5" i="25" s="1"/>
  <c r="BA5" i="25" s="1"/>
  <c r="BB5" i="25" s="1"/>
  <c r="BC5" i="25" s="1"/>
  <c r="BD5" i="25" s="1"/>
  <c r="BE5" i="25" s="1"/>
  <c r="BG5" i="25" s="1"/>
  <c r="BH5" i="25" s="1"/>
  <c r="BI5" i="25" s="1"/>
  <c r="BJ5" i="25" s="1"/>
  <c r="BK5" i="25" s="1"/>
  <c r="BL5" i="25" s="1"/>
  <c r="BM5" i="25" s="1"/>
  <c r="BN5" i="25" s="1"/>
  <c r="BO5" i="25" s="1"/>
  <c r="BP5" i="25" s="1"/>
  <c r="BQ5" i="25" s="1"/>
  <c r="BR5" i="25" s="1"/>
  <c r="G6" i="25"/>
  <c r="H6" i="25" s="1"/>
  <c r="I6" i="25" s="1"/>
  <c r="J6" i="25" s="1"/>
  <c r="K6" i="25" s="1"/>
  <c r="L6" i="25" s="1"/>
  <c r="M6" i="25" s="1"/>
  <c r="N6" i="25" s="1"/>
  <c r="O6" i="25" s="1"/>
  <c r="P6" i="25" s="1"/>
  <c r="Q6" i="25" s="1"/>
  <c r="R6" i="25" s="1"/>
  <c r="T6" i="25" s="1"/>
  <c r="U6" i="25" s="1"/>
  <c r="V6" i="25" s="1"/>
  <c r="W6" i="25" s="1"/>
  <c r="X6" i="25" s="1"/>
  <c r="Y6" i="25" s="1"/>
  <c r="Z6" i="25" s="1"/>
  <c r="AA6" i="25" s="1"/>
  <c r="AB6" i="25" s="1"/>
  <c r="AC6" i="25" s="1"/>
  <c r="AD6" i="25" s="1"/>
  <c r="AE6" i="25" s="1"/>
  <c r="AG6" i="25" s="1"/>
  <c r="AH6" i="25" s="1"/>
  <c r="AI6" i="25" s="1"/>
  <c r="AJ6" i="25" s="1"/>
  <c r="AK6" i="25" s="1"/>
  <c r="AL6" i="25" s="1"/>
  <c r="AM6" i="25" s="1"/>
  <c r="AN6" i="25" s="1"/>
  <c r="AO6" i="25" s="1"/>
  <c r="AP6" i="25" s="1"/>
  <c r="AQ6" i="25" s="1"/>
  <c r="AR6" i="25" s="1"/>
  <c r="AT6" i="25" s="1"/>
  <c r="AU6" i="25" s="1"/>
  <c r="AV6" i="25" s="1"/>
  <c r="AW6" i="25" s="1"/>
  <c r="AX6" i="25" s="1"/>
  <c r="AY6" i="25" s="1"/>
  <c r="AZ6" i="25" s="1"/>
  <c r="BA6" i="25" s="1"/>
  <c r="BB6" i="25" s="1"/>
  <c r="BC6" i="25" s="1"/>
  <c r="BD6" i="25" s="1"/>
  <c r="BE6" i="25" s="1"/>
  <c r="BG6" i="25" s="1"/>
  <c r="BH6" i="25" s="1"/>
  <c r="BI6" i="25" s="1"/>
  <c r="BJ6" i="25" s="1"/>
  <c r="BK6" i="25" s="1"/>
  <c r="BL6" i="25" s="1"/>
  <c r="BM6" i="25" s="1"/>
  <c r="BN6" i="25" s="1"/>
  <c r="BO6" i="25" s="1"/>
  <c r="BP6" i="25" s="1"/>
  <c r="BQ6" i="25" s="1"/>
  <c r="BR6" i="25" s="1"/>
  <c r="G7" i="25"/>
  <c r="H7" i="25" s="1"/>
  <c r="I7" i="25" s="1"/>
  <c r="J7" i="25" s="1"/>
  <c r="K7" i="25" s="1"/>
  <c r="L7" i="25" s="1"/>
  <c r="M7" i="25" s="1"/>
  <c r="N7" i="25" s="1"/>
  <c r="O7" i="25" s="1"/>
  <c r="P7" i="25" s="1"/>
  <c r="Q7" i="25" s="1"/>
  <c r="R7" i="25" s="1"/>
  <c r="T7" i="25" s="1"/>
  <c r="U7" i="25" s="1"/>
  <c r="V7" i="25" s="1"/>
  <c r="W7" i="25" s="1"/>
  <c r="X7" i="25" s="1"/>
  <c r="Y7" i="25" s="1"/>
  <c r="Z7" i="25" s="1"/>
  <c r="AA7" i="25" s="1"/>
  <c r="AB7" i="25" s="1"/>
  <c r="AC7" i="25" s="1"/>
  <c r="AD7" i="25" s="1"/>
  <c r="AE7" i="25" s="1"/>
  <c r="AG7" i="25" s="1"/>
  <c r="AH7" i="25" s="1"/>
  <c r="AI7" i="25" s="1"/>
  <c r="AJ7" i="25" s="1"/>
  <c r="AK7" i="25" s="1"/>
  <c r="AL7" i="25" s="1"/>
  <c r="AM7" i="25" s="1"/>
  <c r="AN7" i="25" s="1"/>
  <c r="AO7" i="25" s="1"/>
  <c r="AP7" i="25" s="1"/>
  <c r="AQ7" i="25" s="1"/>
  <c r="AR7" i="25" s="1"/>
  <c r="AT7" i="25" s="1"/>
  <c r="AU7" i="25" s="1"/>
  <c r="AV7" i="25" s="1"/>
  <c r="AW7" i="25" s="1"/>
  <c r="AX7" i="25" s="1"/>
  <c r="AY7" i="25" s="1"/>
  <c r="AZ7" i="25" s="1"/>
  <c r="BA7" i="25" s="1"/>
  <c r="BB7" i="25" s="1"/>
  <c r="BC7" i="25" s="1"/>
  <c r="BD7" i="25" s="1"/>
  <c r="BE7" i="25" s="1"/>
  <c r="BG7" i="25" s="1"/>
  <c r="BH7" i="25" s="1"/>
  <c r="BI7" i="25" s="1"/>
  <c r="BJ7" i="25" s="1"/>
  <c r="BK7" i="25" s="1"/>
  <c r="BL7" i="25" s="1"/>
  <c r="BM7" i="25" s="1"/>
  <c r="BN7" i="25" s="1"/>
  <c r="BO7" i="25" s="1"/>
  <c r="BP7" i="25" s="1"/>
  <c r="BQ7" i="25" s="1"/>
  <c r="BR7" i="25" s="1"/>
  <c r="G8" i="25"/>
  <c r="H8" i="25" s="1"/>
  <c r="I8" i="25" s="1"/>
  <c r="J8" i="25" s="1"/>
  <c r="K8" i="25" s="1"/>
  <c r="L8" i="25" s="1"/>
  <c r="M8" i="25" s="1"/>
  <c r="N8" i="25" s="1"/>
  <c r="O8" i="25" s="1"/>
  <c r="P8" i="25" s="1"/>
  <c r="Q8" i="25" s="1"/>
  <c r="R8" i="25" s="1"/>
  <c r="T8" i="25" s="1"/>
  <c r="U8" i="25" s="1"/>
  <c r="V8" i="25" s="1"/>
  <c r="W8" i="25" s="1"/>
  <c r="X8" i="25" s="1"/>
  <c r="Y8" i="25" s="1"/>
  <c r="Z8" i="25" s="1"/>
  <c r="AA8" i="25" s="1"/>
  <c r="AB8" i="25" s="1"/>
  <c r="AC8" i="25" s="1"/>
  <c r="AD8" i="25" s="1"/>
  <c r="AE8" i="25" s="1"/>
  <c r="AG8" i="25" s="1"/>
  <c r="AH8" i="25" s="1"/>
  <c r="AI8" i="25" s="1"/>
  <c r="AJ8" i="25" s="1"/>
  <c r="AK8" i="25" s="1"/>
  <c r="AL8" i="25" s="1"/>
  <c r="AM8" i="25" s="1"/>
  <c r="AN8" i="25" s="1"/>
  <c r="AO8" i="25" s="1"/>
  <c r="AP8" i="25" s="1"/>
  <c r="AQ8" i="25" s="1"/>
  <c r="AR8" i="25" s="1"/>
  <c r="AT8" i="25" s="1"/>
  <c r="AU8" i="25" s="1"/>
  <c r="AV8" i="25" s="1"/>
  <c r="AW8" i="25" s="1"/>
  <c r="AX8" i="25" s="1"/>
  <c r="AY8" i="25" s="1"/>
  <c r="AZ8" i="25" s="1"/>
  <c r="BA8" i="25" s="1"/>
  <c r="BB8" i="25" s="1"/>
  <c r="BC8" i="25" s="1"/>
  <c r="BD8" i="25" s="1"/>
  <c r="BE8" i="25" s="1"/>
  <c r="BG8" i="25" s="1"/>
  <c r="BH8" i="25" s="1"/>
  <c r="BI8" i="25" s="1"/>
  <c r="BJ8" i="25" s="1"/>
  <c r="BK8" i="25" s="1"/>
  <c r="BL8" i="25" s="1"/>
  <c r="BM8" i="25" s="1"/>
  <c r="BN8" i="25" s="1"/>
  <c r="BO8" i="25" s="1"/>
  <c r="BP8" i="25" s="1"/>
  <c r="BQ8" i="25" s="1"/>
  <c r="BR8" i="25" s="1"/>
  <c r="G9" i="25"/>
  <c r="H9" i="25" s="1"/>
  <c r="I9" i="25" s="1"/>
  <c r="J9" i="25" s="1"/>
  <c r="K9" i="25" s="1"/>
  <c r="L9" i="25" s="1"/>
  <c r="M9" i="25" s="1"/>
  <c r="N9" i="25" s="1"/>
  <c r="O9" i="25" s="1"/>
  <c r="P9" i="25" s="1"/>
  <c r="Q9" i="25" s="1"/>
  <c r="R9" i="25" s="1"/>
  <c r="T9" i="25" s="1"/>
  <c r="U9" i="25" s="1"/>
  <c r="V9" i="25" s="1"/>
  <c r="W9" i="25" s="1"/>
  <c r="X9" i="25" s="1"/>
  <c r="Y9" i="25" s="1"/>
  <c r="Z9" i="25" s="1"/>
  <c r="AA9" i="25" s="1"/>
  <c r="AB9" i="25" s="1"/>
  <c r="AC9" i="25" s="1"/>
  <c r="AD9" i="25" s="1"/>
  <c r="AE9" i="25" s="1"/>
  <c r="AG9" i="25" s="1"/>
  <c r="AH9" i="25" s="1"/>
  <c r="AI9" i="25" s="1"/>
  <c r="AJ9" i="25" s="1"/>
  <c r="AK9" i="25" s="1"/>
  <c r="AL9" i="25" s="1"/>
  <c r="AM9" i="25" s="1"/>
  <c r="AN9" i="25" s="1"/>
  <c r="AO9" i="25" s="1"/>
  <c r="AP9" i="25" s="1"/>
  <c r="AQ9" i="25" s="1"/>
  <c r="AR9" i="25" s="1"/>
  <c r="AT9" i="25" s="1"/>
  <c r="AU9" i="25" s="1"/>
  <c r="AV9" i="25" s="1"/>
  <c r="AW9" i="25" s="1"/>
  <c r="AX9" i="25" s="1"/>
  <c r="AY9" i="25" s="1"/>
  <c r="AZ9" i="25" s="1"/>
  <c r="BA9" i="25" s="1"/>
  <c r="BB9" i="25" s="1"/>
  <c r="BC9" i="25" s="1"/>
  <c r="BD9" i="25" s="1"/>
  <c r="BE9" i="25" s="1"/>
  <c r="BG9" i="25" s="1"/>
  <c r="BH9" i="25" s="1"/>
  <c r="BI9" i="25" s="1"/>
  <c r="BJ9" i="25" s="1"/>
  <c r="BK9" i="25" s="1"/>
  <c r="BL9" i="25" s="1"/>
  <c r="BM9" i="25" s="1"/>
  <c r="BN9" i="25" s="1"/>
  <c r="BO9" i="25" s="1"/>
  <c r="BP9" i="25" s="1"/>
  <c r="BQ9" i="25" s="1"/>
  <c r="BR9" i="25" s="1"/>
  <c r="G10" i="25"/>
  <c r="H10" i="25" s="1"/>
  <c r="I10" i="25" s="1"/>
  <c r="J10" i="25" s="1"/>
  <c r="K10" i="25" s="1"/>
  <c r="L10" i="25" s="1"/>
  <c r="M10" i="25" s="1"/>
  <c r="N10" i="25" s="1"/>
  <c r="O10" i="25" s="1"/>
  <c r="P10" i="25" s="1"/>
  <c r="Q10" i="25" s="1"/>
  <c r="R10" i="25" s="1"/>
  <c r="T10" i="25" s="1"/>
  <c r="U10" i="25" s="1"/>
  <c r="V10" i="25" s="1"/>
  <c r="W10" i="25" s="1"/>
  <c r="X10" i="25" s="1"/>
  <c r="Y10" i="25" s="1"/>
  <c r="Z10" i="25" s="1"/>
  <c r="AA10" i="25" s="1"/>
  <c r="AB10" i="25" s="1"/>
  <c r="AC10" i="25" s="1"/>
  <c r="AD10" i="25" s="1"/>
  <c r="AE10" i="25" s="1"/>
  <c r="AG10" i="25" s="1"/>
  <c r="AH10" i="25" s="1"/>
  <c r="AI10" i="25" s="1"/>
  <c r="AJ10" i="25" s="1"/>
  <c r="AK10" i="25" s="1"/>
  <c r="AL10" i="25" s="1"/>
  <c r="AM10" i="25" s="1"/>
  <c r="AN10" i="25" s="1"/>
  <c r="AO10" i="25" s="1"/>
  <c r="AP10" i="25" s="1"/>
  <c r="AQ10" i="25" s="1"/>
  <c r="AR10" i="25" s="1"/>
  <c r="AT10" i="25" s="1"/>
  <c r="AU10" i="25" s="1"/>
  <c r="AV10" i="25" s="1"/>
  <c r="AW10" i="25" s="1"/>
  <c r="AX10" i="25" s="1"/>
  <c r="AY10" i="25" s="1"/>
  <c r="AZ10" i="25" s="1"/>
  <c r="BA10" i="25" s="1"/>
  <c r="BB10" i="25" s="1"/>
  <c r="BC10" i="25" s="1"/>
  <c r="BD10" i="25" s="1"/>
  <c r="BE10" i="25" s="1"/>
  <c r="BG10" i="25" s="1"/>
  <c r="BH10" i="25" s="1"/>
  <c r="BI10" i="25" s="1"/>
  <c r="BJ10" i="25" s="1"/>
  <c r="BK10" i="25" s="1"/>
  <c r="BL10" i="25" s="1"/>
  <c r="BM10" i="25" s="1"/>
  <c r="BN10" i="25" s="1"/>
  <c r="BO10" i="25" s="1"/>
  <c r="BP10" i="25" s="1"/>
  <c r="BQ10" i="25" s="1"/>
  <c r="BR10" i="25" s="1"/>
  <c r="G18" i="25"/>
  <c r="H18" i="25" s="1"/>
  <c r="I18" i="25" s="1"/>
  <c r="J18" i="25" s="1"/>
  <c r="K18" i="25" s="1"/>
  <c r="L18" i="25" s="1"/>
  <c r="M18" i="25" s="1"/>
  <c r="N18" i="25" s="1"/>
  <c r="O18" i="25" s="1"/>
  <c r="P18" i="25" s="1"/>
  <c r="Q18" i="25" s="1"/>
  <c r="R18" i="25" s="1"/>
  <c r="T18" i="25" s="1"/>
  <c r="U18" i="25" s="1"/>
  <c r="V18" i="25" s="1"/>
  <c r="W18" i="25" s="1"/>
  <c r="X18" i="25" s="1"/>
  <c r="Y18" i="25" s="1"/>
  <c r="Z18" i="25" s="1"/>
  <c r="AA18" i="25" s="1"/>
  <c r="AB18" i="25" s="1"/>
  <c r="AC18" i="25" s="1"/>
  <c r="AD18" i="25" s="1"/>
  <c r="AE18" i="25" s="1"/>
  <c r="AG18" i="25" s="1"/>
  <c r="AH18" i="25" s="1"/>
  <c r="AI18" i="25" s="1"/>
  <c r="AJ18" i="25" s="1"/>
  <c r="AK18" i="25" s="1"/>
  <c r="AL18" i="25" s="1"/>
  <c r="AM18" i="25" s="1"/>
  <c r="AN18" i="25" s="1"/>
  <c r="AO18" i="25" s="1"/>
  <c r="AP18" i="25" s="1"/>
  <c r="AQ18" i="25" s="1"/>
  <c r="AR18" i="25" s="1"/>
  <c r="AT18" i="25" s="1"/>
  <c r="AU18" i="25" s="1"/>
  <c r="AV18" i="25" s="1"/>
  <c r="AW18" i="25" s="1"/>
  <c r="AX18" i="25" s="1"/>
  <c r="AY18" i="25" s="1"/>
  <c r="AZ18" i="25" s="1"/>
  <c r="BA18" i="25" s="1"/>
  <c r="BB18" i="25" s="1"/>
  <c r="BC18" i="25" s="1"/>
  <c r="BD18" i="25" s="1"/>
  <c r="BE18" i="25" s="1"/>
  <c r="BG18" i="25" s="1"/>
  <c r="BH18" i="25" s="1"/>
  <c r="BI18" i="25" s="1"/>
  <c r="BJ18" i="25" s="1"/>
  <c r="BK18" i="25" s="1"/>
  <c r="BL18" i="25" s="1"/>
  <c r="BM18" i="25" s="1"/>
  <c r="BN18" i="25" s="1"/>
  <c r="BO18" i="25" s="1"/>
  <c r="BP18" i="25" s="1"/>
  <c r="BQ18" i="25" s="1"/>
  <c r="BR18" i="25" s="1"/>
  <c r="G19" i="25"/>
  <c r="H19" i="25" s="1"/>
  <c r="I19" i="25" s="1"/>
  <c r="J19" i="25" s="1"/>
  <c r="K19" i="25" s="1"/>
  <c r="L19" i="25" s="1"/>
  <c r="M19" i="25" s="1"/>
  <c r="N19" i="25" s="1"/>
  <c r="O19" i="25" s="1"/>
  <c r="P19" i="25" s="1"/>
  <c r="Q19" i="25" s="1"/>
  <c r="R19" i="25" s="1"/>
  <c r="T19" i="25" s="1"/>
  <c r="U19" i="25" s="1"/>
  <c r="V19" i="25" s="1"/>
  <c r="W19" i="25" s="1"/>
  <c r="X19" i="25" s="1"/>
  <c r="Y19" i="25" s="1"/>
  <c r="Z19" i="25" s="1"/>
  <c r="AA19" i="25" s="1"/>
  <c r="AB19" i="25" s="1"/>
  <c r="AC19" i="25" s="1"/>
  <c r="AD19" i="25" s="1"/>
  <c r="AE19" i="25" s="1"/>
  <c r="AG19" i="25" s="1"/>
  <c r="AH19" i="25" s="1"/>
  <c r="AI19" i="25" s="1"/>
  <c r="AJ19" i="25" s="1"/>
  <c r="AK19" i="25" s="1"/>
  <c r="AL19" i="25" s="1"/>
  <c r="AM19" i="25" s="1"/>
  <c r="AN19" i="25" s="1"/>
  <c r="AO19" i="25" s="1"/>
  <c r="AP19" i="25" s="1"/>
  <c r="AQ19" i="25" s="1"/>
  <c r="AR19" i="25" s="1"/>
  <c r="AT19" i="25" s="1"/>
  <c r="AU19" i="25" s="1"/>
  <c r="AV19" i="25" s="1"/>
  <c r="AW19" i="25" s="1"/>
  <c r="AX19" i="25" s="1"/>
  <c r="AY19" i="25" s="1"/>
  <c r="AZ19" i="25" s="1"/>
  <c r="BA19" i="25" s="1"/>
  <c r="BB19" i="25" s="1"/>
  <c r="BC19" i="25" s="1"/>
  <c r="BD19" i="25" s="1"/>
  <c r="BE19" i="25" s="1"/>
  <c r="BG19" i="25" s="1"/>
  <c r="BH19" i="25" s="1"/>
  <c r="BI19" i="25" s="1"/>
  <c r="BJ19" i="25" s="1"/>
  <c r="BK19" i="25" s="1"/>
  <c r="BL19" i="25" s="1"/>
  <c r="BM19" i="25" s="1"/>
  <c r="BN19" i="25" s="1"/>
  <c r="BO19" i="25" s="1"/>
  <c r="BP19" i="25" s="1"/>
  <c r="BQ19" i="25" s="1"/>
  <c r="BR19" i="25" s="1"/>
  <c r="G20" i="25"/>
  <c r="H20" i="25" s="1"/>
  <c r="I20" i="25" s="1"/>
  <c r="J20" i="25" s="1"/>
  <c r="K20" i="25" s="1"/>
  <c r="L20" i="25" s="1"/>
  <c r="M20" i="25" s="1"/>
  <c r="N20" i="25" s="1"/>
  <c r="O20" i="25" s="1"/>
  <c r="P20" i="25" s="1"/>
  <c r="Q20" i="25" s="1"/>
  <c r="R20" i="25" s="1"/>
  <c r="T20" i="25" s="1"/>
  <c r="U20" i="25" s="1"/>
  <c r="V20" i="25" s="1"/>
  <c r="W20" i="25" s="1"/>
  <c r="X20" i="25" s="1"/>
  <c r="Y20" i="25" s="1"/>
  <c r="Z20" i="25" s="1"/>
  <c r="AA20" i="25" s="1"/>
  <c r="AB20" i="25" s="1"/>
  <c r="AC20" i="25" s="1"/>
  <c r="AD20" i="25" s="1"/>
  <c r="AE20" i="25" s="1"/>
  <c r="AG20" i="25" s="1"/>
  <c r="AH20" i="25" s="1"/>
  <c r="AI20" i="25" s="1"/>
  <c r="AJ20" i="25" s="1"/>
  <c r="AK20" i="25" s="1"/>
  <c r="AL20" i="25" s="1"/>
  <c r="AM20" i="25" s="1"/>
  <c r="AN20" i="25" s="1"/>
  <c r="AO20" i="25" s="1"/>
  <c r="AP20" i="25" s="1"/>
  <c r="AQ20" i="25" s="1"/>
  <c r="AR20" i="25" s="1"/>
  <c r="AT20" i="25" s="1"/>
  <c r="AU20" i="25" s="1"/>
  <c r="AV20" i="25" s="1"/>
  <c r="AW20" i="25" s="1"/>
  <c r="AX20" i="25" s="1"/>
  <c r="AY20" i="25" s="1"/>
  <c r="AZ20" i="25" s="1"/>
  <c r="BA20" i="25" s="1"/>
  <c r="BB20" i="25" s="1"/>
  <c r="BC20" i="25" s="1"/>
  <c r="BD20" i="25" s="1"/>
  <c r="BE20" i="25" s="1"/>
  <c r="BG20" i="25" s="1"/>
  <c r="BH20" i="25" s="1"/>
  <c r="BI20" i="25" s="1"/>
  <c r="BJ20" i="25" s="1"/>
  <c r="BK20" i="25" s="1"/>
  <c r="BL20" i="25" s="1"/>
  <c r="BM20" i="25" s="1"/>
  <c r="BN20" i="25" s="1"/>
  <c r="BO20" i="25" s="1"/>
  <c r="BP20" i="25" s="1"/>
  <c r="BQ20" i="25" s="1"/>
  <c r="BR20" i="25" s="1"/>
  <c r="G21" i="25"/>
  <c r="H21" i="25" s="1"/>
  <c r="I21" i="25" s="1"/>
  <c r="J21" i="25" s="1"/>
  <c r="K21" i="25" s="1"/>
  <c r="L21" i="25" s="1"/>
  <c r="M21" i="25" s="1"/>
  <c r="N21" i="25" s="1"/>
  <c r="O21" i="25" s="1"/>
  <c r="P21" i="25" s="1"/>
  <c r="Q21" i="25" s="1"/>
  <c r="R21" i="25" s="1"/>
  <c r="T21" i="25" s="1"/>
  <c r="U21" i="25" s="1"/>
  <c r="V21" i="25" s="1"/>
  <c r="W21" i="25" s="1"/>
  <c r="X21" i="25" s="1"/>
  <c r="Y21" i="25" s="1"/>
  <c r="Z21" i="25" s="1"/>
  <c r="AA21" i="25" s="1"/>
  <c r="AB21" i="25" s="1"/>
  <c r="AC21" i="25" s="1"/>
  <c r="AD21" i="25" s="1"/>
  <c r="AE21" i="25" s="1"/>
  <c r="AG21" i="25" s="1"/>
  <c r="AH21" i="25" s="1"/>
  <c r="AI21" i="25" s="1"/>
  <c r="AJ21" i="25" s="1"/>
  <c r="AK21" i="25" s="1"/>
  <c r="AL21" i="25" s="1"/>
  <c r="AM21" i="25" s="1"/>
  <c r="AN21" i="25" s="1"/>
  <c r="AO21" i="25" s="1"/>
  <c r="AP21" i="25" s="1"/>
  <c r="AQ21" i="25" s="1"/>
  <c r="AR21" i="25" s="1"/>
  <c r="AT21" i="25" s="1"/>
  <c r="AU21" i="25" s="1"/>
  <c r="AV21" i="25" s="1"/>
  <c r="AW21" i="25" s="1"/>
  <c r="AX21" i="25" s="1"/>
  <c r="AY21" i="25" s="1"/>
  <c r="AZ21" i="25" s="1"/>
  <c r="BA21" i="25" s="1"/>
  <c r="BB21" i="25" s="1"/>
  <c r="BC21" i="25" s="1"/>
  <c r="BD21" i="25" s="1"/>
  <c r="BE21" i="25" s="1"/>
  <c r="BG21" i="25" s="1"/>
  <c r="BH21" i="25" s="1"/>
  <c r="BI21" i="25" s="1"/>
  <c r="BJ21" i="25" s="1"/>
  <c r="BK21" i="25" s="1"/>
  <c r="BL21" i="25" s="1"/>
  <c r="BM21" i="25" s="1"/>
  <c r="BN21" i="25" s="1"/>
  <c r="BO21" i="25" s="1"/>
  <c r="BP21" i="25" s="1"/>
  <c r="BQ21" i="25" s="1"/>
  <c r="BR21" i="25" s="1"/>
  <c r="G22" i="25"/>
  <c r="H22" i="25" s="1"/>
  <c r="I22" i="25" s="1"/>
  <c r="J22" i="25" s="1"/>
  <c r="K22" i="25" s="1"/>
  <c r="L22" i="25" s="1"/>
  <c r="M22" i="25" s="1"/>
  <c r="N22" i="25" s="1"/>
  <c r="O22" i="25" s="1"/>
  <c r="P22" i="25" s="1"/>
  <c r="Q22" i="25" s="1"/>
  <c r="R22" i="25" s="1"/>
  <c r="T22" i="25" s="1"/>
  <c r="U22" i="25" s="1"/>
  <c r="V22" i="25" s="1"/>
  <c r="W22" i="25" s="1"/>
  <c r="X22" i="25" s="1"/>
  <c r="Y22" i="25" s="1"/>
  <c r="Z22" i="25" s="1"/>
  <c r="AA22" i="25" s="1"/>
  <c r="AB22" i="25" s="1"/>
  <c r="AC22" i="25" s="1"/>
  <c r="AD22" i="25" s="1"/>
  <c r="AE22" i="25" s="1"/>
  <c r="AG22" i="25" s="1"/>
  <c r="AH22" i="25" s="1"/>
  <c r="AI22" i="25" s="1"/>
  <c r="AJ22" i="25" s="1"/>
  <c r="AK22" i="25" s="1"/>
  <c r="AL22" i="25" s="1"/>
  <c r="AM22" i="25" s="1"/>
  <c r="AN22" i="25" s="1"/>
  <c r="AO22" i="25" s="1"/>
  <c r="AP22" i="25" s="1"/>
  <c r="AQ22" i="25" s="1"/>
  <c r="AR22" i="25" s="1"/>
  <c r="AT22" i="25" s="1"/>
  <c r="AU22" i="25" s="1"/>
  <c r="AV22" i="25" s="1"/>
  <c r="AW22" i="25" s="1"/>
  <c r="AX22" i="25" s="1"/>
  <c r="AY22" i="25" s="1"/>
  <c r="AZ22" i="25" s="1"/>
  <c r="BA22" i="25" s="1"/>
  <c r="BB22" i="25" s="1"/>
  <c r="BC22" i="25" s="1"/>
  <c r="BD22" i="25" s="1"/>
  <c r="BE22" i="25" s="1"/>
  <c r="BG22" i="25" s="1"/>
  <c r="BH22" i="25" s="1"/>
  <c r="BI22" i="25" s="1"/>
  <c r="BJ22" i="25" s="1"/>
  <c r="BK22" i="25" s="1"/>
  <c r="BL22" i="25" s="1"/>
  <c r="BM22" i="25" s="1"/>
  <c r="BN22" i="25" s="1"/>
  <c r="BO22" i="25" s="1"/>
  <c r="BP22" i="25" s="1"/>
  <c r="BQ22" i="25" s="1"/>
  <c r="BR22" i="25" s="1"/>
  <c r="G32" i="25"/>
  <c r="H32" i="25" s="1"/>
  <c r="I32" i="25" s="1"/>
  <c r="J32" i="25" s="1"/>
  <c r="K32" i="25" s="1"/>
  <c r="L32" i="25" s="1"/>
  <c r="M32" i="25" s="1"/>
  <c r="N32" i="25" s="1"/>
  <c r="O32" i="25" s="1"/>
  <c r="P32" i="25" s="1"/>
  <c r="Q32" i="25" s="1"/>
  <c r="R32" i="25" s="1"/>
  <c r="T32" i="25" s="1"/>
  <c r="U32" i="25" s="1"/>
  <c r="V32" i="25" s="1"/>
  <c r="W32" i="25" s="1"/>
  <c r="X32" i="25" s="1"/>
  <c r="Y32" i="25" s="1"/>
  <c r="Z32" i="25" s="1"/>
  <c r="AA32" i="25" s="1"/>
  <c r="AB32" i="25" s="1"/>
  <c r="AC32" i="25" s="1"/>
  <c r="AD32" i="25" s="1"/>
  <c r="AE32" i="25" s="1"/>
  <c r="AG32" i="25" s="1"/>
  <c r="AH32" i="25" s="1"/>
  <c r="AI32" i="25" s="1"/>
  <c r="AJ32" i="25" s="1"/>
  <c r="AK32" i="25" s="1"/>
  <c r="AL32" i="25" s="1"/>
  <c r="AM32" i="25" s="1"/>
  <c r="AN32" i="25" s="1"/>
  <c r="AO32" i="25" s="1"/>
  <c r="AP32" i="25" s="1"/>
  <c r="AQ32" i="25" s="1"/>
  <c r="AR32" i="25" s="1"/>
  <c r="AT32" i="25" s="1"/>
  <c r="AU32" i="25" s="1"/>
  <c r="AV32" i="25" s="1"/>
  <c r="AW32" i="25" s="1"/>
  <c r="AX32" i="25" s="1"/>
  <c r="AY32" i="25" s="1"/>
  <c r="AZ32" i="25" s="1"/>
  <c r="BA32" i="25" s="1"/>
  <c r="BB32" i="25" s="1"/>
  <c r="BC32" i="25" s="1"/>
  <c r="BD32" i="25" s="1"/>
  <c r="BE32" i="25" s="1"/>
  <c r="BG32" i="25" s="1"/>
  <c r="BH32" i="25" s="1"/>
  <c r="BI32" i="25" s="1"/>
  <c r="BJ32" i="25" s="1"/>
  <c r="BK32" i="25" s="1"/>
  <c r="BL32" i="25" s="1"/>
  <c r="BM32" i="25" s="1"/>
  <c r="BN32" i="25" s="1"/>
  <c r="BO32" i="25" s="1"/>
  <c r="BP32" i="25" s="1"/>
  <c r="BQ32" i="25" s="1"/>
  <c r="BR32" i="25" s="1"/>
  <c r="G33" i="25"/>
  <c r="H33" i="25" s="1"/>
  <c r="I33" i="25" s="1"/>
  <c r="J33" i="25" s="1"/>
  <c r="K33" i="25" s="1"/>
  <c r="L33" i="25" s="1"/>
  <c r="M33" i="25" s="1"/>
  <c r="N33" i="25" s="1"/>
  <c r="O33" i="25" s="1"/>
  <c r="P33" i="25" s="1"/>
  <c r="Q33" i="25" s="1"/>
  <c r="R33" i="25" s="1"/>
  <c r="T33" i="25" s="1"/>
  <c r="U33" i="25" s="1"/>
  <c r="V33" i="25" s="1"/>
  <c r="W33" i="25" s="1"/>
  <c r="X33" i="25" s="1"/>
  <c r="Y33" i="25" s="1"/>
  <c r="Z33" i="25" s="1"/>
  <c r="AA33" i="25" s="1"/>
  <c r="AB33" i="25" s="1"/>
  <c r="AC33" i="25" s="1"/>
  <c r="AD33" i="25" s="1"/>
  <c r="AE33" i="25" s="1"/>
  <c r="AG33" i="25" s="1"/>
  <c r="AH33" i="25" s="1"/>
  <c r="AI33" i="25" s="1"/>
  <c r="AJ33" i="25" s="1"/>
  <c r="AK33" i="25" s="1"/>
  <c r="AL33" i="25" s="1"/>
  <c r="AM33" i="25" s="1"/>
  <c r="AN33" i="25" s="1"/>
  <c r="AO33" i="25" s="1"/>
  <c r="AP33" i="25" s="1"/>
  <c r="AQ33" i="25" s="1"/>
  <c r="AR33" i="25" s="1"/>
  <c r="AT33" i="25" s="1"/>
  <c r="AU33" i="25" s="1"/>
  <c r="AV33" i="25" s="1"/>
  <c r="AW33" i="25" s="1"/>
  <c r="AX33" i="25" s="1"/>
  <c r="AY33" i="25" s="1"/>
  <c r="AZ33" i="25" s="1"/>
  <c r="BA33" i="25" s="1"/>
  <c r="BB33" i="25" s="1"/>
  <c r="BC33" i="25" s="1"/>
  <c r="BD33" i="25" s="1"/>
  <c r="BE33" i="25" s="1"/>
  <c r="BG33" i="25" s="1"/>
  <c r="BH33" i="25" s="1"/>
  <c r="BI33" i="25" s="1"/>
  <c r="BJ33" i="25" s="1"/>
  <c r="BK33" i="25" s="1"/>
  <c r="BL33" i="25" s="1"/>
  <c r="BM33" i="25" s="1"/>
  <c r="BN33" i="25" s="1"/>
  <c r="BO33" i="25" s="1"/>
  <c r="BP33" i="25" s="1"/>
  <c r="BQ33" i="25" s="1"/>
  <c r="BR33" i="25" s="1"/>
  <c r="G34" i="25"/>
  <c r="H34" i="25" s="1"/>
  <c r="I34" i="25" s="1"/>
  <c r="J34" i="25" s="1"/>
  <c r="K34" i="25" s="1"/>
  <c r="L34" i="25" s="1"/>
  <c r="M34" i="25" s="1"/>
  <c r="N34" i="25" s="1"/>
  <c r="O34" i="25" s="1"/>
  <c r="P34" i="25" s="1"/>
  <c r="Q34" i="25" s="1"/>
  <c r="R34" i="25" s="1"/>
  <c r="T34" i="25" s="1"/>
  <c r="U34" i="25" s="1"/>
  <c r="V34" i="25" s="1"/>
  <c r="W34" i="25" s="1"/>
  <c r="X34" i="25" s="1"/>
  <c r="Y34" i="25" s="1"/>
  <c r="Z34" i="25" s="1"/>
  <c r="AA34" i="25" s="1"/>
  <c r="AB34" i="25" s="1"/>
  <c r="AC34" i="25" s="1"/>
  <c r="AD34" i="25" s="1"/>
  <c r="AE34" i="25" s="1"/>
  <c r="AG34" i="25" s="1"/>
  <c r="AH34" i="25" s="1"/>
  <c r="AI34" i="25" s="1"/>
  <c r="AJ34" i="25" s="1"/>
  <c r="AK34" i="25" s="1"/>
  <c r="AL34" i="25" s="1"/>
  <c r="AM34" i="25" s="1"/>
  <c r="AN34" i="25" s="1"/>
  <c r="AO34" i="25" s="1"/>
  <c r="AP34" i="25" s="1"/>
  <c r="AQ34" i="25" s="1"/>
  <c r="AR34" i="25" s="1"/>
  <c r="AT34" i="25" s="1"/>
  <c r="AU34" i="25" s="1"/>
  <c r="AV34" i="25" s="1"/>
  <c r="AW34" i="25" s="1"/>
  <c r="AX34" i="25" s="1"/>
  <c r="AY34" i="25" s="1"/>
  <c r="AZ34" i="25" s="1"/>
  <c r="BA34" i="25" s="1"/>
  <c r="BB34" i="25" s="1"/>
  <c r="BC34" i="25" s="1"/>
  <c r="BD34" i="25" s="1"/>
  <c r="BE34" i="25" s="1"/>
  <c r="BG34" i="25" s="1"/>
  <c r="BH34" i="25" s="1"/>
  <c r="BI34" i="25" s="1"/>
  <c r="BJ34" i="25" s="1"/>
  <c r="BK34" i="25" s="1"/>
  <c r="BL34" i="25" s="1"/>
  <c r="BM34" i="25" s="1"/>
  <c r="BN34" i="25" s="1"/>
  <c r="BO34" i="25" s="1"/>
  <c r="BP34" i="25" s="1"/>
  <c r="BQ34" i="25" s="1"/>
  <c r="BR34" i="25" s="1"/>
  <c r="G35" i="25"/>
  <c r="H35" i="25" s="1"/>
  <c r="I35" i="25" s="1"/>
  <c r="J35" i="25" s="1"/>
  <c r="K35" i="25" s="1"/>
  <c r="L35" i="25" s="1"/>
  <c r="M35" i="25" s="1"/>
  <c r="N35" i="25" s="1"/>
  <c r="O35" i="25" s="1"/>
  <c r="P35" i="25" s="1"/>
  <c r="Q35" i="25" s="1"/>
  <c r="R35" i="25" s="1"/>
  <c r="T35" i="25" s="1"/>
  <c r="U35" i="25" s="1"/>
  <c r="V35" i="25" s="1"/>
  <c r="W35" i="25" s="1"/>
  <c r="X35" i="25" s="1"/>
  <c r="Y35" i="25" s="1"/>
  <c r="Z35" i="25" s="1"/>
  <c r="AA35" i="25" s="1"/>
  <c r="AB35" i="25" s="1"/>
  <c r="AC35" i="25" s="1"/>
  <c r="AD35" i="25" s="1"/>
  <c r="AE35" i="25" s="1"/>
  <c r="AG35" i="25" s="1"/>
  <c r="AH35" i="25" s="1"/>
  <c r="AI35" i="25" s="1"/>
  <c r="AJ35" i="25" s="1"/>
  <c r="AK35" i="25" s="1"/>
  <c r="AL35" i="25" s="1"/>
  <c r="AM35" i="25" s="1"/>
  <c r="AN35" i="25" s="1"/>
  <c r="AO35" i="25" s="1"/>
  <c r="AP35" i="25" s="1"/>
  <c r="AQ35" i="25" s="1"/>
  <c r="AR35" i="25" s="1"/>
  <c r="AT35" i="25" s="1"/>
  <c r="AU35" i="25" s="1"/>
  <c r="AV35" i="25" s="1"/>
  <c r="AW35" i="25" s="1"/>
  <c r="AX35" i="25" s="1"/>
  <c r="AY35" i="25" s="1"/>
  <c r="AZ35" i="25" s="1"/>
  <c r="BA35" i="25" s="1"/>
  <c r="BB35" i="25" s="1"/>
  <c r="BC35" i="25" s="1"/>
  <c r="BD35" i="25" s="1"/>
  <c r="BE35" i="25" s="1"/>
  <c r="BG35" i="25" s="1"/>
  <c r="BH35" i="25" s="1"/>
  <c r="BI35" i="25" s="1"/>
  <c r="BJ35" i="25" s="1"/>
  <c r="BK35" i="25" s="1"/>
  <c r="BL35" i="25" s="1"/>
  <c r="BM35" i="25" s="1"/>
  <c r="BN35" i="25" s="1"/>
  <c r="BO35" i="25" s="1"/>
  <c r="BP35" i="25" s="1"/>
  <c r="BQ35" i="25" s="1"/>
  <c r="BR35" i="25" s="1"/>
  <c r="G36" i="25"/>
  <c r="H36" i="25" s="1"/>
  <c r="I36" i="25" s="1"/>
  <c r="J36" i="25" s="1"/>
  <c r="K36" i="25" s="1"/>
  <c r="L36" i="25" s="1"/>
  <c r="M36" i="25" s="1"/>
  <c r="N36" i="25" s="1"/>
  <c r="O36" i="25" s="1"/>
  <c r="P36" i="25" s="1"/>
  <c r="Q36" i="25" s="1"/>
  <c r="R36" i="25" s="1"/>
  <c r="T36" i="25" s="1"/>
  <c r="U36" i="25" s="1"/>
  <c r="V36" i="25" s="1"/>
  <c r="W36" i="25" s="1"/>
  <c r="X36" i="25" s="1"/>
  <c r="Y36" i="25" s="1"/>
  <c r="Z36" i="25" s="1"/>
  <c r="AA36" i="25" s="1"/>
  <c r="AB36" i="25" s="1"/>
  <c r="AC36" i="25" s="1"/>
  <c r="AD36" i="25" s="1"/>
  <c r="AE36" i="25" s="1"/>
  <c r="AG36" i="25" s="1"/>
  <c r="AH36" i="25" s="1"/>
  <c r="AI36" i="25" s="1"/>
  <c r="AJ36" i="25" s="1"/>
  <c r="AK36" i="25" s="1"/>
  <c r="AL36" i="25" s="1"/>
  <c r="AM36" i="25" s="1"/>
  <c r="AN36" i="25" s="1"/>
  <c r="AO36" i="25" s="1"/>
  <c r="AP36" i="25" s="1"/>
  <c r="AQ36" i="25" s="1"/>
  <c r="AR36" i="25" s="1"/>
  <c r="AT36" i="25" s="1"/>
  <c r="AU36" i="25" s="1"/>
  <c r="AV36" i="25" s="1"/>
  <c r="AW36" i="25" s="1"/>
  <c r="AX36" i="25" s="1"/>
  <c r="AY36" i="25" s="1"/>
  <c r="AZ36" i="25" s="1"/>
  <c r="BA36" i="25" s="1"/>
  <c r="BB36" i="25" s="1"/>
  <c r="BC36" i="25" s="1"/>
  <c r="BD36" i="25" s="1"/>
  <c r="BE36" i="25" s="1"/>
  <c r="BG36" i="25" s="1"/>
  <c r="BH36" i="25" s="1"/>
  <c r="BI36" i="25" s="1"/>
  <c r="BJ36" i="25" s="1"/>
  <c r="BK36" i="25" s="1"/>
  <c r="BL36" i="25" s="1"/>
  <c r="BM36" i="25" s="1"/>
  <c r="BN36" i="25" s="1"/>
  <c r="BO36" i="25" s="1"/>
  <c r="BP36" i="25" s="1"/>
  <c r="BQ36" i="25" s="1"/>
  <c r="BR36" i="25" s="1"/>
  <c r="G37" i="25"/>
  <c r="H37" i="25" s="1"/>
  <c r="I37" i="25" s="1"/>
  <c r="J37" i="25" s="1"/>
  <c r="K37" i="25" s="1"/>
  <c r="L37" i="25" s="1"/>
  <c r="M37" i="25" s="1"/>
  <c r="N37" i="25" s="1"/>
  <c r="O37" i="25" s="1"/>
  <c r="P37" i="25" s="1"/>
  <c r="Q37" i="25" s="1"/>
  <c r="R37" i="25" s="1"/>
  <c r="T37" i="25" s="1"/>
  <c r="U37" i="25" s="1"/>
  <c r="V37" i="25" s="1"/>
  <c r="W37" i="25" s="1"/>
  <c r="X37" i="25" s="1"/>
  <c r="Y37" i="25" s="1"/>
  <c r="Z37" i="25" s="1"/>
  <c r="AA37" i="25" s="1"/>
  <c r="AB37" i="25" s="1"/>
  <c r="AC37" i="25" s="1"/>
  <c r="AD37" i="25" s="1"/>
  <c r="AE37" i="25" s="1"/>
  <c r="AG37" i="25" s="1"/>
  <c r="AH37" i="25" s="1"/>
  <c r="AI37" i="25" s="1"/>
  <c r="AJ37" i="25" s="1"/>
  <c r="AK37" i="25" s="1"/>
  <c r="AL37" i="25" s="1"/>
  <c r="AM37" i="25" s="1"/>
  <c r="AN37" i="25" s="1"/>
  <c r="AO37" i="25" s="1"/>
  <c r="AP37" i="25" s="1"/>
  <c r="AQ37" i="25" s="1"/>
  <c r="AR37" i="25" s="1"/>
  <c r="AT37" i="25" s="1"/>
  <c r="AU37" i="25" s="1"/>
  <c r="AV37" i="25" s="1"/>
  <c r="AW37" i="25" s="1"/>
  <c r="AX37" i="25" s="1"/>
  <c r="AY37" i="25" s="1"/>
  <c r="AZ37" i="25" s="1"/>
  <c r="BA37" i="25" s="1"/>
  <c r="BB37" i="25" s="1"/>
  <c r="BC37" i="25" s="1"/>
  <c r="BD37" i="25" s="1"/>
  <c r="BE37" i="25" s="1"/>
  <c r="BG37" i="25" s="1"/>
  <c r="BH37" i="25" s="1"/>
  <c r="BI37" i="25" s="1"/>
  <c r="BJ37" i="25" s="1"/>
  <c r="BK37" i="25" s="1"/>
  <c r="BL37" i="25" s="1"/>
  <c r="BM37" i="25" s="1"/>
  <c r="BN37" i="25" s="1"/>
  <c r="BO37" i="25" s="1"/>
  <c r="BP37" i="25" s="1"/>
  <c r="BQ37" i="25" s="1"/>
  <c r="BR37" i="25" s="1"/>
  <c r="G38" i="25"/>
  <c r="H38" i="25" s="1"/>
  <c r="I38" i="25" s="1"/>
  <c r="J38" i="25" s="1"/>
  <c r="K38" i="25" s="1"/>
  <c r="L38" i="25" s="1"/>
  <c r="M38" i="25" s="1"/>
  <c r="N38" i="25" s="1"/>
  <c r="O38" i="25" s="1"/>
  <c r="P38" i="25" s="1"/>
  <c r="Q38" i="25" s="1"/>
  <c r="R38" i="25" s="1"/>
  <c r="T38" i="25" s="1"/>
  <c r="U38" i="25" s="1"/>
  <c r="V38" i="25" s="1"/>
  <c r="W38" i="25" s="1"/>
  <c r="X38" i="25" s="1"/>
  <c r="Y38" i="25" s="1"/>
  <c r="Z38" i="25" s="1"/>
  <c r="AA38" i="25" s="1"/>
  <c r="AB38" i="25" s="1"/>
  <c r="AC38" i="25" s="1"/>
  <c r="AD38" i="25" s="1"/>
  <c r="AE38" i="25" s="1"/>
  <c r="AG38" i="25" s="1"/>
  <c r="AH38" i="25" s="1"/>
  <c r="AI38" i="25" s="1"/>
  <c r="AJ38" i="25" s="1"/>
  <c r="AK38" i="25" s="1"/>
  <c r="AL38" i="25" s="1"/>
  <c r="AM38" i="25" s="1"/>
  <c r="AN38" i="25" s="1"/>
  <c r="AO38" i="25" s="1"/>
  <c r="AP38" i="25" s="1"/>
  <c r="AQ38" i="25" s="1"/>
  <c r="AR38" i="25" s="1"/>
  <c r="AT38" i="25" s="1"/>
  <c r="AU38" i="25" s="1"/>
  <c r="AV38" i="25" s="1"/>
  <c r="AW38" i="25" s="1"/>
  <c r="AX38" i="25" s="1"/>
  <c r="AY38" i="25" s="1"/>
  <c r="AZ38" i="25" s="1"/>
  <c r="BA38" i="25" s="1"/>
  <c r="BB38" i="25" s="1"/>
  <c r="BC38" i="25" s="1"/>
  <c r="BD38" i="25" s="1"/>
  <c r="BE38" i="25" s="1"/>
  <c r="BG38" i="25" s="1"/>
  <c r="BH38" i="25" s="1"/>
  <c r="BI38" i="25" s="1"/>
  <c r="BJ38" i="25" s="1"/>
  <c r="BK38" i="25" s="1"/>
  <c r="BL38" i="25" s="1"/>
  <c r="BM38" i="25" s="1"/>
  <c r="BN38" i="25" s="1"/>
  <c r="BO38" i="25" s="1"/>
  <c r="BP38" i="25" s="1"/>
  <c r="BQ38" i="25" s="1"/>
  <c r="BR38" i="25" s="1"/>
  <c r="H4" i="2"/>
  <c r="G9" i="2"/>
  <c r="H8" i="2" s="1"/>
  <c r="H14" i="2"/>
  <c r="I35" i="2"/>
  <c r="AT37" i="2"/>
  <c r="AV5" i="2"/>
  <c r="BG15" i="2"/>
  <c r="BG37" i="2"/>
  <c r="G39" i="23"/>
  <c r="G33" i="28"/>
  <c r="G30" i="23"/>
  <c r="AL33" i="28"/>
  <c r="AM33" i="28"/>
  <c r="AN33" i="28"/>
  <c r="AO33" i="28"/>
  <c r="AP33" i="28"/>
  <c r="AQ33" i="28"/>
  <c r="AR33" i="28"/>
  <c r="AT33" i="28"/>
  <c r="AU33" i="28"/>
  <c r="AV33" i="28"/>
  <c r="AW33" i="28"/>
  <c r="AX33" i="28"/>
  <c r="AY33" i="28"/>
  <c r="AZ33" i="28"/>
  <c r="BA33" i="28"/>
  <c r="BB33" i="28"/>
  <c r="BC33" i="28"/>
  <c r="BD33" i="28"/>
  <c r="BE33" i="28"/>
  <c r="BG33" i="28"/>
  <c r="BH33" i="28"/>
  <c r="BI33" i="28"/>
  <c r="BJ33" i="28"/>
  <c r="BK33" i="28"/>
  <c r="BL33" i="28"/>
  <c r="BM33" i="28"/>
  <c r="BN33" i="28"/>
  <c r="BO33" i="28"/>
  <c r="BP33" i="28"/>
  <c r="BQ33" i="28"/>
  <c r="BR33" i="28"/>
  <c r="H33" i="28"/>
  <c r="I33" i="28"/>
  <c r="J33" i="28"/>
  <c r="K33" i="28"/>
  <c r="L33" i="28"/>
  <c r="M33" i="28"/>
  <c r="N33" i="28"/>
  <c r="O33" i="28"/>
  <c r="P33" i="28"/>
  <c r="Q33" i="28"/>
  <c r="R33" i="28"/>
  <c r="T33" i="28"/>
  <c r="U33" i="28"/>
  <c r="V33" i="28"/>
  <c r="W33" i="28"/>
  <c r="X33" i="28"/>
  <c r="Y33" i="28"/>
  <c r="Z33" i="28"/>
  <c r="AA33" i="28"/>
  <c r="AB33" i="28"/>
  <c r="AC33" i="28"/>
  <c r="AD33" i="28"/>
  <c r="AE33" i="28"/>
  <c r="AG33" i="28"/>
  <c r="AH33" i="28"/>
  <c r="AI33" i="28"/>
  <c r="AJ33" i="28"/>
  <c r="AK33" i="28"/>
  <c r="G11" i="7"/>
  <c r="G10" i="7"/>
  <c r="G14" i="28"/>
  <c r="R35" i="32"/>
  <c r="Q35" i="32"/>
  <c r="P35" i="32"/>
  <c r="O35" i="32"/>
  <c r="N35" i="32"/>
  <c r="M35" i="32"/>
  <c r="L35" i="32"/>
  <c r="K35" i="32"/>
  <c r="J35" i="32"/>
  <c r="I35" i="32"/>
  <c r="H35" i="32"/>
  <c r="G35" i="32"/>
  <c r="G67" i="30"/>
  <c r="G68" i="30"/>
  <c r="G69" i="30"/>
  <c r="G70" i="30"/>
  <c r="H67" i="30"/>
  <c r="H68" i="30"/>
  <c r="H69" i="30"/>
  <c r="H70" i="30"/>
  <c r="I67" i="30"/>
  <c r="I68" i="30"/>
  <c r="I69" i="30"/>
  <c r="I70" i="30"/>
  <c r="I71" i="30"/>
  <c r="I72" i="30"/>
  <c r="I73" i="30"/>
  <c r="I74" i="30"/>
  <c r="J67" i="30"/>
  <c r="J68" i="30"/>
  <c r="J69" i="30"/>
  <c r="J70" i="30"/>
  <c r="K67" i="30"/>
  <c r="K68" i="30"/>
  <c r="K69" i="30"/>
  <c r="K70" i="30"/>
  <c r="L67" i="30"/>
  <c r="L68" i="30"/>
  <c r="L69" i="30"/>
  <c r="L70" i="30"/>
  <c r="M67" i="30"/>
  <c r="M68" i="30"/>
  <c r="M69" i="30"/>
  <c r="M70" i="30"/>
  <c r="N67" i="30"/>
  <c r="N68" i="30"/>
  <c r="N69" i="30"/>
  <c r="N70" i="30"/>
  <c r="O67" i="30"/>
  <c r="O68" i="30"/>
  <c r="O69" i="30"/>
  <c r="O70" i="30"/>
  <c r="P67" i="30"/>
  <c r="P68" i="30"/>
  <c r="P69" i="30"/>
  <c r="P70" i="30"/>
  <c r="Q67" i="30"/>
  <c r="Q68" i="30"/>
  <c r="Q69" i="30"/>
  <c r="Q70" i="30"/>
  <c r="R67" i="30"/>
  <c r="R68" i="30"/>
  <c r="R69" i="30"/>
  <c r="R70" i="30"/>
  <c r="T67" i="30"/>
  <c r="T68" i="30"/>
  <c r="T69" i="30"/>
  <c r="T70" i="30"/>
  <c r="U67" i="30"/>
  <c r="U68" i="30"/>
  <c r="U69" i="30"/>
  <c r="U70" i="30"/>
  <c r="V67" i="30"/>
  <c r="V68" i="30"/>
  <c r="V69" i="30"/>
  <c r="V70" i="30"/>
  <c r="W67" i="30"/>
  <c r="W68" i="30"/>
  <c r="W69" i="30"/>
  <c r="W70" i="30"/>
  <c r="X67" i="30"/>
  <c r="X68" i="30"/>
  <c r="X69" i="30"/>
  <c r="X70" i="30"/>
  <c r="Y67" i="30"/>
  <c r="Y68" i="30"/>
  <c r="Y69" i="30"/>
  <c r="Y70" i="30"/>
  <c r="Z67" i="30"/>
  <c r="Z68" i="30"/>
  <c r="Z69" i="30"/>
  <c r="Z70" i="30"/>
  <c r="AA67" i="30"/>
  <c r="AA68" i="30"/>
  <c r="AA69" i="30"/>
  <c r="AA70" i="30"/>
  <c r="AB67" i="30"/>
  <c r="AB68" i="30"/>
  <c r="AB69" i="30"/>
  <c r="AB70" i="30"/>
  <c r="AC67" i="30"/>
  <c r="AC68" i="30"/>
  <c r="AC69" i="30"/>
  <c r="AC70" i="30"/>
  <c r="AD67" i="30"/>
  <c r="AD68" i="30"/>
  <c r="AD69" i="30"/>
  <c r="AD70" i="30"/>
  <c r="AE67" i="30"/>
  <c r="AE68" i="30"/>
  <c r="AE69" i="30"/>
  <c r="AE70" i="30"/>
  <c r="AG67" i="30"/>
  <c r="AG68" i="30"/>
  <c r="AG69" i="30"/>
  <c r="AG70" i="30"/>
  <c r="AH67" i="30"/>
  <c r="AH68" i="30"/>
  <c r="AH69" i="30"/>
  <c r="AH70" i="30"/>
  <c r="AI67" i="30"/>
  <c r="AI68" i="30"/>
  <c r="AI69" i="30"/>
  <c r="AI70" i="30"/>
  <c r="AJ67" i="30"/>
  <c r="AJ68" i="30"/>
  <c r="AJ69" i="30"/>
  <c r="AJ70" i="30"/>
  <c r="AK67" i="30"/>
  <c r="AK68" i="30"/>
  <c r="AK69" i="30"/>
  <c r="AK70" i="30"/>
  <c r="AL67" i="30"/>
  <c r="AL68" i="30"/>
  <c r="AL69" i="30"/>
  <c r="AL70" i="30"/>
  <c r="AM67" i="30"/>
  <c r="AM68" i="30"/>
  <c r="AM69" i="30"/>
  <c r="AM70" i="30"/>
  <c r="AN67" i="30"/>
  <c r="AN68" i="30"/>
  <c r="AN69" i="30"/>
  <c r="AN70" i="30"/>
  <c r="AO67" i="30"/>
  <c r="AO68" i="30"/>
  <c r="AO69" i="30"/>
  <c r="AO70" i="30"/>
  <c r="AP67" i="30"/>
  <c r="AP68" i="30"/>
  <c r="AP69" i="30"/>
  <c r="AP70" i="30"/>
  <c r="AQ67" i="30"/>
  <c r="AQ68" i="30"/>
  <c r="AQ69" i="30"/>
  <c r="AQ70" i="30"/>
  <c r="AR67" i="30"/>
  <c r="AR68" i="30"/>
  <c r="AR69" i="30"/>
  <c r="AR70" i="30"/>
  <c r="AT67" i="30"/>
  <c r="AT68" i="30"/>
  <c r="AT69" i="30"/>
  <c r="AT70" i="30"/>
  <c r="AU67" i="30"/>
  <c r="AU68" i="30"/>
  <c r="AU69" i="30"/>
  <c r="AU70" i="30"/>
  <c r="AV67" i="30"/>
  <c r="AV68" i="30"/>
  <c r="AV69" i="30"/>
  <c r="AV70" i="30"/>
  <c r="AW67" i="30"/>
  <c r="AW68" i="30"/>
  <c r="AW69" i="30"/>
  <c r="AW70" i="30"/>
  <c r="AX67" i="30"/>
  <c r="AX68" i="30"/>
  <c r="AX69" i="30"/>
  <c r="AX70" i="30"/>
  <c r="AY67" i="30"/>
  <c r="AY68" i="30"/>
  <c r="AY69" i="30"/>
  <c r="AY70" i="30"/>
  <c r="AZ67" i="30"/>
  <c r="AZ68" i="30"/>
  <c r="AZ69" i="30"/>
  <c r="AZ70" i="30"/>
  <c r="BA67" i="30"/>
  <c r="BA68" i="30"/>
  <c r="BA69" i="30"/>
  <c r="BA70" i="30"/>
  <c r="BB67" i="30"/>
  <c r="BB68" i="30"/>
  <c r="BB69" i="30"/>
  <c r="BB70" i="30"/>
  <c r="BC67" i="30"/>
  <c r="BC68" i="30"/>
  <c r="BC69" i="30"/>
  <c r="BC70" i="30"/>
  <c r="BD67" i="30"/>
  <c r="BD68" i="30"/>
  <c r="BD69" i="30"/>
  <c r="BD70" i="30"/>
  <c r="BE67" i="30"/>
  <c r="BE68" i="30"/>
  <c r="BE69" i="30"/>
  <c r="BE70" i="30"/>
  <c r="BG67" i="30"/>
  <c r="BG68" i="30"/>
  <c r="BG69" i="30"/>
  <c r="BG70" i="30"/>
  <c r="BH67" i="30"/>
  <c r="BH68" i="30"/>
  <c r="BH69" i="30"/>
  <c r="BH70" i="30"/>
  <c r="BI67" i="30"/>
  <c r="BI68" i="30"/>
  <c r="BI69" i="30"/>
  <c r="BI70" i="30"/>
  <c r="BJ67" i="30"/>
  <c r="BJ68" i="30"/>
  <c r="BJ69" i="30"/>
  <c r="BJ70" i="30"/>
  <c r="BK67" i="30"/>
  <c r="BK68" i="30"/>
  <c r="BK69" i="30"/>
  <c r="BK70" i="30"/>
  <c r="BL67" i="30"/>
  <c r="BL68" i="30"/>
  <c r="BL69" i="30"/>
  <c r="BL70" i="30"/>
  <c r="BM67" i="30"/>
  <c r="BM68" i="30"/>
  <c r="BM69" i="30"/>
  <c r="BM70" i="30"/>
  <c r="BN67" i="30"/>
  <c r="BN68" i="30"/>
  <c r="BN69" i="30"/>
  <c r="BN70" i="30"/>
  <c r="BO67" i="30"/>
  <c r="BO68" i="30"/>
  <c r="BO69" i="30"/>
  <c r="BO70" i="30"/>
  <c r="BP67" i="30"/>
  <c r="BP68" i="30"/>
  <c r="BP69" i="30"/>
  <c r="BP70" i="30"/>
  <c r="BQ67" i="30"/>
  <c r="BQ68" i="30"/>
  <c r="BQ69" i="30"/>
  <c r="BQ70" i="30"/>
  <c r="BR67" i="30"/>
  <c r="BR68" i="30"/>
  <c r="BR69" i="30"/>
  <c r="BR70" i="30"/>
  <c r="I55" i="30"/>
  <c r="I56" i="30"/>
  <c r="I57" i="30"/>
  <c r="I58" i="30"/>
  <c r="I59" i="30"/>
  <c r="I60" i="30"/>
  <c r="I61" i="30"/>
  <c r="I44" i="30"/>
  <c r="I45" i="30"/>
  <c r="I46" i="30"/>
  <c r="I47" i="30"/>
  <c r="I48" i="30"/>
  <c r="I49" i="30"/>
  <c r="I50" i="30"/>
  <c r="I51" i="30"/>
  <c r="I52" i="30"/>
  <c r="G28" i="2"/>
  <c r="G11" i="25"/>
  <c r="H11" i="25" s="1"/>
  <c r="I11" i="25" s="1"/>
  <c r="J11" i="25" s="1"/>
  <c r="K11" i="25" s="1"/>
  <c r="L11" i="25" s="1"/>
  <c r="M11" i="25" s="1"/>
  <c r="N11" i="25" s="1"/>
  <c r="O11" i="25" s="1"/>
  <c r="P11" i="25" s="1"/>
  <c r="Q11" i="25" s="1"/>
  <c r="R11" i="25" s="1"/>
  <c r="T11" i="25" s="1"/>
  <c r="U11" i="25" s="1"/>
  <c r="V11" i="25" s="1"/>
  <c r="W11" i="25" s="1"/>
  <c r="X11" i="25" s="1"/>
  <c r="Y11" i="25" s="1"/>
  <c r="Z11" i="25" s="1"/>
  <c r="AA11" i="25" s="1"/>
  <c r="AB11" i="25" s="1"/>
  <c r="AC11" i="25" s="1"/>
  <c r="AD11" i="25" s="1"/>
  <c r="AE11" i="25" s="1"/>
  <c r="AG11" i="25" s="1"/>
  <c r="AH11" i="25" s="1"/>
  <c r="AI11" i="25" s="1"/>
  <c r="AJ11" i="25" s="1"/>
  <c r="AK11" i="25" s="1"/>
  <c r="AL11" i="25" s="1"/>
  <c r="AM11" i="25" s="1"/>
  <c r="AN11" i="25" s="1"/>
  <c r="AO11" i="25" s="1"/>
  <c r="AP11" i="25" s="1"/>
  <c r="AQ11" i="25" s="1"/>
  <c r="AR11" i="25" s="1"/>
  <c r="AT11" i="25" s="1"/>
  <c r="AU11" i="25" s="1"/>
  <c r="AV11" i="25" s="1"/>
  <c r="AW11" i="25" s="1"/>
  <c r="AX11" i="25" s="1"/>
  <c r="AY11" i="25" s="1"/>
  <c r="AZ11" i="25" s="1"/>
  <c r="BA11" i="25" s="1"/>
  <c r="BB11" i="25" s="1"/>
  <c r="BC11" i="25" s="1"/>
  <c r="BD11" i="25" s="1"/>
  <c r="BE11" i="25" s="1"/>
  <c r="BG11" i="25" s="1"/>
  <c r="BH11" i="25" s="1"/>
  <c r="BI11" i="25" s="1"/>
  <c r="BJ11" i="25" s="1"/>
  <c r="BK11" i="25" s="1"/>
  <c r="BL11" i="25" s="1"/>
  <c r="BM11" i="25" s="1"/>
  <c r="BN11" i="25" s="1"/>
  <c r="BO11" i="25" s="1"/>
  <c r="BP11" i="25" s="1"/>
  <c r="BQ11" i="25" s="1"/>
  <c r="BR11" i="25" s="1"/>
  <c r="G23" i="25"/>
  <c r="H23" i="25" s="1"/>
  <c r="I23" i="25" s="1"/>
  <c r="J23" i="25" s="1"/>
  <c r="K23" i="25" s="1"/>
  <c r="L23" i="25" s="1"/>
  <c r="M23" i="25" s="1"/>
  <c r="N23" i="25" s="1"/>
  <c r="O23" i="25" s="1"/>
  <c r="P23" i="25" s="1"/>
  <c r="Q23" i="25" s="1"/>
  <c r="R23" i="25" s="1"/>
  <c r="T23" i="25" s="1"/>
  <c r="U23" i="25" s="1"/>
  <c r="V23" i="25" s="1"/>
  <c r="W23" i="25" s="1"/>
  <c r="X23" i="25" s="1"/>
  <c r="Y23" i="25" s="1"/>
  <c r="Z23" i="25" s="1"/>
  <c r="AA23" i="25" s="1"/>
  <c r="AB23" i="25" s="1"/>
  <c r="AC23" i="25" s="1"/>
  <c r="AD23" i="25" s="1"/>
  <c r="AE23" i="25" s="1"/>
  <c r="AG23" i="25" s="1"/>
  <c r="AH23" i="25" s="1"/>
  <c r="AI23" i="25" s="1"/>
  <c r="AJ23" i="25" s="1"/>
  <c r="AK23" i="25" s="1"/>
  <c r="AL23" i="25" s="1"/>
  <c r="AM23" i="25" s="1"/>
  <c r="AN23" i="25" s="1"/>
  <c r="AO23" i="25" s="1"/>
  <c r="AP23" i="25" s="1"/>
  <c r="AQ23" i="25" s="1"/>
  <c r="AR23" i="25" s="1"/>
  <c r="AT23" i="25" s="1"/>
  <c r="AU23" i="25" s="1"/>
  <c r="AV23" i="25" s="1"/>
  <c r="AW23" i="25" s="1"/>
  <c r="AX23" i="25" s="1"/>
  <c r="AY23" i="25" s="1"/>
  <c r="AZ23" i="25" s="1"/>
  <c r="BA23" i="25" s="1"/>
  <c r="BB23" i="25" s="1"/>
  <c r="BC23" i="25" s="1"/>
  <c r="BD23" i="25" s="1"/>
  <c r="BE23" i="25" s="1"/>
  <c r="BG23" i="25" s="1"/>
  <c r="BH23" i="25" s="1"/>
  <c r="BI23" i="25" s="1"/>
  <c r="BJ23" i="25" s="1"/>
  <c r="BK23" i="25" s="1"/>
  <c r="BL23" i="25" s="1"/>
  <c r="BM23" i="25" s="1"/>
  <c r="BN23" i="25" s="1"/>
  <c r="BO23" i="25" s="1"/>
  <c r="BP23" i="25" s="1"/>
  <c r="BQ23" i="25" s="1"/>
  <c r="BR23" i="25" s="1"/>
  <c r="G24" i="25"/>
  <c r="H24" i="25" s="1"/>
  <c r="I24" i="25" s="1"/>
  <c r="J24" i="25" s="1"/>
  <c r="K24" i="25" s="1"/>
  <c r="L24" i="25" s="1"/>
  <c r="M24" i="25" s="1"/>
  <c r="N24" i="25" s="1"/>
  <c r="O24" i="25" s="1"/>
  <c r="P24" i="25" s="1"/>
  <c r="Q24" i="25" s="1"/>
  <c r="R24" i="25" s="1"/>
  <c r="T24" i="25" s="1"/>
  <c r="U24" i="25" s="1"/>
  <c r="V24" i="25" s="1"/>
  <c r="W24" i="25" s="1"/>
  <c r="X24" i="25" s="1"/>
  <c r="Y24" i="25" s="1"/>
  <c r="Z24" i="25" s="1"/>
  <c r="AA24" i="25" s="1"/>
  <c r="AB24" i="25" s="1"/>
  <c r="AC24" i="25" s="1"/>
  <c r="AD24" i="25" s="1"/>
  <c r="AE24" i="25" s="1"/>
  <c r="AG24" i="25" s="1"/>
  <c r="AH24" i="25" s="1"/>
  <c r="AI24" i="25" s="1"/>
  <c r="AJ24" i="25" s="1"/>
  <c r="AK24" i="25" s="1"/>
  <c r="AL24" i="25" s="1"/>
  <c r="AM24" i="25" s="1"/>
  <c r="AN24" i="25" s="1"/>
  <c r="AO24" i="25" s="1"/>
  <c r="AP24" i="25" s="1"/>
  <c r="AQ24" i="25" s="1"/>
  <c r="AR24" i="25" s="1"/>
  <c r="AT24" i="25" s="1"/>
  <c r="AU24" i="25" s="1"/>
  <c r="AV24" i="25" s="1"/>
  <c r="AW24" i="25" s="1"/>
  <c r="AX24" i="25" s="1"/>
  <c r="AY24" i="25" s="1"/>
  <c r="AZ24" i="25" s="1"/>
  <c r="BA24" i="25" s="1"/>
  <c r="BB24" i="25" s="1"/>
  <c r="BC24" i="25" s="1"/>
  <c r="BD24" i="25" s="1"/>
  <c r="BE24" i="25" s="1"/>
  <c r="BG24" i="25" s="1"/>
  <c r="BH24" i="25" s="1"/>
  <c r="BI24" i="25" s="1"/>
  <c r="BJ24" i="25" s="1"/>
  <c r="BK24" i="25" s="1"/>
  <c r="BL24" i="25" s="1"/>
  <c r="BM24" i="25" s="1"/>
  <c r="BN24" i="25" s="1"/>
  <c r="BO24" i="25" s="1"/>
  <c r="BP24" i="25" s="1"/>
  <c r="BQ24" i="25" s="1"/>
  <c r="BR24" i="25" s="1"/>
  <c r="G25" i="25"/>
  <c r="H25" i="25" s="1"/>
  <c r="I25" i="25" s="1"/>
  <c r="J25" i="25" s="1"/>
  <c r="K25" i="25" s="1"/>
  <c r="L25" i="25" s="1"/>
  <c r="M25" i="25" s="1"/>
  <c r="N25" i="25" s="1"/>
  <c r="O25" i="25" s="1"/>
  <c r="P25" i="25" s="1"/>
  <c r="Q25" i="25" s="1"/>
  <c r="R25" i="25" s="1"/>
  <c r="T25" i="25" s="1"/>
  <c r="U25" i="25" s="1"/>
  <c r="V25" i="25" s="1"/>
  <c r="W25" i="25" s="1"/>
  <c r="X25" i="25" s="1"/>
  <c r="Y25" i="25" s="1"/>
  <c r="Z25" i="25" s="1"/>
  <c r="AA25" i="25" s="1"/>
  <c r="AB25" i="25" s="1"/>
  <c r="AC25" i="25" s="1"/>
  <c r="AD25" i="25" s="1"/>
  <c r="AE25" i="25" s="1"/>
  <c r="AG25" i="25" s="1"/>
  <c r="AH25" i="25" s="1"/>
  <c r="AI25" i="25" s="1"/>
  <c r="AJ25" i="25" s="1"/>
  <c r="AK25" i="25" s="1"/>
  <c r="AL25" i="25" s="1"/>
  <c r="AM25" i="25" s="1"/>
  <c r="AN25" i="25" s="1"/>
  <c r="AO25" i="25" s="1"/>
  <c r="AP25" i="25" s="1"/>
  <c r="AQ25" i="25" s="1"/>
  <c r="AR25" i="25" s="1"/>
  <c r="AT25" i="25" s="1"/>
  <c r="AU25" i="25" s="1"/>
  <c r="AV25" i="25" s="1"/>
  <c r="AW25" i="25" s="1"/>
  <c r="AX25" i="25" s="1"/>
  <c r="AY25" i="25" s="1"/>
  <c r="AZ25" i="25" s="1"/>
  <c r="BA25" i="25" s="1"/>
  <c r="BB25" i="25" s="1"/>
  <c r="BC25" i="25" s="1"/>
  <c r="BD25" i="25" s="1"/>
  <c r="BE25" i="25" s="1"/>
  <c r="BG25" i="25" s="1"/>
  <c r="BH25" i="25" s="1"/>
  <c r="BI25" i="25" s="1"/>
  <c r="BJ25" i="25" s="1"/>
  <c r="BK25" i="25" s="1"/>
  <c r="BL25" i="25" s="1"/>
  <c r="BM25" i="25" s="1"/>
  <c r="BN25" i="25" s="1"/>
  <c r="BO25" i="25" s="1"/>
  <c r="BP25" i="25" s="1"/>
  <c r="BQ25" i="25" s="1"/>
  <c r="BR25" i="25" s="1"/>
  <c r="G39" i="25"/>
  <c r="H39" i="25" s="1"/>
  <c r="I39" i="25" s="1"/>
  <c r="J39" i="25" s="1"/>
  <c r="K39" i="25" s="1"/>
  <c r="L39" i="25" s="1"/>
  <c r="M39" i="25" s="1"/>
  <c r="N39" i="25" s="1"/>
  <c r="O39" i="25" s="1"/>
  <c r="P39" i="25" s="1"/>
  <c r="Q39" i="25" s="1"/>
  <c r="R39" i="25" s="1"/>
  <c r="T39" i="25" s="1"/>
  <c r="U39" i="25" s="1"/>
  <c r="V39" i="25" s="1"/>
  <c r="W39" i="25" s="1"/>
  <c r="X39" i="25" s="1"/>
  <c r="Y39" i="25" s="1"/>
  <c r="Z39" i="25" s="1"/>
  <c r="AA39" i="25" s="1"/>
  <c r="AB39" i="25" s="1"/>
  <c r="AC39" i="25" s="1"/>
  <c r="AD39" i="25" s="1"/>
  <c r="AE39" i="25" s="1"/>
  <c r="AG39" i="25" s="1"/>
  <c r="AH39" i="25" s="1"/>
  <c r="AI39" i="25" s="1"/>
  <c r="AJ39" i="25" s="1"/>
  <c r="AK39" i="25" s="1"/>
  <c r="AL39" i="25" s="1"/>
  <c r="AM39" i="25" s="1"/>
  <c r="AN39" i="25" s="1"/>
  <c r="AO39" i="25" s="1"/>
  <c r="AP39" i="25" s="1"/>
  <c r="AQ39" i="25" s="1"/>
  <c r="AR39" i="25" s="1"/>
  <c r="AT39" i="25" s="1"/>
  <c r="AU39" i="25" s="1"/>
  <c r="AV39" i="25" s="1"/>
  <c r="AW39" i="25" s="1"/>
  <c r="AX39" i="25" s="1"/>
  <c r="AY39" i="25" s="1"/>
  <c r="AZ39" i="25" s="1"/>
  <c r="BA39" i="25" s="1"/>
  <c r="BB39" i="25" s="1"/>
  <c r="BC39" i="25" s="1"/>
  <c r="BD39" i="25" s="1"/>
  <c r="BE39" i="25" s="1"/>
  <c r="BG39" i="25" s="1"/>
  <c r="BH39" i="25" s="1"/>
  <c r="BI39" i="25" s="1"/>
  <c r="BJ39" i="25" s="1"/>
  <c r="BK39" i="25" s="1"/>
  <c r="BL39" i="25" s="1"/>
  <c r="BM39" i="25" s="1"/>
  <c r="BN39" i="25" s="1"/>
  <c r="BO39" i="25" s="1"/>
  <c r="BP39" i="25" s="1"/>
  <c r="BQ39" i="25" s="1"/>
  <c r="BR39" i="25" s="1"/>
  <c r="BR74" i="30"/>
  <c r="BQ74" i="30"/>
  <c r="BP74" i="30"/>
  <c r="BO74" i="30"/>
  <c r="BN74" i="30"/>
  <c r="BM74" i="30"/>
  <c r="BL74" i="30"/>
  <c r="BK74" i="30"/>
  <c r="BJ74" i="30"/>
  <c r="BI74" i="30"/>
  <c r="BH74" i="30"/>
  <c r="BG74" i="30"/>
  <c r="BE74" i="30"/>
  <c r="BD74" i="30"/>
  <c r="BC74" i="30"/>
  <c r="BB74" i="30"/>
  <c r="BA74" i="30"/>
  <c r="AZ74" i="30"/>
  <c r="AY74" i="30"/>
  <c r="AX74" i="30"/>
  <c r="AW74" i="30"/>
  <c r="AV74" i="30"/>
  <c r="AU74" i="30"/>
  <c r="AT74" i="30"/>
  <c r="AR74" i="30"/>
  <c r="AQ74" i="30"/>
  <c r="AP74" i="30"/>
  <c r="AO74" i="30"/>
  <c r="AN74" i="30"/>
  <c r="AM74" i="30"/>
  <c r="AL74" i="30"/>
  <c r="AK74" i="30"/>
  <c r="AJ74" i="30"/>
  <c r="AI74" i="30"/>
  <c r="AH74" i="30"/>
  <c r="AG74" i="30"/>
  <c r="AE74" i="30"/>
  <c r="AD74" i="30"/>
  <c r="AC74" i="30"/>
  <c r="AB74" i="30"/>
  <c r="AA74" i="30"/>
  <c r="Z74" i="30"/>
  <c r="Y74" i="30"/>
  <c r="X74" i="30"/>
  <c r="W74" i="30"/>
  <c r="V74" i="30"/>
  <c r="U74" i="30"/>
  <c r="T74" i="30"/>
  <c r="R74" i="30"/>
  <c r="Q74" i="30"/>
  <c r="P74" i="30"/>
  <c r="O74" i="30"/>
  <c r="N74" i="30"/>
  <c r="M74" i="30"/>
  <c r="L74" i="30"/>
  <c r="K74" i="30"/>
  <c r="J74" i="30"/>
  <c r="H74" i="30"/>
  <c r="G74" i="30"/>
  <c r="BR73" i="30"/>
  <c r="BQ73" i="30"/>
  <c r="BP73" i="30"/>
  <c r="BO73" i="30"/>
  <c r="BN73" i="30"/>
  <c r="BM73" i="30"/>
  <c r="BL73" i="30"/>
  <c r="BK73" i="30"/>
  <c r="BJ73" i="30"/>
  <c r="BI73" i="30"/>
  <c r="BH73" i="30"/>
  <c r="BG73" i="30"/>
  <c r="BE73" i="30"/>
  <c r="BD73" i="30"/>
  <c r="BC73" i="30"/>
  <c r="BB73" i="30"/>
  <c r="BA73" i="30"/>
  <c r="AZ73" i="30"/>
  <c r="AY73" i="30"/>
  <c r="AX73" i="30"/>
  <c r="AW73" i="30"/>
  <c r="AV73" i="30"/>
  <c r="AU73" i="30"/>
  <c r="AT73" i="30"/>
  <c r="AR73" i="30"/>
  <c r="AQ73" i="30"/>
  <c r="AP73" i="30"/>
  <c r="AO73" i="30"/>
  <c r="AN73" i="30"/>
  <c r="AM73" i="30"/>
  <c r="AL73" i="30"/>
  <c r="AK73" i="30"/>
  <c r="AJ73" i="30"/>
  <c r="AI73" i="30"/>
  <c r="AH73" i="30"/>
  <c r="AG73" i="30"/>
  <c r="AE73" i="30"/>
  <c r="AD73" i="30"/>
  <c r="AC73" i="30"/>
  <c r="AB73" i="30"/>
  <c r="AA73" i="30"/>
  <c r="Z73" i="30"/>
  <c r="Y73" i="30"/>
  <c r="X73" i="30"/>
  <c r="W73" i="30"/>
  <c r="V73" i="30"/>
  <c r="U73" i="30"/>
  <c r="T73" i="30"/>
  <c r="R73" i="30"/>
  <c r="Q73" i="30"/>
  <c r="P73" i="30"/>
  <c r="O73" i="30"/>
  <c r="N73" i="30"/>
  <c r="M73" i="30"/>
  <c r="L73" i="30"/>
  <c r="K73" i="30"/>
  <c r="J73" i="30"/>
  <c r="H73" i="30"/>
  <c r="G73" i="30"/>
  <c r="BR72" i="30"/>
  <c r="BQ72" i="30"/>
  <c r="BP72" i="30"/>
  <c r="BO72" i="30"/>
  <c r="BN72" i="30"/>
  <c r="BM72" i="30"/>
  <c r="BL72" i="30"/>
  <c r="BK72" i="30"/>
  <c r="BJ72" i="30"/>
  <c r="BI72" i="30"/>
  <c r="BH72" i="30"/>
  <c r="BG72" i="30"/>
  <c r="BE72" i="30"/>
  <c r="BD72" i="30"/>
  <c r="BC72" i="30"/>
  <c r="BB72" i="30"/>
  <c r="BA72" i="30"/>
  <c r="AZ72" i="30"/>
  <c r="AY72" i="30"/>
  <c r="AX72" i="30"/>
  <c r="AW72" i="30"/>
  <c r="AV72" i="30"/>
  <c r="AU72" i="30"/>
  <c r="AT72" i="30"/>
  <c r="AR72" i="30"/>
  <c r="AQ72" i="30"/>
  <c r="AP72" i="30"/>
  <c r="AO72" i="30"/>
  <c r="AN72" i="30"/>
  <c r="AM72" i="30"/>
  <c r="AL72" i="30"/>
  <c r="AK72" i="30"/>
  <c r="AJ72" i="30"/>
  <c r="AI72" i="30"/>
  <c r="AH72" i="30"/>
  <c r="AG72" i="30"/>
  <c r="AE72" i="30"/>
  <c r="AD72" i="30"/>
  <c r="AC72" i="30"/>
  <c r="AB72" i="30"/>
  <c r="AA72" i="30"/>
  <c r="Z72" i="30"/>
  <c r="Y72" i="30"/>
  <c r="X72" i="30"/>
  <c r="W72" i="30"/>
  <c r="V72" i="30"/>
  <c r="U72" i="30"/>
  <c r="T72" i="30"/>
  <c r="R72" i="30"/>
  <c r="Q72" i="30"/>
  <c r="P72" i="30"/>
  <c r="O72" i="30"/>
  <c r="N72" i="30"/>
  <c r="M72" i="30"/>
  <c r="L72" i="30"/>
  <c r="K72" i="30"/>
  <c r="J72" i="30"/>
  <c r="H72" i="30"/>
  <c r="G72" i="30"/>
  <c r="BR71" i="30"/>
  <c r="BQ71" i="30"/>
  <c r="BP71" i="30"/>
  <c r="BO71" i="30"/>
  <c r="BN71" i="30"/>
  <c r="BM71" i="30"/>
  <c r="BL71" i="30"/>
  <c r="BK71" i="30"/>
  <c r="BJ71" i="30"/>
  <c r="BI71" i="30"/>
  <c r="BH71" i="30"/>
  <c r="BG71" i="30"/>
  <c r="BE71" i="30"/>
  <c r="BD71" i="30"/>
  <c r="BC71" i="30"/>
  <c r="BB71" i="30"/>
  <c r="BA71" i="30"/>
  <c r="AZ71" i="30"/>
  <c r="AY71" i="30"/>
  <c r="AX71" i="30"/>
  <c r="AW71" i="30"/>
  <c r="AV71" i="30"/>
  <c r="AU71" i="30"/>
  <c r="AT71" i="30"/>
  <c r="AR71" i="30"/>
  <c r="AQ71" i="30"/>
  <c r="AP71" i="30"/>
  <c r="AO71" i="30"/>
  <c r="AN71" i="30"/>
  <c r="AM71" i="30"/>
  <c r="AL71" i="30"/>
  <c r="AK71" i="30"/>
  <c r="AJ71" i="30"/>
  <c r="AI71" i="30"/>
  <c r="AH71" i="30"/>
  <c r="AG71" i="30"/>
  <c r="AE71" i="30"/>
  <c r="AD71" i="30"/>
  <c r="AC71" i="30"/>
  <c r="AB71" i="30"/>
  <c r="AA71" i="30"/>
  <c r="Z71" i="30"/>
  <c r="Y71" i="30"/>
  <c r="X71" i="30"/>
  <c r="W71" i="30"/>
  <c r="V71" i="30"/>
  <c r="U71" i="30"/>
  <c r="T71" i="30"/>
  <c r="R71" i="30"/>
  <c r="Q71" i="30"/>
  <c r="P71" i="30"/>
  <c r="O71" i="30"/>
  <c r="N71" i="30"/>
  <c r="M71" i="30"/>
  <c r="L71" i="30"/>
  <c r="K71" i="30"/>
  <c r="J71" i="30"/>
  <c r="H71" i="30"/>
  <c r="G71" i="30"/>
  <c r="BR61" i="30"/>
  <c r="BQ61" i="30"/>
  <c r="BP61" i="30"/>
  <c r="BO61" i="30"/>
  <c r="BN61" i="30"/>
  <c r="BM61" i="30"/>
  <c r="BL61" i="30"/>
  <c r="BK61" i="30"/>
  <c r="BJ61" i="30"/>
  <c r="BI61" i="30"/>
  <c r="BH61" i="30"/>
  <c r="BG61" i="30"/>
  <c r="BE61" i="30"/>
  <c r="BD61" i="30"/>
  <c r="BC61" i="30"/>
  <c r="BB61" i="30"/>
  <c r="BA61" i="30"/>
  <c r="AZ61" i="30"/>
  <c r="AY61" i="30"/>
  <c r="AX61" i="30"/>
  <c r="AW61" i="30"/>
  <c r="AV61" i="30"/>
  <c r="AU61" i="30"/>
  <c r="AT61" i="30"/>
  <c r="AR61" i="30"/>
  <c r="AQ61" i="30"/>
  <c r="AP61" i="30"/>
  <c r="AO61" i="30"/>
  <c r="AN61" i="30"/>
  <c r="AM61" i="30"/>
  <c r="AL61" i="30"/>
  <c r="AK61" i="30"/>
  <c r="AJ61" i="30"/>
  <c r="AI61" i="30"/>
  <c r="AH61" i="30"/>
  <c r="AG61" i="30"/>
  <c r="AE61" i="30"/>
  <c r="AD61" i="30"/>
  <c r="AC61" i="30"/>
  <c r="AB61" i="30"/>
  <c r="AA61" i="30"/>
  <c r="Z61" i="30"/>
  <c r="Y61" i="30"/>
  <c r="X61" i="30"/>
  <c r="W61" i="30"/>
  <c r="V61" i="30"/>
  <c r="U61" i="30"/>
  <c r="T61" i="30"/>
  <c r="R61" i="30"/>
  <c r="Q61" i="30"/>
  <c r="P61" i="30"/>
  <c r="O61" i="30"/>
  <c r="N61" i="30"/>
  <c r="M61" i="30"/>
  <c r="L61" i="30"/>
  <c r="K61" i="30"/>
  <c r="J61" i="30"/>
  <c r="H61" i="30"/>
  <c r="G61" i="30"/>
  <c r="BR60" i="30"/>
  <c r="BQ60" i="30"/>
  <c r="BP60" i="30"/>
  <c r="BO60" i="30"/>
  <c r="BN60" i="30"/>
  <c r="BM60" i="30"/>
  <c r="BL60" i="30"/>
  <c r="BK60" i="30"/>
  <c r="BJ60" i="30"/>
  <c r="BI60" i="30"/>
  <c r="BH60" i="30"/>
  <c r="BG60" i="30"/>
  <c r="BE60" i="30"/>
  <c r="BD60" i="30"/>
  <c r="BC60" i="30"/>
  <c r="BB60" i="30"/>
  <c r="BA60" i="30"/>
  <c r="AZ60" i="30"/>
  <c r="AY60" i="30"/>
  <c r="AX60" i="30"/>
  <c r="AW60" i="30"/>
  <c r="AV60" i="30"/>
  <c r="AU60" i="30"/>
  <c r="AT60" i="30"/>
  <c r="AR60" i="30"/>
  <c r="AQ60" i="30"/>
  <c r="AP60" i="30"/>
  <c r="AO60" i="30"/>
  <c r="AN60" i="30"/>
  <c r="AM60" i="30"/>
  <c r="AL60" i="30"/>
  <c r="AK60" i="30"/>
  <c r="AJ60" i="30"/>
  <c r="AI60" i="30"/>
  <c r="AH60" i="30"/>
  <c r="AG60" i="30"/>
  <c r="AE60" i="30"/>
  <c r="AD60" i="30"/>
  <c r="AC60" i="30"/>
  <c r="AB60" i="30"/>
  <c r="AA60" i="30"/>
  <c r="Z60" i="30"/>
  <c r="Y60" i="30"/>
  <c r="X60" i="30"/>
  <c r="W60" i="30"/>
  <c r="V60" i="30"/>
  <c r="U60" i="30"/>
  <c r="T60" i="30"/>
  <c r="R60" i="30"/>
  <c r="Q60" i="30"/>
  <c r="P60" i="30"/>
  <c r="O60" i="30"/>
  <c r="N60" i="30"/>
  <c r="M60" i="30"/>
  <c r="L60" i="30"/>
  <c r="K60" i="30"/>
  <c r="J60" i="30"/>
  <c r="H60" i="30"/>
  <c r="G60" i="30"/>
  <c r="BR59" i="30"/>
  <c r="BQ59" i="30"/>
  <c r="BP59" i="30"/>
  <c r="BO59" i="30"/>
  <c r="BN59" i="30"/>
  <c r="BM59" i="30"/>
  <c r="BL59" i="30"/>
  <c r="BK59" i="30"/>
  <c r="BJ59" i="30"/>
  <c r="BI59" i="30"/>
  <c r="BH59" i="30"/>
  <c r="BG59" i="30"/>
  <c r="BE59" i="30"/>
  <c r="BD59" i="30"/>
  <c r="BC59" i="30"/>
  <c r="BB59" i="30"/>
  <c r="BA59" i="30"/>
  <c r="AZ59" i="30"/>
  <c r="AY59" i="30"/>
  <c r="AX59" i="30"/>
  <c r="AW59" i="30"/>
  <c r="AV59" i="30"/>
  <c r="AU59" i="30"/>
  <c r="AT59" i="30"/>
  <c r="AR59" i="30"/>
  <c r="AQ59" i="30"/>
  <c r="AP59" i="30"/>
  <c r="AO59" i="30"/>
  <c r="AN59" i="30"/>
  <c r="AM59" i="30"/>
  <c r="AL59" i="30"/>
  <c r="AK59" i="30"/>
  <c r="AJ59" i="30"/>
  <c r="AI59" i="30"/>
  <c r="AH59" i="30"/>
  <c r="AG59" i="30"/>
  <c r="AE59" i="30"/>
  <c r="AD59" i="30"/>
  <c r="AC59" i="30"/>
  <c r="AB59" i="30"/>
  <c r="AA59" i="30"/>
  <c r="Z59" i="30"/>
  <c r="Y59" i="30"/>
  <c r="X59" i="30"/>
  <c r="W59" i="30"/>
  <c r="V59" i="30"/>
  <c r="U59" i="30"/>
  <c r="T59" i="30"/>
  <c r="R59" i="30"/>
  <c r="Q59" i="30"/>
  <c r="P59" i="30"/>
  <c r="O59" i="30"/>
  <c r="N59" i="30"/>
  <c r="M59" i="30"/>
  <c r="L59" i="30"/>
  <c r="K59" i="30"/>
  <c r="J59" i="30"/>
  <c r="H59" i="30"/>
  <c r="G59" i="30"/>
  <c r="BR58" i="30"/>
  <c r="BQ58" i="30"/>
  <c r="BP58" i="30"/>
  <c r="BO58" i="30"/>
  <c r="BN58" i="30"/>
  <c r="BM58" i="30"/>
  <c r="BL58" i="30"/>
  <c r="BK58" i="30"/>
  <c r="BJ58" i="30"/>
  <c r="BI58" i="30"/>
  <c r="BH58" i="30"/>
  <c r="BG58" i="30"/>
  <c r="BE58" i="30"/>
  <c r="BD58" i="30"/>
  <c r="BC58" i="30"/>
  <c r="BB58" i="30"/>
  <c r="BA58" i="30"/>
  <c r="AZ58" i="30"/>
  <c r="AY58" i="30"/>
  <c r="AX58" i="30"/>
  <c r="AW58" i="30"/>
  <c r="AV58" i="30"/>
  <c r="AU58" i="30"/>
  <c r="AT58" i="30"/>
  <c r="AR58" i="30"/>
  <c r="AQ58" i="30"/>
  <c r="AP58" i="30"/>
  <c r="AO58" i="30"/>
  <c r="AN58" i="30"/>
  <c r="AM58" i="30"/>
  <c r="AL58" i="30"/>
  <c r="AK58" i="30"/>
  <c r="AJ58" i="30"/>
  <c r="AI58" i="30"/>
  <c r="AH58" i="30"/>
  <c r="AG58" i="30"/>
  <c r="AE58" i="30"/>
  <c r="AD58" i="30"/>
  <c r="AC58" i="30"/>
  <c r="AB58" i="30"/>
  <c r="AA58" i="30"/>
  <c r="Z58" i="30"/>
  <c r="Y58" i="30"/>
  <c r="X58" i="30"/>
  <c r="W58" i="30"/>
  <c r="V58" i="30"/>
  <c r="U58" i="30"/>
  <c r="T58" i="30"/>
  <c r="R58" i="30"/>
  <c r="Q58" i="30"/>
  <c r="P58" i="30"/>
  <c r="O58" i="30"/>
  <c r="N58" i="30"/>
  <c r="M58" i="30"/>
  <c r="L58" i="30"/>
  <c r="K58" i="30"/>
  <c r="J58" i="30"/>
  <c r="H58" i="30"/>
  <c r="G58" i="30"/>
  <c r="BR57" i="30"/>
  <c r="BQ57" i="30"/>
  <c r="BP57" i="30"/>
  <c r="BO57" i="30"/>
  <c r="BN57" i="30"/>
  <c r="BM57" i="30"/>
  <c r="BL57" i="30"/>
  <c r="BK57" i="30"/>
  <c r="BJ57" i="30"/>
  <c r="BI57" i="30"/>
  <c r="BH57" i="30"/>
  <c r="BG57" i="30"/>
  <c r="BE57" i="30"/>
  <c r="BD57" i="30"/>
  <c r="BC57" i="30"/>
  <c r="BB57" i="30"/>
  <c r="BA57" i="30"/>
  <c r="AZ57" i="30"/>
  <c r="AY57" i="30"/>
  <c r="AX57" i="30"/>
  <c r="AW57" i="30"/>
  <c r="AV57" i="30"/>
  <c r="AU57" i="30"/>
  <c r="AT57" i="30"/>
  <c r="AR57" i="30"/>
  <c r="AQ57" i="30"/>
  <c r="AP57" i="30"/>
  <c r="AO57" i="30"/>
  <c r="AN57" i="30"/>
  <c r="AM57" i="30"/>
  <c r="AL57" i="30"/>
  <c r="AK57" i="30"/>
  <c r="AJ57" i="30"/>
  <c r="AI57" i="30"/>
  <c r="AH57" i="30"/>
  <c r="AG57" i="30"/>
  <c r="AE57" i="30"/>
  <c r="AD57" i="30"/>
  <c r="AC57" i="30"/>
  <c r="AB57" i="30"/>
  <c r="AA57" i="30"/>
  <c r="Z57" i="30"/>
  <c r="Y57" i="30"/>
  <c r="X57" i="30"/>
  <c r="W57" i="30"/>
  <c r="V57" i="30"/>
  <c r="U57" i="30"/>
  <c r="T57" i="30"/>
  <c r="R57" i="30"/>
  <c r="Q57" i="30"/>
  <c r="P57" i="30"/>
  <c r="O57" i="30"/>
  <c r="N57" i="30"/>
  <c r="M57" i="30"/>
  <c r="L57" i="30"/>
  <c r="K57" i="30"/>
  <c r="J57" i="30"/>
  <c r="H57" i="30"/>
  <c r="G57" i="30"/>
  <c r="BR56" i="30"/>
  <c r="BQ56" i="30"/>
  <c r="BP56" i="30"/>
  <c r="BO56" i="30"/>
  <c r="BN56" i="30"/>
  <c r="BM56" i="30"/>
  <c r="BL56" i="30"/>
  <c r="BK56" i="30"/>
  <c r="BJ56" i="30"/>
  <c r="BI56" i="30"/>
  <c r="BH56" i="30"/>
  <c r="BG56" i="30"/>
  <c r="BE56" i="30"/>
  <c r="BD56" i="30"/>
  <c r="BC56" i="30"/>
  <c r="BB56" i="30"/>
  <c r="BA56" i="30"/>
  <c r="AZ56" i="30"/>
  <c r="AY56" i="30"/>
  <c r="AX56" i="30"/>
  <c r="AW56" i="30"/>
  <c r="AV56" i="30"/>
  <c r="AU56" i="30"/>
  <c r="AT56" i="30"/>
  <c r="AR56" i="30"/>
  <c r="AQ56" i="30"/>
  <c r="AP56" i="30"/>
  <c r="AO56" i="30"/>
  <c r="AN56" i="30"/>
  <c r="AM56" i="30"/>
  <c r="AL56" i="30"/>
  <c r="AK56" i="30"/>
  <c r="AJ56" i="30"/>
  <c r="AI56" i="30"/>
  <c r="AH56" i="30"/>
  <c r="AG56" i="30"/>
  <c r="AE56" i="30"/>
  <c r="AD56" i="30"/>
  <c r="AC56" i="30"/>
  <c r="AB56" i="30"/>
  <c r="AA56" i="30"/>
  <c r="Z56" i="30"/>
  <c r="Y56" i="30"/>
  <c r="X56" i="30"/>
  <c r="W56" i="30"/>
  <c r="V56" i="30"/>
  <c r="U56" i="30"/>
  <c r="T56" i="30"/>
  <c r="R56" i="30"/>
  <c r="Q56" i="30"/>
  <c r="P56" i="30"/>
  <c r="O56" i="30"/>
  <c r="N56" i="30"/>
  <c r="M56" i="30"/>
  <c r="L56" i="30"/>
  <c r="K56" i="30"/>
  <c r="J56" i="30"/>
  <c r="H56" i="30"/>
  <c r="G56" i="30"/>
  <c r="BR55" i="30"/>
  <c r="BQ55" i="30"/>
  <c r="BP55" i="30"/>
  <c r="BO55" i="30"/>
  <c r="BN55" i="30"/>
  <c r="BM55" i="30"/>
  <c r="BL55" i="30"/>
  <c r="BK55" i="30"/>
  <c r="BJ55" i="30"/>
  <c r="BI55" i="30"/>
  <c r="BH55" i="30"/>
  <c r="BG55" i="30"/>
  <c r="BE55" i="30"/>
  <c r="BD55" i="30"/>
  <c r="BC55" i="30"/>
  <c r="BB55" i="30"/>
  <c r="BA55" i="30"/>
  <c r="AZ55" i="30"/>
  <c r="AY55" i="30"/>
  <c r="AX55" i="30"/>
  <c r="AW55" i="30"/>
  <c r="AV55" i="30"/>
  <c r="AU55" i="30"/>
  <c r="AT55" i="30"/>
  <c r="AR55" i="30"/>
  <c r="AQ55" i="30"/>
  <c r="AP55" i="30"/>
  <c r="AO55" i="30"/>
  <c r="AN55" i="30"/>
  <c r="AM55" i="30"/>
  <c r="AL55" i="30"/>
  <c r="AK55" i="30"/>
  <c r="AJ55" i="30"/>
  <c r="AI55" i="30"/>
  <c r="AH55" i="30"/>
  <c r="AG55" i="30"/>
  <c r="AE55" i="30"/>
  <c r="AD55" i="30"/>
  <c r="AC55" i="30"/>
  <c r="AB55" i="30"/>
  <c r="AA55" i="30"/>
  <c r="Z55" i="30"/>
  <c r="Y55" i="30"/>
  <c r="X55" i="30"/>
  <c r="W55" i="30"/>
  <c r="V55" i="30"/>
  <c r="U55" i="30"/>
  <c r="T55" i="30"/>
  <c r="R55" i="30"/>
  <c r="Q55" i="30"/>
  <c r="P55" i="30"/>
  <c r="O55" i="30"/>
  <c r="N55" i="30"/>
  <c r="M55" i="30"/>
  <c r="L55" i="30"/>
  <c r="K55" i="30"/>
  <c r="J55" i="30"/>
  <c r="H55" i="30"/>
  <c r="G55" i="30"/>
  <c r="BR52" i="30"/>
  <c r="BQ52" i="30"/>
  <c r="BP52" i="30"/>
  <c r="BO52" i="30"/>
  <c r="BN52" i="30"/>
  <c r="BM52" i="30"/>
  <c r="BL52" i="30"/>
  <c r="BK52" i="30"/>
  <c r="BJ52" i="30"/>
  <c r="BI52" i="30"/>
  <c r="BH52" i="30"/>
  <c r="BG52" i="30"/>
  <c r="BE52" i="30"/>
  <c r="BD52" i="30"/>
  <c r="BC52" i="30"/>
  <c r="BB52" i="30"/>
  <c r="BA52" i="30"/>
  <c r="AZ52" i="30"/>
  <c r="AY52" i="30"/>
  <c r="AX52" i="30"/>
  <c r="AW52" i="30"/>
  <c r="AV52" i="30"/>
  <c r="AU52" i="30"/>
  <c r="AT52" i="30"/>
  <c r="AR52" i="30"/>
  <c r="AQ52" i="30"/>
  <c r="AP52" i="30"/>
  <c r="AO52" i="30"/>
  <c r="AN52" i="30"/>
  <c r="AM52" i="30"/>
  <c r="AL52" i="30"/>
  <c r="AK52" i="30"/>
  <c r="AJ52" i="30"/>
  <c r="AI52" i="30"/>
  <c r="AH52" i="30"/>
  <c r="AG52" i="30"/>
  <c r="AE52" i="30"/>
  <c r="AD52" i="30"/>
  <c r="AC52" i="30"/>
  <c r="AB52" i="30"/>
  <c r="AA52" i="30"/>
  <c r="Z52" i="30"/>
  <c r="Y52" i="30"/>
  <c r="X52" i="30"/>
  <c r="W52" i="30"/>
  <c r="V52" i="30"/>
  <c r="U52" i="30"/>
  <c r="T52" i="30"/>
  <c r="R52" i="30"/>
  <c r="Q52" i="30"/>
  <c r="P52" i="30"/>
  <c r="O52" i="30"/>
  <c r="N52" i="30"/>
  <c r="M52" i="30"/>
  <c r="L52" i="30"/>
  <c r="K52" i="30"/>
  <c r="J52" i="30"/>
  <c r="H52" i="30"/>
  <c r="BR51" i="30"/>
  <c r="BQ51" i="30"/>
  <c r="BP51" i="30"/>
  <c r="BO51" i="30"/>
  <c r="BN51" i="30"/>
  <c r="BM51" i="30"/>
  <c r="BL51" i="30"/>
  <c r="BK51" i="30"/>
  <c r="BJ51" i="30"/>
  <c r="BI51" i="30"/>
  <c r="BH51" i="30"/>
  <c r="BG51" i="30"/>
  <c r="BE51" i="30"/>
  <c r="BD51" i="30"/>
  <c r="BC51" i="30"/>
  <c r="BB51" i="30"/>
  <c r="BA51" i="30"/>
  <c r="AZ51" i="30"/>
  <c r="AY51" i="30"/>
  <c r="AX51" i="30"/>
  <c r="AW51" i="30"/>
  <c r="AV51" i="30"/>
  <c r="AU51" i="30"/>
  <c r="AT51" i="30"/>
  <c r="AR51" i="30"/>
  <c r="AQ51" i="30"/>
  <c r="AP51" i="30"/>
  <c r="AO51" i="30"/>
  <c r="AN51" i="30"/>
  <c r="AM51" i="30"/>
  <c r="AL51" i="30"/>
  <c r="AK51" i="30"/>
  <c r="AJ51" i="30"/>
  <c r="AI51" i="30"/>
  <c r="AH51" i="30"/>
  <c r="AG51" i="30"/>
  <c r="AE51" i="30"/>
  <c r="AD51" i="30"/>
  <c r="AC51" i="30"/>
  <c r="AB51" i="30"/>
  <c r="AA51" i="30"/>
  <c r="Z51" i="30"/>
  <c r="Y51" i="30"/>
  <c r="X51" i="30"/>
  <c r="W51" i="30"/>
  <c r="V51" i="30"/>
  <c r="U51" i="30"/>
  <c r="T51" i="30"/>
  <c r="R51" i="30"/>
  <c r="Q51" i="30"/>
  <c r="P51" i="30"/>
  <c r="O51" i="30"/>
  <c r="N51" i="30"/>
  <c r="M51" i="30"/>
  <c r="L51" i="30"/>
  <c r="K51" i="30"/>
  <c r="J51" i="30"/>
  <c r="H51" i="30"/>
  <c r="BR50" i="30"/>
  <c r="BQ50" i="30"/>
  <c r="BP50" i="30"/>
  <c r="BO50" i="30"/>
  <c r="BN50" i="30"/>
  <c r="BM50" i="30"/>
  <c r="BL50" i="30"/>
  <c r="BK50" i="30"/>
  <c r="BJ50" i="30"/>
  <c r="BI50" i="30"/>
  <c r="BH50" i="30"/>
  <c r="BG50" i="30"/>
  <c r="BE50" i="30"/>
  <c r="BD50" i="30"/>
  <c r="BC50" i="30"/>
  <c r="BB50" i="30"/>
  <c r="BA50" i="30"/>
  <c r="AZ50" i="30"/>
  <c r="AY50" i="30"/>
  <c r="AX50" i="30"/>
  <c r="AW50" i="30"/>
  <c r="AV50" i="30"/>
  <c r="AU50" i="30"/>
  <c r="AT50" i="30"/>
  <c r="AR50" i="30"/>
  <c r="AQ50" i="30"/>
  <c r="AP50" i="30"/>
  <c r="AO50" i="30"/>
  <c r="AN50" i="30"/>
  <c r="AM50" i="30"/>
  <c r="AL50" i="30"/>
  <c r="AK50" i="30"/>
  <c r="AJ50" i="30"/>
  <c r="AI50" i="30"/>
  <c r="AH50" i="30"/>
  <c r="AG50" i="30"/>
  <c r="AE50" i="30"/>
  <c r="AD50" i="30"/>
  <c r="AC50" i="30"/>
  <c r="AB50" i="30"/>
  <c r="AA50" i="30"/>
  <c r="Z50" i="30"/>
  <c r="Y50" i="30"/>
  <c r="X50" i="30"/>
  <c r="W50" i="30"/>
  <c r="V50" i="30"/>
  <c r="U50" i="30"/>
  <c r="T50" i="30"/>
  <c r="R50" i="30"/>
  <c r="Q50" i="30"/>
  <c r="P50" i="30"/>
  <c r="O50" i="30"/>
  <c r="N50" i="30"/>
  <c r="M50" i="30"/>
  <c r="L50" i="30"/>
  <c r="K50" i="30"/>
  <c r="J50" i="30"/>
  <c r="H50" i="30"/>
  <c r="BR49" i="30"/>
  <c r="BQ49" i="30"/>
  <c r="BP49" i="30"/>
  <c r="BO49" i="30"/>
  <c r="BN49" i="30"/>
  <c r="BM49" i="30"/>
  <c r="BL49" i="30"/>
  <c r="BK49" i="30"/>
  <c r="BJ49" i="30"/>
  <c r="BI49" i="30"/>
  <c r="BH49" i="30"/>
  <c r="BG49" i="30"/>
  <c r="BE49" i="30"/>
  <c r="BD49" i="30"/>
  <c r="BC49" i="30"/>
  <c r="BB49" i="30"/>
  <c r="BA49" i="30"/>
  <c r="AZ49" i="30"/>
  <c r="AY49" i="30"/>
  <c r="AX49" i="30"/>
  <c r="AW49" i="30"/>
  <c r="AV49" i="30"/>
  <c r="AU49" i="30"/>
  <c r="AT49" i="30"/>
  <c r="AR49" i="30"/>
  <c r="AQ49" i="30"/>
  <c r="AP49" i="30"/>
  <c r="AO49" i="30"/>
  <c r="AN49" i="30"/>
  <c r="AM49" i="30"/>
  <c r="AL49" i="30"/>
  <c r="AK49" i="30"/>
  <c r="AJ49" i="30"/>
  <c r="AI49" i="30"/>
  <c r="AH49" i="30"/>
  <c r="AG49" i="30"/>
  <c r="AE49" i="30"/>
  <c r="AD49" i="30"/>
  <c r="AC49" i="30"/>
  <c r="AB49" i="30"/>
  <c r="AA49" i="30"/>
  <c r="Z49" i="30"/>
  <c r="Y49" i="30"/>
  <c r="X49" i="30"/>
  <c r="W49" i="30"/>
  <c r="V49" i="30"/>
  <c r="U49" i="30"/>
  <c r="T49" i="30"/>
  <c r="R49" i="30"/>
  <c r="Q49" i="30"/>
  <c r="P49" i="30"/>
  <c r="O49" i="30"/>
  <c r="N49" i="30"/>
  <c r="M49" i="30"/>
  <c r="L49" i="30"/>
  <c r="K49" i="30"/>
  <c r="J49" i="30"/>
  <c r="H49" i="30"/>
  <c r="BR48" i="30"/>
  <c r="BQ48" i="30"/>
  <c r="BP48" i="30"/>
  <c r="BO48" i="30"/>
  <c r="BN48" i="30"/>
  <c r="BM48" i="30"/>
  <c r="BL48" i="30"/>
  <c r="BK48" i="30"/>
  <c r="BJ48" i="30"/>
  <c r="BI48" i="30"/>
  <c r="BH48" i="30"/>
  <c r="BG48" i="30"/>
  <c r="BE48" i="30"/>
  <c r="BD48" i="30"/>
  <c r="BC48" i="30"/>
  <c r="BB48" i="30"/>
  <c r="BA48" i="30"/>
  <c r="AZ48" i="30"/>
  <c r="AY48" i="30"/>
  <c r="AX48" i="30"/>
  <c r="AW48" i="30"/>
  <c r="AV48" i="30"/>
  <c r="AU48" i="30"/>
  <c r="AT48" i="30"/>
  <c r="AR48" i="30"/>
  <c r="AQ48" i="30"/>
  <c r="AP48" i="30"/>
  <c r="AO48" i="30"/>
  <c r="AN48" i="30"/>
  <c r="AM48" i="30"/>
  <c r="AL48" i="30"/>
  <c r="AK48" i="30"/>
  <c r="AJ48" i="30"/>
  <c r="AI48" i="30"/>
  <c r="AH48" i="30"/>
  <c r="AG48" i="30"/>
  <c r="AE48" i="30"/>
  <c r="AD48" i="30"/>
  <c r="AC48" i="30"/>
  <c r="AB48" i="30"/>
  <c r="AA48" i="30"/>
  <c r="Z48" i="30"/>
  <c r="Y48" i="30"/>
  <c r="X48" i="30"/>
  <c r="W48" i="30"/>
  <c r="V48" i="30"/>
  <c r="U48" i="30"/>
  <c r="T48" i="30"/>
  <c r="R48" i="30"/>
  <c r="Q48" i="30"/>
  <c r="P48" i="30"/>
  <c r="O48" i="30"/>
  <c r="N48" i="30"/>
  <c r="M48" i="30"/>
  <c r="L48" i="30"/>
  <c r="K48" i="30"/>
  <c r="J48" i="30"/>
  <c r="H48" i="30"/>
  <c r="BR47" i="30"/>
  <c r="BQ47" i="30"/>
  <c r="BP47" i="30"/>
  <c r="BO47" i="30"/>
  <c r="BN47" i="30"/>
  <c r="BM47" i="30"/>
  <c r="BL47" i="30"/>
  <c r="BK47" i="30"/>
  <c r="BJ47" i="30"/>
  <c r="BI47" i="30"/>
  <c r="BH47" i="30"/>
  <c r="BG47" i="30"/>
  <c r="BE47" i="30"/>
  <c r="BD47" i="30"/>
  <c r="BC47" i="30"/>
  <c r="BB47" i="30"/>
  <c r="BA47" i="30"/>
  <c r="AZ47" i="30"/>
  <c r="AY47" i="30"/>
  <c r="AX47" i="30"/>
  <c r="AW47" i="30"/>
  <c r="AV47" i="30"/>
  <c r="AU47" i="30"/>
  <c r="AT47" i="30"/>
  <c r="AR47" i="30"/>
  <c r="AQ47" i="30"/>
  <c r="AP47" i="30"/>
  <c r="AO47" i="30"/>
  <c r="AN47" i="30"/>
  <c r="AM47" i="30"/>
  <c r="AL47" i="30"/>
  <c r="AK47" i="30"/>
  <c r="AJ47" i="30"/>
  <c r="AI47" i="30"/>
  <c r="AH47" i="30"/>
  <c r="AG47" i="30"/>
  <c r="AE47" i="30"/>
  <c r="AD47" i="30"/>
  <c r="AC47" i="30"/>
  <c r="AB47" i="30"/>
  <c r="AA47" i="30"/>
  <c r="Z47" i="30"/>
  <c r="Y47" i="30"/>
  <c r="X47" i="30"/>
  <c r="W47" i="30"/>
  <c r="V47" i="30"/>
  <c r="U47" i="30"/>
  <c r="T47" i="30"/>
  <c r="R47" i="30"/>
  <c r="Q47" i="30"/>
  <c r="P47" i="30"/>
  <c r="O47" i="30"/>
  <c r="N47" i="30"/>
  <c r="M47" i="30"/>
  <c r="L47" i="30"/>
  <c r="K47" i="30"/>
  <c r="J47" i="30"/>
  <c r="H47" i="30"/>
  <c r="BR46" i="30"/>
  <c r="BQ46" i="30"/>
  <c r="BP46" i="30"/>
  <c r="BO46" i="30"/>
  <c r="BN46" i="30"/>
  <c r="BM46" i="30"/>
  <c r="BL46" i="30"/>
  <c r="BK46" i="30"/>
  <c r="BJ46" i="30"/>
  <c r="BI46" i="30"/>
  <c r="BH46" i="30"/>
  <c r="BG46" i="30"/>
  <c r="BE46" i="30"/>
  <c r="BD46" i="30"/>
  <c r="BC46" i="30"/>
  <c r="BB46" i="30"/>
  <c r="BA46" i="30"/>
  <c r="AZ46" i="30"/>
  <c r="AY46" i="30"/>
  <c r="AX46" i="30"/>
  <c r="AW46" i="30"/>
  <c r="AV46" i="30"/>
  <c r="AU46" i="30"/>
  <c r="AT46" i="30"/>
  <c r="AR46" i="30"/>
  <c r="AQ46" i="30"/>
  <c r="AP46" i="30"/>
  <c r="AO46" i="30"/>
  <c r="AN46" i="30"/>
  <c r="AM46" i="30"/>
  <c r="AL46" i="30"/>
  <c r="AK46" i="30"/>
  <c r="AJ46" i="30"/>
  <c r="AI46" i="30"/>
  <c r="AH46" i="30"/>
  <c r="AG46" i="30"/>
  <c r="AE46" i="30"/>
  <c r="AD46" i="30"/>
  <c r="AC46" i="30"/>
  <c r="AB46" i="30"/>
  <c r="AA46" i="30"/>
  <c r="Z46" i="30"/>
  <c r="Y46" i="30"/>
  <c r="X46" i="30"/>
  <c r="W46" i="30"/>
  <c r="V46" i="30"/>
  <c r="U46" i="30"/>
  <c r="T46" i="30"/>
  <c r="R46" i="30"/>
  <c r="Q46" i="30"/>
  <c r="P46" i="30"/>
  <c r="O46" i="30"/>
  <c r="N46" i="30"/>
  <c r="M46" i="30"/>
  <c r="L46" i="30"/>
  <c r="K46" i="30"/>
  <c r="J46" i="30"/>
  <c r="H46" i="30"/>
  <c r="BR45" i="30"/>
  <c r="BQ45" i="30"/>
  <c r="BP45" i="30"/>
  <c r="BO45" i="30"/>
  <c r="BN45" i="30"/>
  <c r="BM45" i="30"/>
  <c r="BL45" i="30"/>
  <c r="BK45" i="30"/>
  <c r="BJ45" i="30"/>
  <c r="BI45" i="30"/>
  <c r="BH45" i="30"/>
  <c r="BG45" i="30"/>
  <c r="BE45" i="30"/>
  <c r="BD45" i="30"/>
  <c r="BC45" i="30"/>
  <c r="BB45" i="30"/>
  <c r="BA45" i="30"/>
  <c r="AZ45" i="30"/>
  <c r="AY45" i="30"/>
  <c r="AX45" i="30"/>
  <c r="AW45" i="30"/>
  <c r="AV45" i="30"/>
  <c r="AU45" i="30"/>
  <c r="AT45" i="30"/>
  <c r="AR45" i="30"/>
  <c r="AQ45" i="30"/>
  <c r="AP45" i="30"/>
  <c r="AO45" i="30"/>
  <c r="AN45" i="30"/>
  <c r="AM45" i="30"/>
  <c r="AL45" i="30"/>
  <c r="AK45" i="30"/>
  <c r="AJ45" i="30"/>
  <c r="AI45" i="30"/>
  <c r="AH45" i="30"/>
  <c r="AG45" i="30"/>
  <c r="AE45" i="30"/>
  <c r="AD45" i="30"/>
  <c r="AC45" i="30"/>
  <c r="AB45" i="30"/>
  <c r="AA45" i="30"/>
  <c r="Z45" i="30"/>
  <c r="Y45" i="30"/>
  <c r="X45" i="30"/>
  <c r="W45" i="30"/>
  <c r="V45" i="30"/>
  <c r="U45" i="30"/>
  <c r="T45" i="30"/>
  <c r="R45" i="30"/>
  <c r="Q45" i="30"/>
  <c r="P45" i="30"/>
  <c r="O45" i="30"/>
  <c r="N45" i="30"/>
  <c r="M45" i="30"/>
  <c r="L45" i="30"/>
  <c r="K45" i="30"/>
  <c r="J45" i="30"/>
  <c r="H45" i="30"/>
  <c r="BR44" i="30"/>
  <c r="BQ44" i="30"/>
  <c r="BP44" i="30"/>
  <c r="BO44" i="30"/>
  <c r="BN44" i="30"/>
  <c r="BM44" i="30"/>
  <c r="BL44" i="30"/>
  <c r="BK44" i="30"/>
  <c r="BJ44" i="30"/>
  <c r="BI44" i="30"/>
  <c r="BH44" i="30"/>
  <c r="BG44" i="30"/>
  <c r="BE44" i="30"/>
  <c r="BD44" i="30"/>
  <c r="BC44" i="30"/>
  <c r="BB44" i="30"/>
  <c r="BA44" i="30"/>
  <c r="AZ44" i="30"/>
  <c r="AY44" i="30"/>
  <c r="AX44" i="30"/>
  <c r="AW44" i="30"/>
  <c r="AV44" i="30"/>
  <c r="AU44" i="30"/>
  <c r="AT44" i="30"/>
  <c r="AR44" i="30"/>
  <c r="AQ44" i="30"/>
  <c r="AP44" i="30"/>
  <c r="AO44" i="30"/>
  <c r="AN44" i="30"/>
  <c r="AM44" i="30"/>
  <c r="AL44" i="30"/>
  <c r="AK44" i="30"/>
  <c r="AJ44" i="30"/>
  <c r="AI44" i="30"/>
  <c r="AH44" i="30"/>
  <c r="AG44" i="30"/>
  <c r="AE44" i="30"/>
  <c r="AD44" i="30"/>
  <c r="AC44" i="30"/>
  <c r="AB44" i="30"/>
  <c r="AA44" i="30"/>
  <c r="Z44" i="30"/>
  <c r="Y44" i="30"/>
  <c r="X44" i="30"/>
  <c r="W44" i="30"/>
  <c r="V44" i="30"/>
  <c r="U44" i="30"/>
  <c r="T44" i="30"/>
  <c r="R44" i="30"/>
  <c r="Q44" i="30"/>
  <c r="P44" i="30"/>
  <c r="O44" i="30"/>
  <c r="N44" i="30"/>
  <c r="M44" i="30"/>
  <c r="L44" i="30"/>
  <c r="K44" i="30"/>
  <c r="J44" i="30"/>
  <c r="H44" i="30"/>
  <c r="G24" i="30"/>
  <c r="G29" i="2"/>
  <c r="G38" i="2"/>
  <c r="G43" i="2"/>
  <c r="G52" i="2"/>
  <c r="G58" i="2"/>
  <c r="G68" i="2"/>
  <c r="H27" i="2"/>
  <c r="I27" i="2" s="1"/>
  <c r="I29" i="2" s="1"/>
  <c r="H38" i="2"/>
  <c r="H7" i="23" s="1"/>
  <c r="H42" i="2"/>
  <c r="I42" i="2" s="1"/>
  <c r="I43" i="2" s="1"/>
  <c r="I46" i="2" s="1"/>
  <c r="I8" i="23" s="1"/>
  <c r="H50" i="2"/>
  <c r="H51" i="2"/>
  <c r="H56" i="2"/>
  <c r="H57" i="2"/>
  <c r="H62" i="2"/>
  <c r="H65" i="2"/>
  <c r="H63" i="2"/>
  <c r="H66" i="2"/>
  <c r="H64" i="2"/>
  <c r="H67" i="2"/>
  <c r="J38" i="2"/>
  <c r="J7" i="23" s="1"/>
  <c r="G46" i="20"/>
  <c r="G42" i="26" s="1"/>
  <c r="G67" i="20"/>
  <c r="G84" i="20"/>
  <c r="G44" i="26" s="1"/>
  <c r="K38" i="2"/>
  <c r="K7" i="23" s="1"/>
  <c r="L34" i="2"/>
  <c r="M38" i="2"/>
  <c r="M7" i="23" s="1"/>
  <c r="N38" i="2"/>
  <c r="N7" i="23" s="1"/>
  <c r="P38" i="2"/>
  <c r="P7" i="23" s="1"/>
  <c r="Q38" i="2"/>
  <c r="Q7" i="23" s="1"/>
  <c r="T38" i="2"/>
  <c r="U38" i="2"/>
  <c r="U7" i="23" s="1"/>
  <c r="W38" i="2"/>
  <c r="W7" i="23" s="1"/>
  <c r="X38" i="2"/>
  <c r="X7" i="23" s="1"/>
  <c r="Z38" i="2"/>
  <c r="Z7" i="23" s="1"/>
  <c r="AA38" i="2"/>
  <c r="AA7" i="23" s="1"/>
  <c r="AC38" i="2"/>
  <c r="AC7" i="23" s="1"/>
  <c r="AD38" i="2"/>
  <c r="AD7" i="23" s="1"/>
  <c r="AG38" i="2"/>
  <c r="AH38" i="2"/>
  <c r="AH7" i="23" s="1"/>
  <c r="AJ38" i="2"/>
  <c r="AJ7" i="23" s="1"/>
  <c r="AK38" i="2"/>
  <c r="AK7" i="23" s="1"/>
  <c r="AM38" i="2"/>
  <c r="AM7" i="23" s="1"/>
  <c r="AN38" i="2"/>
  <c r="AN7" i="23" s="1"/>
  <c r="AP38" i="2"/>
  <c r="AQ38" i="2"/>
  <c r="AQ7" i="23" s="1"/>
  <c r="AU38" i="2"/>
  <c r="AU7" i="23" s="1"/>
  <c r="AW38" i="2"/>
  <c r="AW7" i="23" s="1"/>
  <c r="AX38" i="2"/>
  <c r="AX7" i="23" s="1"/>
  <c r="AZ38" i="2"/>
  <c r="AZ7" i="23" s="1"/>
  <c r="BA38" i="2"/>
  <c r="BC38" i="2"/>
  <c r="BC7" i="23" s="1"/>
  <c r="BD38" i="2"/>
  <c r="BD7" i="23" s="1"/>
  <c r="BH38" i="2"/>
  <c r="BH7" i="23" s="1"/>
  <c r="BJ38" i="2"/>
  <c r="BJ7" i="23" s="1"/>
  <c r="BK38" i="2"/>
  <c r="BK7" i="23" s="1"/>
  <c r="BM38" i="2"/>
  <c r="BM7" i="23" s="1"/>
  <c r="BN38" i="2"/>
  <c r="BN7" i="23" s="1"/>
  <c r="BP38" i="2"/>
  <c r="BP7" i="23" s="1"/>
  <c r="BQ38" i="2"/>
  <c r="BQ7" i="23" s="1"/>
  <c r="S27" i="26"/>
  <c r="AF27" i="26"/>
  <c r="AS27" i="26"/>
  <c r="BF27" i="26"/>
  <c r="BS27" i="26"/>
  <c r="B22" i="23"/>
  <c r="B21" i="23"/>
  <c r="B20" i="23"/>
  <c r="B19" i="23"/>
  <c r="B11" i="23"/>
  <c r="B10" i="23"/>
  <c r="B9" i="23"/>
  <c r="B8" i="23"/>
  <c r="B7" i="23"/>
  <c r="B5" i="23"/>
  <c r="B4" i="23"/>
  <c r="S7" i="20"/>
  <c r="AF7" i="20"/>
  <c r="AS7" i="20"/>
  <c r="BF7" i="20"/>
  <c r="BS7" i="20"/>
  <c r="BS45" i="20"/>
  <c r="BF45" i="20"/>
  <c r="AS45" i="20"/>
  <c r="AF45" i="20"/>
  <c r="S45" i="20"/>
  <c r="AF40" i="25"/>
  <c r="AS40" i="25"/>
  <c r="BF40" i="25"/>
  <c r="BS40" i="25"/>
  <c r="S26" i="25"/>
  <c r="AF26" i="25"/>
  <c r="AS26" i="25"/>
  <c r="BF26" i="25"/>
  <c r="BS26" i="25"/>
  <c r="AF12" i="25"/>
  <c r="AS12" i="25"/>
  <c r="BF12" i="25"/>
  <c r="BS12" i="25"/>
  <c r="G13" i="7" l="1"/>
  <c r="S11" i="7"/>
  <c r="G21" i="7"/>
  <c r="S19" i="7"/>
  <c r="AF33" i="28"/>
  <c r="BS33" i="28"/>
  <c r="AS33" i="28"/>
  <c r="BF33" i="28"/>
  <c r="S33" i="28"/>
  <c r="G25" i="30"/>
  <c r="G11" i="28" s="1"/>
  <c r="G6" i="31"/>
  <c r="AS55" i="20"/>
  <c r="AF51" i="20"/>
  <c r="AS52" i="20"/>
  <c r="AU55" i="20"/>
  <c r="AV55" i="20" s="1"/>
  <c r="AW55" i="20" s="1"/>
  <c r="AX55" i="20" s="1"/>
  <c r="AY55" i="20" s="1"/>
  <c r="AZ55" i="20" s="1"/>
  <c r="BA55" i="20" s="1"/>
  <c r="BB55" i="20" s="1"/>
  <c r="BC55" i="20" s="1"/>
  <c r="BD55" i="20" s="1"/>
  <c r="BE55" i="20" s="1"/>
  <c r="BG55" i="20" s="1"/>
  <c r="AU52" i="20"/>
  <c r="AV52" i="20" s="1"/>
  <c r="AW52" i="20" s="1"/>
  <c r="AX52" i="20" s="1"/>
  <c r="AY52" i="20" s="1"/>
  <c r="AZ52" i="20" s="1"/>
  <c r="BA52" i="20" s="1"/>
  <c r="BB52" i="20" s="1"/>
  <c r="BC52" i="20" s="1"/>
  <c r="BD52" i="20" s="1"/>
  <c r="BE52" i="20" s="1"/>
  <c r="BG52" i="20" s="1"/>
  <c r="AS57" i="20"/>
  <c r="L50" i="20"/>
  <c r="K67" i="20"/>
  <c r="AS56" i="20"/>
  <c r="AU57" i="20"/>
  <c r="AV57" i="20" s="1"/>
  <c r="AW57" i="20" s="1"/>
  <c r="AX57" i="20" s="1"/>
  <c r="AY57" i="20" s="1"/>
  <c r="AZ57" i="20" s="1"/>
  <c r="BA57" i="20" s="1"/>
  <c r="BB57" i="20" s="1"/>
  <c r="BC57" i="20" s="1"/>
  <c r="BD57" i="20" s="1"/>
  <c r="BE57" i="20" s="1"/>
  <c r="BG57" i="20" s="1"/>
  <c r="AS59" i="20"/>
  <c r="AU56" i="20"/>
  <c r="AV56" i="20" s="1"/>
  <c r="AW56" i="20" s="1"/>
  <c r="AX56" i="20" s="1"/>
  <c r="AY56" i="20" s="1"/>
  <c r="AZ56" i="20" s="1"/>
  <c r="BA56" i="20" s="1"/>
  <c r="BB56" i="20" s="1"/>
  <c r="BC56" i="20" s="1"/>
  <c r="BD56" i="20" s="1"/>
  <c r="BE56" i="20" s="1"/>
  <c r="BG56" i="20" s="1"/>
  <c r="AU59" i="20"/>
  <c r="AV59" i="20" s="1"/>
  <c r="AW59" i="20" s="1"/>
  <c r="AX59" i="20" s="1"/>
  <c r="AY59" i="20" s="1"/>
  <c r="AZ59" i="20" s="1"/>
  <c r="BA59" i="20" s="1"/>
  <c r="BB59" i="20" s="1"/>
  <c r="BC59" i="20" s="1"/>
  <c r="BD59" i="20" s="1"/>
  <c r="BE59" i="20" s="1"/>
  <c r="BG59" i="20" s="1"/>
  <c r="AH51" i="20"/>
  <c r="AI51" i="20" s="1"/>
  <c r="AJ51" i="20" s="1"/>
  <c r="AK51" i="20" s="1"/>
  <c r="AL51" i="20" s="1"/>
  <c r="AM51" i="20" s="1"/>
  <c r="AN51" i="20" s="1"/>
  <c r="AO51" i="20" s="1"/>
  <c r="AP51" i="20" s="1"/>
  <c r="AQ51" i="20" s="1"/>
  <c r="AR51" i="20" s="1"/>
  <c r="AT51" i="20" s="1"/>
  <c r="AS54" i="20"/>
  <c r="M71" i="20"/>
  <c r="L84" i="20"/>
  <c r="AU54" i="20"/>
  <c r="AV54" i="20" s="1"/>
  <c r="AW54" i="20" s="1"/>
  <c r="AX54" i="20" s="1"/>
  <c r="AY54" i="20" s="1"/>
  <c r="AZ54" i="20" s="1"/>
  <c r="BA54" i="20" s="1"/>
  <c r="BB54" i="20" s="1"/>
  <c r="BC54" i="20" s="1"/>
  <c r="BD54" i="20" s="1"/>
  <c r="BE54" i="20" s="1"/>
  <c r="BG54" i="20" s="1"/>
  <c r="AS60" i="20"/>
  <c r="AS58" i="20"/>
  <c r="AU60" i="20"/>
  <c r="AV60" i="20" s="1"/>
  <c r="AW60" i="20" s="1"/>
  <c r="AX60" i="20" s="1"/>
  <c r="AY60" i="20" s="1"/>
  <c r="AZ60" i="20" s="1"/>
  <c r="BA60" i="20" s="1"/>
  <c r="BB60" i="20" s="1"/>
  <c r="BC60" i="20" s="1"/>
  <c r="BD60" i="20" s="1"/>
  <c r="BE60" i="20" s="1"/>
  <c r="BG60" i="20" s="1"/>
  <c r="AS53" i="20"/>
  <c r="L26" i="20"/>
  <c r="K46" i="20"/>
  <c r="AU58" i="20"/>
  <c r="AV58" i="20" s="1"/>
  <c r="AW58" i="20" s="1"/>
  <c r="AX58" i="20" s="1"/>
  <c r="AY58" i="20" s="1"/>
  <c r="AZ58" i="20" s="1"/>
  <c r="BA58" i="20" s="1"/>
  <c r="BB58" i="20" s="1"/>
  <c r="BC58" i="20" s="1"/>
  <c r="BD58" i="20" s="1"/>
  <c r="BE58" i="20" s="1"/>
  <c r="BG58" i="20" s="1"/>
  <c r="AU53" i="20"/>
  <c r="AV53" i="20" s="1"/>
  <c r="AW53" i="20" s="1"/>
  <c r="AX53" i="20" s="1"/>
  <c r="AY53" i="20" s="1"/>
  <c r="AZ53" i="20" s="1"/>
  <c r="BA53" i="20" s="1"/>
  <c r="BB53" i="20" s="1"/>
  <c r="BC53" i="20" s="1"/>
  <c r="BD53" i="20" s="1"/>
  <c r="BE53" i="20" s="1"/>
  <c r="BG53" i="20" s="1"/>
  <c r="S49" i="30"/>
  <c r="AS50" i="30"/>
  <c r="BS50" i="30"/>
  <c r="AF52" i="30"/>
  <c r="BF52" i="30"/>
  <c r="S55" i="30"/>
  <c r="AS58" i="30"/>
  <c r="BS58" i="30"/>
  <c r="AF71" i="30"/>
  <c r="BF71" i="30"/>
  <c r="S72" i="30"/>
  <c r="AS45" i="30"/>
  <c r="BS45" i="30"/>
  <c r="BS49" i="30"/>
  <c r="BS69" i="30"/>
  <c r="BF69" i="30"/>
  <c r="AS69" i="30"/>
  <c r="AF69" i="30"/>
  <c r="AF57" i="30"/>
  <c r="BF57" i="30"/>
  <c r="S58" i="30"/>
  <c r="AS61" i="30"/>
  <c r="BS61" i="30"/>
  <c r="AF74" i="30"/>
  <c r="BF74" i="30"/>
  <c r="BS68" i="30"/>
  <c r="BF68" i="30"/>
  <c r="AS68" i="30"/>
  <c r="AF68" i="30"/>
  <c r="S45" i="30"/>
  <c r="BS46" i="30"/>
  <c r="AF45" i="30"/>
  <c r="BF45" i="30"/>
  <c r="S46" i="30"/>
  <c r="AF49" i="30"/>
  <c r="BF49" i="30"/>
  <c r="S50" i="30"/>
  <c r="AS51" i="30"/>
  <c r="BS51" i="30"/>
  <c r="AS56" i="30"/>
  <c r="BS56" i="30"/>
  <c r="AF60" i="30"/>
  <c r="BF60" i="30"/>
  <c r="S61" i="30"/>
  <c r="AS73" i="30"/>
  <c r="BS73" i="30"/>
  <c r="BS67" i="30"/>
  <c r="BF67" i="30"/>
  <c r="AS67" i="30"/>
  <c r="AF67" i="30"/>
  <c r="AF55" i="30"/>
  <c r="BF55" i="30"/>
  <c r="S56" i="30"/>
  <c r="AS59" i="30"/>
  <c r="BS59" i="30"/>
  <c r="AF72" i="30"/>
  <c r="BF72" i="30"/>
  <c r="S73" i="30"/>
  <c r="S70" i="30"/>
  <c r="AS46" i="30"/>
  <c r="AF46" i="30"/>
  <c r="BF46" i="30"/>
  <c r="AF50" i="30"/>
  <c r="BF50" i="30"/>
  <c r="S51" i="30"/>
  <c r="AS52" i="30"/>
  <c r="BS52" i="30"/>
  <c r="AF58" i="30"/>
  <c r="BF58" i="30"/>
  <c r="S59" i="30"/>
  <c r="AS71" i="30"/>
  <c r="BS71" i="30"/>
  <c r="S69" i="30"/>
  <c r="AS57" i="30"/>
  <c r="BS57" i="30"/>
  <c r="AF61" i="30"/>
  <c r="BF61" i="30"/>
  <c r="S71" i="30"/>
  <c r="AS74" i="30"/>
  <c r="BS74" i="30"/>
  <c r="S68" i="30"/>
  <c r="AF51" i="30"/>
  <c r="BF51" i="30"/>
  <c r="S52" i="30"/>
  <c r="AF56" i="30"/>
  <c r="BF56" i="30"/>
  <c r="S57" i="30"/>
  <c r="AS60" i="30"/>
  <c r="BS60" i="30"/>
  <c r="AF73" i="30"/>
  <c r="BF73" i="30"/>
  <c r="S74" i="30"/>
  <c r="S67" i="30"/>
  <c r="AS49" i="30"/>
  <c r="AS55" i="30"/>
  <c r="BS55" i="30"/>
  <c r="AF59" i="30"/>
  <c r="BF59" i="30"/>
  <c r="S60" i="30"/>
  <c r="AS72" i="30"/>
  <c r="BS72" i="30"/>
  <c r="BS70" i="30"/>
  <c r="BF70" i="30"/>
  <c r="AS70" i="30"/>
  <c r="AF70" i="30"/>
  <c r="W12" i="20"/>
  <c r="I56" i="2"/>
  <c r="J56" i="2" s="1"/>
  <c r="K56" i="2" s="1"/>
  <c r="G9" i="23"/>
  <c r="G10" i="23"/>
  <c r="BG38" i="2"/>
  <c r="I67" i="2"/>
  <c r="J67" i="2" s="1"/>
  <c r="K67" i="2" s="1"/>
  <c r="L67" i="2" s="1"/>
  <c r="M67" i="2" s="1"/>
  <c r="N67" i="2" s="1"/>
  <c r="O67" i="2" s="1"/>
  <c r="P67" i="2" s="1"/>
  <c r="Q67" i="2" s="1"/>
  <c r="R67" i="2" s="1"/>
  <c r="T67" i="2" s="1"/>
  <c r="I51" i="2"/>
  <c r="J51" i="2" s="1"/>
  <c r="K51" i="2" s="1"/>
  <c r="L51" i="2" s="1"/>
  <c r="M51" i="2" s="1"/>
  <c r="N51" i="2" s="1"/>
  <c r="O51" i="2" s="1"/>
  <c r="P51" i="2" s="1"/>
  <c r="Q51" i="2" s="1"/>
  <c r="R51" i="2" s="1"/>
  <c r="T51" i="2" s="1"/>
  <c r="G46" i="2"/>
  <c r="I57" i="2"/>
  <c r="J57" i="2" s="1"/>
  <c r="K57" i="2" s="1"/>
  <c r="L57" i="2" s="1"/>
  <c r="M57" i="2" s="1"/>
  <c r="N57" i="2" s="1"/>
  <c r="O57" i="2" s="1"/>
  <c r="P57" i="2" s="1"/>
  <c r="Q57" i="2" s="1"/>
  <c r="R57" i="2" s="1"/>
  <c r="T57" i="2" s="1"/>
  <c r="G7" i="23"/>
  <c r="AT38" i="2"/>
  <c r="AT7" i="23" s="1"/>
  <c r="I38" i="2"/>
  <c r="O34" i="2"/>
  <c r="O35" i="2" s="1"/>
  <c r="O38" i="2" s="1"/>
  <c r="O7" i="23" s="1"/>
  <c r="I63" i="2"/>
  <c r="J63" i="2" s="1"/>
  <c r="K63" i="2" s="1"/>
  <c r="L63" i="2" s="1"/>
  <c r="M63" i="2" s="1"/>
  <c r="N63" i="2" s="1"/>
  <c r="O63" i="2" s="1"/>
  <c r="P63" i="2" s="1"/>
  <c r="Q63" i="2" s="1"/>
  <c r="R63" i="2" s="1"/>
  <c r="T63" i="2" s="1"/>
  <c r="I66" i="2"/>
  <c r="J66" i="2" s="1"/>
  <c r="K66" i="2" s="1"/>
  <c r="L66" i="2" s="1"/>
  <c r="M66" i="2" s="1"/>
  <c r="N66" i="2" s="1"/>
  <c r="O66" i="2" s="1"/>
  <c r="P66" i="2" s="1"/>
  <c r="I62" i="2"/>
  <c r="J62" i="2" s="1"/>
  <c r="K62" i="2" s="1"/>
  <c r="L62" i="2" s="1"/>
  <c r="M62" i="2" s="1"/>
  <c r="N62" i="2" s="1"/>
  <c r="O62" i="2" s="1"/>
  <c r="P62" i="2" s="1"/>
  <c r="Q62" i="2" s="1"/>
  <c r="R62" i="2" s="1"/>
  <c r="G11" i="23"/>
  <c r="I4" i="2"/>
  <c r="J4" i="2" s="1"/>
  <c r="K4" i="2" s="1"/>
  <c r="L4" i="2" s="1"/>
  <c r="M4" i="2" s="1"/>
  <c r="N4" i="2" s="1"/>
  <c r="O4" i="2" s="1"/>
  <c r="P4" i="2" s="1"/>
  <c r="Q4" i="2" s="1"/>
  <c r="R4" i="2" s="1"/>
  <c r="T4" i="2" s="1"/>
  <c r="AS47" i="30"/>
  <c r="BS47" i="30"/>
  <c r="S47" i="30"/>
  <c r="AF47" i="30"/>
  <c r="BF47" i="30"/>
  <c r="AF44" i="30"/>
  <c r="BF44" i="30"/>
  <c r="AS44" i="30"/>
  <c r="BS44" i="30"/>
  <c r="S44" i="30"/>
  <c r="S48" i="30"/>
  <c r="AF48" i="30"/>
  <c r="BF48" i="30"/>
  <c r="AS48" i="30"/>
  <c r="BS48" i="30"/>
  <c r="G29" i="23"/>
  <c r="G32" i="23" s="1"/>
  <c r="H9" i="2"/>
  <c r="I8" i="2" s="1"/>
  <c r="BH15" i="2"/>
  <c r="BI15" i="2" s="1"/>
  <c r="BJ15" i="2" s="1"/>
  <c r="BK15" i="2" s="1"/>
  <c r="BL15" i="2" s="1"/>
  <c r="BM15" i="2" s="1"/>
  <c r="BN15" i="2" s="1"/>
  <c r="BO15" i="2" s="1"/>
  <c r="BP15" i="2" s="1"/>
  <c r="BQ15" i="2" s="1"/>
  <c r="BR15" i="2" s="1"/>
  <c r="AW5" i="2"/>
  <c r="AX5" i="2" s="1"/>
  <c r="AY5" i="2" s="1"/>
  <c r="AZ5" i="2" s="1"/>
  <c r="BA5" i="2" s="1"/>
  <c r="BB5" i="2" s="1"/>
  <c r="BC5" i="2" s="1"/>
  <c r="BD5" i="2" s="1"/>
  <c r="BE5" i="2" s="1"/>
  <c r="BG5" i="2" s="1"/>
  <c r="Q66" i="2"/>
  <c r="R66" i="2" s="1"/>
  <c r="T66" i="2" s="1"/>
  <c r="I65" i="2"/>
  <c r="J65" i="2" s="1"/>
  <c r="K65" i="2" s="1"/>
  <c r="J27" i="2"/>
  <c r="J28" i="2" s="1"/>
  <c r="H29" i="2"/>
  <c r="I14" i="2"/>
  <c r="J14" i="2" s="1"/>
  <c r="K14" i="2" s="1"/>
  <c r="L14" i="2" s="1"/>
  <c r="M14" i="2" s="1"/>
  <c r="N14" i="2" s="1"/>
  <c r="O14" i="2" s="1"/>
  <c r="P14" i="2" s="1"/>
  <c r="Q14" i="2" s="1"/>
  <c r="R14" i="2" s="1"/>
  <c r="T14" i="2" s="1"/>
  <c r="AG7" i="23"/>
  <c r="T7" i="23"/>
  <c r="G41" i="23"/>
  <c r="G40" i="23"/>
  <c r="AW76" i="30"/>
  <c r="S36" i="25"/>
  <c r="R76" i="30"/>
  <c r="R63" i="30"/>
  <c r="I63" i="30"/>
  <c r="AE76" i="30"/>
  <c r="AJ63" i="30"/>
  <c r="U63" i="30"/>
  <c r="AH63" i="30"/>
  <c r="BA76" i="30"/>
  <c r="AR76" i="30"/>
  <c r="AP76" i="30"/>
  <c r="AJ76" i="30"/>
  <c r="AH76" i="30"/>
  <c r="AA76" i="30"/>
  <c r="N76" i="30"/>
  <c r="J76" i="30"/>
  <c r="I76" i="30"/>
  <c r="BA32" i="28"/>
  <c r="AY34" i="28"/>
  <c r="Y34" i="28"/>
  <c r="BH34" i="28"/>
  <c r="G34" i="28"/>
  <c r="AL34" i="28"/>
  <c r="AI32" i="28"/>
  <c r="AD32" i="28"/>
  <c r="Z32" i="28"/>
  <c r="Q32" i="28"/>
  <c r="K32" i="28"/>
  <c r="BJ32" i="28"/>
  <c r="BE32" i="28"/>
  <c r="P32" i="28"/>
  <c r="N32" i="28"/>
  <c r="H32" i="28"/>
  <c r="BO32" i="28"/>
  <c r="M32" i="28"/>
  <c r="BP32" i="28"/>
  <c r="AR32" i="28"/>
  <c r="AD34" i="28"/>
  <c r="AM34" i="28"/>
  <c r="BD34" i="28"/>
  <c r="BO34" i="28"/>
  <c r="AW32" i="28"/>
  <c r="AU32" i="28"/>
  <c r="AN32" i="28"/>
  <c r="AC32" i="28"/>
  <c r="W32" i="28"/>
  <c r="AV32" i="28"/>
  <c r="AB34" i="28"/>
  <c r="V32" i="28"/>
  <c r="L34" i="28"/>
  <c r="BC34" i="28"/>
  <c r="BN32" i="28"/>
  <c r="AZ76" i="30"/>
  <c r="AM76" i="30"/>
  <c r="AI76" i="30"/>
  <c r="X76" i="30"/>
  <c r="V76" i="30"/>
  <c r="Q76" i="30"/>
  <c r="I28" i="2"/>
  <c r="I30" i="2" s="1"/>
  <c r="I6" i="23" s="1"/>
  <c r="S6" i="25"/>
  <c r="AF36" i="25"/>
  <c r="S79" i="20"/>
  <c r="H28" i="2"/>
  <c r="J63" i="30"/>
  <c r="N34" i="28"/>
  <c r="Q34" i="28"/>
  <c r="AE34" i="28"/>
  <c r="AI34" i="28"/>
  <c r="AN34" i="28"/>
  <c r="AQ34" i="28"/>
  <c r="AU34" i="28"/>
  <c r="P76" i="30"/>
  <c r="U32" i="28"/>
  <c r="BD32" i="28"/>
  <c r="BB32" i="28"/>
  <c r="G30" i="2"/>
  <c r="BK76" i="30"/>
  <c r="M76" i="30"/>
  <c r="AD76" i="30"/>
  <c r="AV76" i="30"/>
  <c r="AO34" i="28"/>
  <c r="G20" i="7"/>
  <c r="AQ63" i="30"/>
  <c r="AJ34" i="28"/>
  <c r="AV34" i="28"/>
  <c r="AB32" i="28"/>
  <c r="T32" i="28"/>
  <c r="AM32" i="28"/>
  <c r="AL63" i="30"/>
  <c r="L76" i="30"/>
  <c r="AU76" i="30"/>
  <c r="S31" i="20"/>
  <c r="W63" i="30"/>
  <c r="AE63" i="30"/>
  <c r="AN63" i="30"/>
  <c r="AW63" i="30"/>
  <c r="AW48" i="26" s="1"/>
  <c r="AW78" i="26" s="1"/>
  <c r="AW79" i="26" s="1"/>
  <c r="BE63" i="30"/>
  <c r="BN63" i="30"/>
  <c r="BC63" i="30"/>
  <c r="BA63" i="30"/>
  <c r="BP63" i="30"/>
  <c r="G63" i="30"/>
  <c r="W76" i="30"/>
  <c r="AN76" i="30"/>
  <c r="AT32" i="28"/>
  <c r="AO32" i="28"/>
  <c r="U76" i="30"/>
  <c r="Z76" i="30"/>
  <c r="AQ76" i="30"/>
  <c r="H46" i="20"/>
  <c r="H20" i="23" s="1"/>
  <c r="AE32" i="28"/>
  <c r="O63" i="30"/>
  <c r="V63" i="30"/>
  <c r="AY63" i="30"/>
  <c r="BH63" i="30"/>
  <c r="BB34" i="28"/>
  <c r="BE34" i="28"/>
  <c r="G12" i="7"/>
  <c r="BQ32" i="28"/>
  <c r="BH32" i="28"/>
  <c r="S56" i="20"/>
  <c r="H43" i="2"/>
  <c r="H46" i="2" s="1"/>
  <c r="H8" i="23" s="1"/>
  <c r="S65" i="20"/>
  <c r="L63" i="30"/>
  <c r="K34" i="28"/>
  <c r="M34" i="28"/>
  <c r="AT76" i="30"/>
  <c r="J58" i="2"/>
  <c r="J10" i="23" s="1"/>
  <c r="S11" i="25"/>
  <c r="S81" i="20"/>
  <c r="AC63" i="30"/>
  <c r="AT63" i="30"/>
  <c r="BK63" i="30"/>
  <c r="X63" i="30"/>
  <c r="AO63" i="30"/>
  <c r="BO63" i="30"/>
  <c r="M63" i="30"/>
  <c r="AD63" i="30"/>
  <c r="AV63" i="30"/>
  <c r="BM63" i="30"/>
  <c r="W34" i="28"/>
  <c r="AW34" i="28"/>
  <c r="H24" i="30"/>
  <c r="BB63" i="30"/>
  <c r="G22" i="23"/>
  <c r="N63" i="30"/>
  <c r="AM63" i="30"/>
  <c r="AU63" i="30"/>
  <c r="BR63" i="30"/>
  <c r="S39" i="25"/>
  <c r="Y76" i="30"/>
  <c r="AG63" i="30"/>
  <c r="I34" i="28"/>
  <c r="Z34" i="28"/>
  <c r="BH76" i="30"/>
  <c r="BC76" i="30"/>
  <c r="AC76" i="30"/>
  <c r="Q63" i="30"/>
  <c r="Y63" i="30"/>
  <c r="AP63" i="30"/>
  <c r="AX63" i="30"/>
  <c r="AB63" i="30"/>
  <c r="AI63" i="30"/>
  <c r="BI63" i="30"/>
  <c r="BL63" i="30"/>
  <c r="U34" i="28"/>
  <c r="X34" i="28"/>
  <c r="AA34" i="28"/>
  <c r="AC34" i="28"/>
  <c r="AX34" i="28"/>
  <c r="BA34" i="28"/>
  <c r="BG34" i="28"/>
  <c r="Z63" i="30"/>
  <c r="T76" i="30"/>
  <c r="AG34" i="28"/>
  <c r="H84" i="20"/>
  <c r="H44" i="26" s="1"/>
  <c r="H58" i="2"/>
  <c r="H10" i="23" s="1"/>
  <c r="K63" i="30"/>
  <c r="BQ63" i="30"/>
  <c r="BQ76" i="30"/>
  <c r="J34" i="28"/>
  <c r="P34" i="28"/>
  <c r="AZ34" i="28"/>
  <c r="BI34" i="28"/>
  <c r="BQ34" i="28"/>
  <c r="AY76" i="30"/>
  <c r="AL76" i="30"/>
  <c r="J32" i="28"/>
  <c r="BM32" i="28"/>
  <c r="AY32" i="28"/>
  <c r="AP32" i="28"/>
  <c r="G32" i="28"/>
  <c r="BI32" i="28"/>
  <c r="BG32" i="28"/>
  <c r="AL32" i="28"/>
  <c r="AH34" i="28"/>
  <c r="AR34" i="28"/>
  <c r="BR34" i="28"/>
  <c r="BG76" i="30"/>
  <c r="H76" i="30"/>
  <c r="AJ32" i="28"/>
  <c r="O32" i="28"/>
  <c r="BR32" i="28"/>
  <c r="G10" i="2"/>
  <c r="V34" i="28"/>
  <c r="AP34" i="28"/>
  <c r="BK34" i="28"/>
  <c r="BP34" i="28"/>
  <c r="BB76" i="30"/>
  <c r="AX76" i="30"/>
  <c r="AO76" i="30"/>
  <c r="AH32" i="28"/>
  <c r="AA32" i="28"/>
  <c r="Y32" i="28"/>
  <c r="R32" i="28"/>
  <c r="I32" i="28"/>
  <c r="BL32" i="28"/>
  <c r="AZ32" i="28"/>
  <c r="AX32" i="28"/>
  <c r="AQ32" i="28"/>
  <c r="BP76" i="30"/>
  <c r="AK32" i="28"/>
  <c r="BC32" i="28"/>
  <c r="AK34" i="28"/>
  <c r="AT34" i="28"/>
  <c r="BN34" i="28"/>
  <c r="BL76" i="30"/>
  <c r="BN76" i="30"/>
  <c r="AG32" i="28"/>
  <c r="X32" i="28"/>
  <c r="O34" i="28"/>
  <c r="R34" i="28"/>
  <c r="T34" i="28"/>
  <c r="BL34" i="28"/>
  <c r="BM34" i="28"/>
  <c r="H34" i="28"/>
  <c r="G45" i="26"/>
  <c r="G73" i="26" s="1"/>
  <c r="BJ34" i="28"/>
  <c r="L32" i="28"/>
  <c r="BK32" i="28"/>
  <c r="S74" i="20"/>
  <c r="I7" i="23"/>
  <c r="G27" i="25"/>
  <c r="G28" i="25"/>
  <c r="BA7" i="23"/>
  <c r="H67" i="20"/>
  <c r="G41" i="25"/>
  <c r="G42" i="25"/>
  <c r="G14" i="25"/>
  <c r="G13" i="25"/>
  <c r="K58" i="2"/>
  <c r="K10" i="23" s="1"/>
  <c r="L56" i="2"/>
  <c r="L65" i="2"/>
  <c r="AP7" i="23"/>
  <c r="AF78" i="20"/>
  <c r="S59" i="20"/>
  <c r="S33" i="20"/>
  <c r="I64" i="2"/>
  <c r="AF18" i="20"/>
  <c r="S57" i="20"/>
  <c r="H68" i="2"/>
  <c r="L35" i="2"/>
  <c r="L38" i="2" s="1"/>
  <c r="S18" i="20"/>
  <c r="J42" i="2"/>
  <c r="G20" i="23"/>
  <c r="S41" i="20"/>
  <c r="S30" i="20"/>
  <c r="H52" i="2"/>
  <c r="I50" i="2"/>
  <c r="G8" i="23"/>
  <c r="G72" i="2"/>
  <c r="S63" i="20"/>
  <c r="S8" i="20"/>
  <c r="BM76" i="30"/>
  <c r="G43" i="26"/>
  <c r="G21" i="23"/>
  <c r="S64" i="20"/>
  <c r="I58" i="2"/>
  <c r="S39" i="20"/>
  <c r="S34" i="20"/>
  <c r="S54" i="20"/>
  <c r="S73" i="20"/>
  <c r="S80" i="20"/>
  <c r="S53" i="20"/>
  <c r="S15" i="20"/>
  <c r="S78" i="20"/>
  <c r="S28" i="20"/>
  <c r="H63" i="30"/>
  <c r="BD63" i="30"/>
  <c r="BO76" i="30"/>
  <c r="BE76" i="30"/>
  <c r="BD76" i="30"/>
  <c r="K76" i="30"/>
  <c r="AR63" i="30"/>
  <c r="AZ63" i="30"/>
  <c r="P63" i="30"/>
  <c r="T63" i="30"/>
  <c r="AA63" i="30"/>
  <c r="AK63" i="30"/>
  <c r="BG63" i="30"/>
  <c r="BJ63" i="30"/>
  <c r="BR76" i="30"/>
  <c r="BJ76" i="30"/>
  <c r="BI76" i="30"/>
  <c r="AK76" i="30"/>
  <c r="AG76" i="30"/>
  <c r="AB76" i="30"/>
  <c r="O76" i="30"/>
  <c r="G21" i="2"/>
  <c r="H18" i="2"/>
  <c r="G15" i="28"/>
  <c r="S34" i="28" l="1"/>
  <c r="AF32" i="28"/>
  <c r="BS34" i="28"/>
  <c r="BF32" i="28"/>
  <c r="AS34" i="28"/>
  <c r="BF34" i="28"/>
  <c r="AS32" i="28"/>
  <c r="BS32" i="28"/>
  <c r="AF34" i="28"/>
  <c r="H29" i="23"/>
  <c r="H6" i="31"/>
  <c r="S57" i="2"/>
  <c r="H30" i="2"/>
  <c r="H6" i="23" s="1"/>
  <c r="BF54" i="20"/>
  <c r="BF59" i="20"/>
  <c r="BH58" i="20"/>
  <c r="BI58" i="20" s="1"/>
  <c r="BJ58" i="20" s="1"/>
  <c r="BK58" i="20" s="1"/>
  <c r="BL58" i="20" s="1"/>
  <c r="BM58" i="20" s="1"/>
  <c r="BN58" i="20" s="1"/>
  <c r="BO58" i="20" s="1"/>
  <c r="BP58" i="20" s="1"/>
  <c r="BQ58" i="20" s="1"/>
  <c r="BR58" i="20" s="1"/>
  <c r="BH54" i="20"/>
  <c r="BI54" i="20" s="1"/>
  <c r="BJ54" i="20" s="1"/>
  <c r="BK54" i="20" s="1"/>
  <c r="BL54" i="20" s="1"/>
  <c r="BM54" i="20" s="1"/>
  <c r="BN54" i="20" s="1"/>
  <c r="BO54" i="20" s="1"/>
  <c r="BP54" i="20" s="1"/>
  <c r="BQ54" i="20" s="1"/>
  <c r="BR54" i="20" s="1"/>
  <c r="BH59" i="20"/>
  <c r="BI59" i="20" s="1"/>
  <c r="BJ59" i="20" s="1"/>
  <c r="BK59" i="20" s="1"/>
  <c r="BL59" i="20" s="1"/>
  <c r="BM59" i="20" s="1"/>
  <c r="BN59" i="20" s="1"/>
  <c r="BO59" i="20" s="1"/>
  <c r="BP59" i="20" s="1"/>
  <c r="BQ59" i="20" s="1"/>
  <c r="BR59" i="20" s="1"/>
  <c r="M26" i="20"/>
  <c r="L46" i="20"/>
  <c r="BF56" i="20"/>
  <c r="M50" i="20"/>
  <c r="L67" i="20"/>
  <c r="N71" i="20"/>
  <c r="M84" i="20"/>
  <c r="BH56" i="20"/>
  <c r="BI56" i="20" s="1"/>
  <c r="BJ56" i="20" s="1"/>
  <c r="BK56" i="20" s="1"/>
  <c r="BL56" i="20" s="1"/>
  <c r="BM56" i="20" s="1"/>
  <c r="BN56" i="20" s="1"/>
  <c r="BO56" i="20" s="1"/>
  <c r="BP56" i="20" s="1"/>
  <c r="BQ56" i="20" s="1"/>
  <c r="BR56" i="20" s="1"/>
  <c r="BF60" i="20"/>
  <c r="BF52" i="20"/>
  <c r="BF53" i="20"/>
  <c r="BH60" i="20"/>
  <c r="BI60" i="20" s="1"/>
  <c r="BJ60" i="20" s="1"/>
  <c r="BK60" i="20" s="1"/>
  <c r="BL60" i="20" s="1"/>
  <c r="BM60" i="20" s="1"/>
  <c r="BN60" i="20" s="1"/>
  <c r="BO60" i="20" s="1"/>
  <c r="BP60" i="20" s="1"/>
  <c r="BQ60" i="20" s="1"/>
  <c r="BR60" i="20" s="1"/>
  <c r="AS51" i="20"/>
  <c r="BH52" i="20"/>
  <c r="BI52" i="20" s="1"/>
  <c r="BJ52" i="20" s="1"/>
  <c r="BK52" i="20" s="1"/>
  <c r="BL52" i="20" s="1"/>
  <c r="BM52" i="20" s="1"/>
  <c r="BN52" i="20" s="1"/>
  <c r="BO52" i="20" s="1"/>
  <c r="BP52" i="20" s="1"/>
  <c r="BQ52" i="20" s="1"/>
  <c r="BR52" i="20" s="1"/>
  <c r="BH53" i="20"/>
  <c r="BI53" i="20" s="1"/>
  <c r="BJ53" i="20" s="1"/>
  <c r="BK53" i="20" s="1"/>
  <c r="BL53" i="20" s="1"/>
  <c r="BM53" i="20" s="1"/>
  <c r="BN53" i="20" s="1"/>
  <c r="BO53" i="20" s="1"/>
  <c r="BP53" i="20" s="1"/>
  <c r="BQ53" i="20" s="1"/>
  <c r="BR53" i="20" s="1"/>
  <c r="AU51" i="20"/>
  <c r="AV51" i="20" s="1"/>
  <c r="AW51" i="20" s="1"/>
  <c r="AX51" i="20" s="1"/>
  <c r="AY51" i="20" s="1"/>
  <c r="AZ51" i="20" s="1"/>
  <c r="BA51" i="20" s="1"/>
  <c r="BB51" i="20" s="1"/>
  <c r="BC51" i="20" s="1"/>
  <c r="BD51" i="20" s="1"/>
  <c r="BE51" i="20" s="1"/>
  <c r="BG51" i="20" s="1"/>
  <c r="BF57" i="20"/>
  <c r="BF55" i="20"/>
  <c r="BF58" i="20"/>
  <c r="BH57" i="20"/>
  <c r="BI57" i="20" s="1"/>
  <c r="BJ57" i="20" s="1"/>
  <c r="BK57" i="20" s="1"/>
  <c r="BL57" i="20" s="1"/>
  <c r="BM57" i="20" s="1"/>
  <c r="BN57" i="20" s="1"/>
  <c r="BO57" i="20" s="1"/>
  <c r="BP57" i="20" s="1"/>
  <c r="BQ57" i="20" s="1"/>
  <c r="BR57" i="20" s="1"/>
  <c r="BH55" i="20"/>
  <c r="BI55" i="20" s="1"/>
  <c r="BJ55" i="20" s="1"/>
  <c r="BK55" i="20" s="1"/>
  <c r="BL55" i="20" s="1"/>
  <c r="BM55" i="20" s="1"/>
  <c r="BN55" i="20" s="1"/>
  <c r="BO55" i="20" s="1"/>
  <c r="BP55" i="20" s="1"/>
  <c r="BQ55" i="20" s="1"/>
  <c r="BR55" i="20" s="1"/>
  <c r="BS55" i="20"/>
  <c r="R34" i="2"/>
  <c r="S34" i="2" s="1"/>
  <c r="BL48" i="26"/>
  <c r="BL78" i="26" s="1"/>
  <c r="BL79" i="26" s="1"/>
  <c r="G48" i="26"/>
  <c r="G78" i="26" s="1"/>
  <c r="G79" i="26" s="1"/>
  <c r="G10" i="28"/>
  <c r="S76" i="30"/>
  <c r="BS76" i="30"/>
  <c r="AS76" i="30"/>
  <c r="AF76" i="30"/>
  <c r="BF76" i="30"/>
  <c r="X12" i="20"/>
  <c r="S62" i="2"/>
  <c r="S14" i="2"/>
  <c r="G6" i="23"/>
  <c r="S63" i="2"/>
  <c r="BG7" i="23"/>
  <c r="BF5" i="2"/>
  <c r="G4" i="23"/>
  <c r="S51" i="2"/>
  <c r="H19" i="2"/>
  <c r="H21" i="2" s="1"/>
  <c r="S4" i="2"/>
  <c r="U51" i="2"/>
  <c r="V51" i="2" s="1"/>
  <c r="W51" i="2" s="1"/>
  <c r="X51" i="2" s="1"/>
  <c r="Y51" i="2" s="1"/>
  <c r="Z51" i="2" s="1"/>
  <c r="AA51" i="2" s="1"/>
  <c r="AB51" i="2" s="1"/>
  <c r="AC51" i="2" s="1"/>
  <c r="AD51" i="2" s="1"/>
  <c r="AE51" i="2" s="1"/>
  <c r="AG51" i="2" s="1"/>
  <c r="S67" i="2"/>
  <c r="S66" i="2"/>
  <c r="U67" i="2"/>
  <c r="V67" i="2" s="1"/>
  <c r="W67" i="2" s="1"/>
  <c r="X67" i="2" s="1"/>
  <c r="Y67" i="2" s="1"/>
  <c r="Z67" i="2" s="1"/>
  <c r="AA67" i="2" s="1"/>
  <c r="AB67" i="2" s="1"/>
  <c r="AC67" i="2" s="1"/>
  <c r="AD67" i="2" s="1"/>
  <c r="AE67" i="2" s="1"/>
  <c r="AG67" i="2" s="1"/>
  <c r="U4" i="2"/>
  <c r="V4" i="2" s="1"/>
  <c r="W4" i="2" s="1"/>
  <c r="X4" i="2" s="1"/>
  <c r="Y4" i="2" s="1"/>
  <c r="Z4" i="2" s="1"/>
  <c r="AA4" i="2" s="1"/>
  <c r="AB4" i="2" s="1"/>
  <c r="AC4" i="2" s="1"/>
  <c r="AD4" i="2" s="1"/>
  <c r="AE4" i="2" s="1"/>
  <c r="AG5" i="2" s="1"/>
  <c r="AH5" i="2" s="1"/>
  <c r="AI5" i="2" s="1"/>
  <c r="AJ5" i="2" s="1"/>
  <c r="AK5" i="2" s="1"/>
  <c r="AL5" i="2" s="1"/>
  <c r="AM5" i="2" s="1"/>
  <c r="AN5" i="2" s="1"/>
  <c r="AO5" i="2" s="1"/>
  <c r="AP5" i="2" s="1"/>
  <c r="AQ5" i="2" s="1"/>
  <c r="AR5" i="2" s="1"/>
  <c r="AT6" i="2" s="1"/>
  <c r="U66" i="2"/>
  <c r="V66" i="2" s="1"/>
  <c r="W66" i="2" s="1"/>
  <c r="X66" i="2" s="1"/>
  <c r="Y66" i="2" s="1"/>
  <c r="Z66" i="2" s="1"/>
  <c r="AA66" i="2" s="1"/>
  <c r="AB66" i="2" s="1"/>
  <c r="AC66" i="2" s="1"/>
  <c r="AD66" i="2" s="1"/>
  <c r="AE66" i="2" s="1"/>
  <c r="AG66" i="2" s="1"/>
  <c r="U57" i="2"/>
  <c r="V57" i="2" s="1"/>
  <c r="W57" i="2" s="1"/>
  <c r="X57" i="2" s="1"/>
  <c r="Y57" i="2" s="1"/>
  <c r="Z57" i="2" s="1"/>
  <c r="AA57" i="2" s="1"/>
  <c r="AB57" i="2" s="1"/>
  <c r="AC57" i="2" s="1"/>
  <c r="AD57" i="2" s="1"/>
  <c r="AE57" i="2" s="1"/>
  <c r="AG57" i="2" s="1"/>
  <c r="AF63" i="30"/>
  <c r="BF63" i="30"/>
  <c r="BS63" i="30"/>
  <c r="S63" i="30"/>
  <c r="AS63" i="30"/>
  <c r="I9" i="2"/>
  <c r="J8" i="2" s="1"/>
  <c r="H10" i="2"/>
  <c r="H4" i="23" s="1"/>
  <c r="BS15" i="2"/>
  <c r="U14" i="2"/>
  <c r="V14" i="2" s="1"/>
  <c r="W14" i="2" s="1"/>
  <c r="X14" i="2" s="1"/>
  <c r="Y14" i="2" s="1"/>
  <c r="Z14" i="2" s="1"/>
  <c r="AA14" i="2" s="1"/>
  <c r="AB14" i="2" s="1"/>
  <c r="AC14" i="2" s="1"/>
  <c r="AD14" i="2" s="1"/>
  <c r="AE14" i="2" s="1"/>
  <c r="AG15" i="2" s="1"/>
  <c r="BH5" i="2"/>
  <c r="BI5" i="2" s="1"/>
  <c r="BJ5" i="2" s="1"/>
  <c r="BK5" i="2" s="1"/>
  <c r="BL5" i="2" s="1"/>
  <c r="BM5" i="2" s="1"/>
  <c r="BN5" i="2" s="1"/>
  <c r="BO5" i="2" s="1"/>
  <c r="BP5" i="2" s="1"/>
  <c r="BQ5" i="2" s="1"/>
  <c r="BR5" i="2" s="1"/>
  <c r="J29" i="2"/>
  <c r="J30" i="2" s="1"/>
  <c r="K27" i="2"/>
  <c r="K28" i="2" s="1"/>
  <c r="BM48" i="26"/>
  <c r="BM78" i="26" s="1"/>
  <c r="BM79" i="26" s="1"/>
  <c r="G42" i="23"/>
  <c r="G22" i="7"/>
  <c r="G14" i="7"/>
  <c r="K48" i="26"/>
  <c r="K78" i="26" s="1"/>
  <c r="K79" i="26" s="1"/>
  <c r="AT48" i="26"/>
  <c r="AT78" i="26" s="1"/>
  <c r="AT79" i="26" s="1"/>
  <c r="BH48" i="26"/>
  <c r="BH78" i="26" s="1"/>
  <c r="BH79" i="26" s="1"/>
  <c r="U48" i="26"/>
  <c r="U78" i="26" s="1"/>
  <c r="U79" i="26" s="1"/>
  <c r="R48" i="26"/>
  <c r="R78" i="26" s="1"/>
  <c r="R79" i="26" s="1"/>
  <c r="AB48" i="26"/>
  <c r="AB78" i="26" s="1"/>
  <c r="AB79" i="26" s="1"/>
  <c r="Y48" i="26"/>
  <c r="Y78" i="26" s="1"/>
  <c r="Y79" i="26" s="1"/>
  <c r="L48" i="26"/>
  <c r="L78" i="26" s="1"/>
  <c r="L79" i="26" s="1"/>
  <c r="BP48" i="26"/>
  <c r="BP78" i="26" s="1"/>
  <c r="BP79" i="26" s="1"/>
  <c r="AL48" i="26"/>
  <c r="AL78" i="26" s="1"/>
  <c r="AL79" i="26" s="1"/>
  <c r="S7" i="25"/>
  <c r="H42" i="26"/>
  <c r="AF41" i="20"/>
  <c r="AY48" i="26"/>
  <c r="AY78" i="26" s="1"/>
  <c r="AY79" i="26" s="1"/>
  <c r="BO48" i="26"/>
  <c r="BO78" i="26" s="1"/>
  <c r="BO79" i="26" s="1"/>
  <c r="AH48" i="26"/>
  <c r="AH78" i="26" s="1"/>
  <c r="AH79" i="26" s="1"/>
  <c r="J30" i="23"/>
  <c r="I48" i="26"/>
  <c r="I78" i="26" s="1"/>
  <c r="I79" i="26" s="1"/>
  <c r="BJ48" i="26"/>
  <c r="BJ78" i="26" s="1"/>
  <c r="BJ79" i="26" s="1"/>
  <c r="BB48" i="26"/>
  <c r="BB78" i="26" s="1"/>
  <c r="BB79" i="26" s="1"/>
  <c r="BE48" i="26"/>
  <c r="BE78" i="26" s="1"/>
  <c r="BE79" i="26" s="1"/>
  <c r="AJ48" i="26"/>
  <c r="AJ78" i="26" s="1"/>
  <c r="AJ79" i="26" s="1"/>
  <c r="O48" i="26"/>
  <c r="O78" i="26" s="1"/>
  <c r="O79" i="26" s="1"/>
  <c r="BI48" i="26"/>
  <c r="BI78" i="26" s="1"/>
  <c r="BI79" i="26" s="1"/>
  <c r="BR48" i="26"/>
  <c r="BR78" i="26" s="1"/>
  <c r="BR79" i="26" s="1"/>
  <c r="AQ48" i="26"/>
  <c r="AQ78" i="26" s="1"/>
  <c r="AQ79" i="26" s="1"/>
  <c r="AM48" i="26"/>
  <c r="AM78" i="26" s="1"/>
  <c r="AM79" i="26" s="1"/>
  <c r="BA48" i="26"/>
  <c r="BA78" i="26" s="1"/>
  <c r="BA79" i="26" s="1"/>
  <c r="BN48" i="26"/>
  <c r="BN78" i="26" s="1"/>
  <c r="BN79" i="26" s="1"/>
  <c r="W48" i="26"/>
  <c r="W78" i="26" s="1"/>
  <c r="W79" i="26" s="1"/>
  <c r="BG48" i="26"/>
  <c r="BG78" i="26" s="1"/>
  <c r="BG79" i="26" s="1"/>
  <c r="AI48" i="26"/>
  <c r="AI78" i="26" s="1"/>
  <c r="AI79" i="26" s="1"/>
  <c r="AR48" i="26"/>
  <c r="AR78" i="26" s="1"/>
  <c r="AR79" i="26" s="1"/>
  <c r="AO48" i="26"/>
  <c r="AO78" i="26" s="1"/>
  <c r="AO79" i="26" s="1"/>
  <c r="Z48" i="26"/>
  <c r="Z78" i="26" s="1"/>
  <c r="Z79" i="26" s="1"/>
  <c r="AZ48" i="26"/>
  <c r="AZ78" i="26" s="1"/>
  <c r="AZ79" i="26" s="1"/>
  <c r="J48" i="26"/>
  <c r="J78" i="26" s="1"/>
  <c r="J79" i="26" s="1"/>
  <c r="AX48" i="26"/>
  <c r="AX78" i="26" s="1"/>
  <c r="AX79" i="26" s="1"/>
  <c r="T48" i="26"/>
  <c r="T78" i="26" s="1"/>
  <c r="T79" i="26" s="1"/>
  <c r="N48" i="26"/>
  <c r="N78" i="26" s="1"/>
  <c r="N79" i="26" s="1"/>
  <c r="AC48" i="26"/>
  <c r="AC78" i="26" s="1"/>
  <c r="AC79" i="26" s="1"/>
  <c r="AV48" i="26"/>
  <c r="AV78" i="26" s="1"/>
  <c r="AV79" i="26" s="1"/>
  <c r="AA48" i="26"/>
  <c r="AA78" i="26" s="1"/>
  <c r="AA79" i="26" s="1"/>
  <c r="AG48" i="26"/>
  <c r="AG78" i="26" s="1"/>
  <c r="AG79" i="26" s="1"/>
  <c r="AK48" i="26"/>
  <c r="AK78" i="26" s="1"/>
  <c r="AK79" i="26" s="1"/>
  <c r="BQ48" i="26"/>
  <c r="BQ78" i="26" s="1"/>
  <c r="BQ79" i="26" s="1"/>
  <c r="BC48" i="26"/>
  <c r="BC78" i="26" s="1"/>
  <c r="BC79" i="26" s="1"/>
  <c r="AU48" i="26"/>
  <c r="AU78" i="26" s="1"/>
  <c r="AU79" i="26" s="1"/>
  <c r="AD48" i="26"/>
  <c r="AD78" i="26" s="1"/>
  <c r="AD79" i="26" s="1"/>
  <c r="P48" i="26"/>
  <c r="P78" i="26" s="1"/>
  <c r="P79" i="26" s="1"/>
  <c r="Q48" i="26"/>
  <c r="Q78" i="26" s="1"/>
  <c r="Q79" i="26" s="1"/>
  <c r="BD48" i="26"/>
  <c r="BD78" i="26" s="1"/>
  <c r="BD79" i="26" s="1"/>
  <c r="M48" i="26"/>
  <c r="M78" i="26" s="1"/>
  <c r="M79" i="26" s="1"/>
  <c r="V48" i="26"/>
  <c r="V78" i="26" s="1"/>
  <c r="V79" i="26" s="1"/>
  <c r="AE48" i="26"/>
  <c r="AE78" i="26" s="1"/>
  <c r="AE79" i="26" s="1"/>
  <c r="H48" i="26"/>
  <c r="H78" i="26" s="1"/>
  <c r="H79" i="26" s="1"/>
  <c r="H13" i="28"/>
  <c r="AN48" i="26"/>
  <c r="AN78" i="26" s="1"/>
  <c r="AN79" i="26" s="1"/>
  <c r="BK48" i="26"/>
  <c r="BK78" i="26" s="1"/>
  <c r="BK79" i="26" s="1"/>
  <c r="X48" i="26"/>
  <c r="X78" i="26" s="1"/>
  <c r="X79" i="26" s="1"/>
  <c r="AP48" i="26"/>
  <c r="AP78" i="26" s="1"/>
  <c r="AP79" i="26" s="1"/>
  <c r="AS36" i="25"/>
  <c r="G45" i="25"/>
  <c r="AF15" i="20"/>
  <c r="AF64" i="20"/>
  <c r="AF79" i="20"/>
  <c r="H22" i="23"/>
  <c r="S16" i="20"/>
  <c r="S30" i="31"/>
  <c r="S32" i="28"/>
  <c r="AF65" i="20"/>
  <c r="I20" i="23"/>
  <c r="S58" i="20"/>
  <c r="S38" i="20"/>
  <c r="AF17" i="20"/>
  <c r="S5" i="25"/>
  <c r="S20" i="25"/>
  <c r="H25" i="30"/>
  <c r="S60" i="20"/>
  <c r="S40" i="20"/>
  <c r="S27" i="20"/>
  <c r="S55" i="20"/>
  <c r="S35" i="25"/>
  <c r="AF33" i="20"/>
  <c r="S36" i="20"/>
  <c r="S23" i="25"/>
  <c r="S19" i="20"/>
  <c r="S62" i="20"/>
  <c r="S29" i="20"/>
  <c r="S43" i="20"/>
  <c r="AS18" i="20"/>
  <c r="AS78" i="20"/>
  <c r="S10" i="20"/>
  <c r="V34" i="2"/>
  <c r="R35" i="2"/>
  <c r="R38" i="2" s="1"/>
  <c r="R7" i="23" s="1"/>
  <c r="S82" i="20"/>
  <c r="AF30" i="20"/>
  <c r="S17" i="20"/>
  <c r="S25" i="25"/>
  <c r="I10" i="23"/>
  <c r="I24" i="30"/>
  <c r="I6" i="31" s="1"/>
  <c r="H13" i="25"/>
  <c r="H14" i="25"/>
  <c r="G5" i="23"/>
  <c r="G71" i="2"/>
  <c r="H9" i="23"/>
  <c r="H11" i="23"/>
  <c r="T62" i="2"/>
  <c r="H21" i="23"/>
  <c r="H43" i="26"/>
  <c r="H28" i="25"/>
  <c r="H27" i="25"/>
  <c r="S11" i="20"/>
  <c r="S9" i="20"/>
  <c r="S37" i="20"/>
  <c r="AF19" i="20"/>
  <c r="AF81" i="20"/>
  <c r="S22" i="25"/>
  <c r="S12" i="20"/>
  <c r="S20" i="20"/>
  <c r="AF39" i="20"/>
  <c r="AF25" i="25"/>
  <c r="AF73" i="20"/>
  <c r="AF6" i="25"/>
  <c r="S19" i="25"/>
  <c r="AF11" i="25"/>
  <c r="H72" i="2"/>
  <c r="S35" i="20"/>
  <c r="S14" i="20"/>
  <c r="S77" i="20"/>
  <c r="AF80" i="20"/>
  <c r="AF36" i="20"/>
  <c r="S32" i="20"/>
  <c r="S44" i="20"/>
  <c r="S21" i="25"/>
  <c r="AF34" i="20"/>
  <c r="AF23" i="25"/>
  <c r="S8" i="25"/>
  <c r="L58" i="2"/>
  <c r="L10" i="23" s="1"/>
  <c r="M56" i="2"/>
  <c r="G47" i="25"/>
  <c r="G4" i="20" s="1"/>
  <c r="I21" i="23"/>
  <c r="I43" i="26"/>
  <c r="J64" i="2"/>
  <c r="I68" i="2"/>
  <c r="I11" i="23" s="1"/>
  <c r="H42" i="25"/>
  <c r="H41" i="25"/>
  <c r="H30" i="23"/>
  <c r="H38" i="30"/>
  <c r="J50" i="2"/>
  <c r="I52" i="2"/>
  <c r="J43" i="2"/>
  <c r="J46" i="2" s="1"/>
  <c r="K42" i="2"/>
  <c r="L7" i="23"/>
  <c r="U63" i="2"/>
  <c r="V63" i="2" s="1"/>
  <c r="W63" i="2" s="1"/>
  <c r="X63" i="2" s="1"/>
  <c r="Y63" i="2" s="1"/>
  <c r="Z63" i="2" s="1"/>
  <c r="AA63" i="2" s="1"/>
  <c r="AB63" i="2" s="1"/>
  <c r="AC63" i="2" s="1"/>
  <c r="AD63" i="2" s="1"/>
  <c r="AE63" i="2" s="1"/>
  <c r="AG63" i="2" s="1"/>
  <c r="M65" i="2"/>
  <c r="AF20" i="25"/>
  <c r="S13" i="20"/>
  <c r="I84" i="20"/>
  <c r="S76" i="20"/>
  <c r="AF7" i="25"/>
  <c r="S24" i="25"/>
  <c r="AF31" i="20"/>
  <c r="S42" i="20"/>
  <c r="S37" i="25"/>
  <c r="S75" i="20"/>
  <c r="S10" i="25"/>
  <c r="AF8" i="20"/>
  <c r="AF28" i="20"/>
  <c r="AF63" i="20"/>
  <c r="S61" i="20"/>
  <c r="S38" i="25"/>
  <c r="AF39" i="25"/>
  <c r="S9" i="25"/>
  <c r="G15" i="7" l="1"/>
  <c r="H11" i="7" s="1"/>
  <c r="H13" i="7" s="1"/>
  <c r="H18" i="31"/>
  <c r="H10" i="28"/>
  <c r="G17" i="31"/>
  <c r="G19" i="31" s="1"/>
  <c r="BS54" i="20"/>
  <c r="BS57" i="20"/>
  <c r="BS60" i="20"/>
  <c r="BS58" i="20"/>
  <c r="BS52" i="20"/>
  <c r="BS56" i="20"/>
  <c r="N26" i="20"/>
  <c r="M46" i="20"/>
  <c r="BS59" i="20"/>
  <c r="O71" i="20"/>
  <c r="N84" i="20"/>
  <c r="BF51" i="20"/>
  <c r="BH51" i="20"/>
  <c r="BI51" i="20" s="1"/>
  <c r="BJ51" i="20" s="1"/>
  <c r="BK51" i="20" s="1"/>
  <c r="BL51" i="20" s="1"/>
  <c r="BM51" i="20" s="1"/>
  <c r="BN51" i="20" s="1"/>
  <c r="BO51" i="20" s="1"/>
  <c r="BP51" i="20" s="1"/>
  <c r="BQ51" i="20" s="1"/>
  <c r="BR51" i="20" s="1"/>
  <c r="N50" i="20"/>
  <c r="M67" i="20"/>
  <c r="BS53" i="20"/>
  <c r="AF67" i="2"/>
  <c r="G12" i="28"/>
  <c r="G16" i="28" s="1"/>
  <c r="I10" i="2"/>
  <c r="I4" i="23" s="1"/>
  <c r="Y12" i="20"/>
  <c r="I18" i="2"/>
  <c r="I19" i="2" s="1"/>
  <c r="AF4" i="2"/>
  <c r="AS5" i="2"/>
  <c r="S35" i="2"/>
  <c r="AF14" i="2"/>
  <c r="AF63" i="2"/>
  <c r="AH66" i="2"/>
  <c r="AI66" i="2" s="1"/>
  <c r="AJ66" i="2" s="1"/>
  <c r="AK66" i="2" s="1"/>
  <c r="AL66" i="2" s="1"/>
  <c r="AM66" i="2" s="1"/>
  <c r="AN66" i="2" s="1"/>
  <c r="AO66" i="2" s="1"/>
  <c r="AP66" i="2" s="1"/>
  <c r="AQ66" i="2" s="1"/>
  <c r="AR66" i="2" s="1"/>
  <c r="AT66" i="2" s="1"/>
  <c r="AF51" i="2"/>
  <c r="S38" i="2"/>
  <c r="AF57" i="2"/>
  <c r="AH51" i="2"/>
  <c r="AI51" i="2" s="1"/>
  <c r="AJ51" i="2" s="1"/>
  <c r="AK51" i="2" s="1"/>
  <c r="AL51" i="2" s="1"/>
  <c r="AM51" i="2" s="1"/>
  <c r="AN51" i="2" s="1"/>
  <c r="AO51" i="2" s="1"/>
  <c r="AP51" i="2" s="1"/>
  <c r="AQ51" i="2" s="1"/>
  <c r="AR51" i="2" s="1"/>
  <c r="AT51" i="2" s="1"/>
  <c r="AH57" i="2"/>
  <c r="AI57" i="2" s="1"/>
  <c r="AJ57" i="2" s="1"/>
  <c r="AK57" i="2" s="1"/>
  <c r="AL57" i="2" s="1"/>
  <c r="AM57" i="2" s="1"/>
  <c r="AN57" i="2" s="1"/>
  <c r="AO57" i="2" s="1"/>
  <c r="AP57" i="2" s="1"/>
  <c r="AQ57" i="2" s="1"/>
  <c r="AR57" i="2" s="1"/>
  <c r="AT57" i="2" s="1"/>
  <c r="AH67" i="2"/>
  <c r="AI67" i="2" s="1"/>
  <c r="AJ67" i="2" s="1"/>
  <c r="AK67" i="2" s="1"/>
  <c r="AL67" i="2" s="1"/>
  <c r="AM67" i="2" s="1"/>
  <c r="AN67" i="2" s="1"/>
  <c r="AO67" i="2" s="1"/>
  <c r="AP67" i="2" s="1"/>
  <c r="AQ67" i="2" s="1"/>
  <c r="AR67" i="2" s="1"/>
  <c r="AT67" i="2" s="1"/>
  <c r="AF66" i="2"/>
  <c r="G25" i="28"/>
  <c r="G25" i="31" s="1"/>
  <c r="G6" i="26" s="1"/>
  <c r="H14" i="28"/>
  <c r="H15" i="28" s="1"/>
  <c r="H11" i="28"/>
  <c r="J9" i="2"/>
  <c r="J10" i="2" s="1"/>
  <c r="AH15" i="2"/>
  <c r="AI15" i="2" s="1"/>
  <c r="AJ15" i="2" s="1"/>
  <c r="AK15" i="2" s="1"/>
  <c r="AL15" i="2" s="1"/>
  <c r="AM15" i="2" s="1"/>
  <c r="AN15" i="2" s="1"/>
  <c r="AO15" i="2" s="1"/>
  <c r="AP15" i="2" s="1"/>
  <c r="AQ15" i="2" s="1"/>
  <c r="AR15" i="2" s="1"/>
  <c r="AT16" i="2" s="1"/>
  <c r="BS5" i="2"/>
  <c r="AU6" i="2"/>
  <c r="AV6" i="2" s="1"/>
  <c r="AW6" i="2" s="1"/>
  <c r="AX6" i="2" s="1"/>
  <c r="AY6" i="2" s="1"/>
  <c r="AZ6" i="2" s="1"/>
  <c r="BA6" i="2" s="1"/>
  <c r="BB6" i="2" s="1"/>
  <c r="BC6" i="2" s="1"/>
  <c r="BD6" i="2" s="1"/>
  <c r="BE6" i="2" s="1"/>
  <c r="BG7" i="2" s="1"/>
  <c r="L27" i="2"/>
  <c r="L29" i="2" s="1"/>
  <c r="K29" i="2"/>
  <c r="K30" i="2" s="1"/>
  <c r="K6" i="23" s="1"/>
  <c r="H10" i="7"/>
  <c r="G23" i="7"/>
  <c r="H40" i="23"/>
  <c r="AF5" i="25"/>
  <c r="I42" i="26"/>
  <c r="BS48" i="26"/>
  <c r="S48" i="26"/>
  <c r="AS48" i="26"/>
  <c r="BF48" i="26"/>
  <c r="AF48" i="26"/>
  <c r="I13" i="28"/>
  <c r="AF29" i="20"/>
  <c r="AF27" i="20"/>
  <c r="AF11" i="20"/>
  <c r="AF43" i="20"/>
  <c r="AF16" i="20"/>
  <c r="S7" i="23"/>
  <c r="S29" i="31"/>
  <c r="S28" i="31"/>
  <c r="AS34" i="20"/>
  <c r="AS6" i="25"/>
  <c r="AF32" i="20"/>
  <c r="AS11" i="25"/>
  <c r="AS7" i="25"/>
  <c r="AF10" i="25"/>
  <c r="H47" i="25"/>
  <c r="H4" i="20" s="1"/>
  <c r="H5" i="20" s="1"/>
  <c r="AS81" i="20"/>
  <c r="AF24" i="25"/>
  <c r="V36" i="2"/>
  <c r="Y34" i="2"/>
  <c r="AF62" i="20"/>
  <c r="AS36" i="20"/>
  <c r="AF76" i="20"/>
  <c r="AF21" i="25"/>
  <c r="AF13" i="20"/>
  <c r="AS63" i="20"/>
  <c r="AS28" i="20"/>
  <c r="AF9" i="20"/>
  <c r="AS39" i="20"/>
  <c r="S33" i="25"/>
  <c r="BF78" i="20"/>
  <c r="AS8" i="20"/>
  <c r="AF37" i="25"/>
  <c r="AF35" i="20"/>
  <c r="AF61" i="20"/>
  <c r="N65" i="2"/>
  <c r="K64" i="2"/>
  <c r="J68" i="2"/>
  <c r="J11" i="23" s="1"/>
  <c r="K21" i="23"/>
  <c r="K43" i="26"/>
  <c r="AH63" i="2"/>
  <c r="AI63" i="2" s="1"/>
  <c r="AJ63" i="2" s="1"/>
  <c r="AK63" i="2" s="1"/>
  <c r="AL63" i="2" s="1"/>
  <c r="AM63" i="2" s="1"/>
  <c r="AN63" i="2" s="1"/>
  <c r="AO63" i="2" s="1"/>
  <c r="AP63" i="2" s="1"/>
  <c r="AQ63" i="2" s="1"/>
  <c r="AR63" i="2" s="1"/>
  <c r="AT63" i="2" s="1"/>
  <c r="I9" i="23"/>
  <c r="I72" i="2"/>
  <c r="U62" i="2"/>
  <c r="G12" i="23"/>
  <c r="J20" i="23"/>
  <c r="J42" i="26"/>
  <c r="J43" i="26"/>
  <c r="J21" i="23"/>
  <c r="S32" i="25"/>
  <c r="M58" i="2"/>
  <c r="N56" i="2"/>
  <c r="I28" i="25"/>
  <c r="I27" i="25"/>
  <c r="G73" i="2"/>
  <c r="I14" i="25"/>
  <c r="I13" i="25"/>
  <c r="J6" i="23"/>
  <c r="J24" i="30"/>
  <c r="J6" i="31" s="1"/>
  <c r="AS19" i="20"/>
  <c r="AS20" i="25"/>
  <c r="AF9" i="25"/>
  <c r="AS39" i="25"/>
  <c r="AF44" i="20"/>
  <c r="AF77" i="20"/>
  <c r="AF37" i="20"/>
  <c r="AF75" i="20"/>
  <c r="AF74" i="20"/>
  <c r="AS65" i="20"/>
  <c r="AF40" i="20"/>
  <c r="AS79" i="20"/>
  <c r="AS80" i="20"/>
  <c r="AF14" i="20"/>
  <c r="AF19" i="25"/>
  <c r="AS25" i="25"/>
  <c r="AF20" i="20"/>
  <c r="AF22" i="25"/>
  <c r="AS30" i="20"/>
  <c r="AS33" i="20"/>
  <c r="AS64" i="20"/>
  <c r="AF35" i="25"/>
  <c r="AF38" i="25"/>
  <c r="AS17" i="20"/>
  <c r="AF42" i="20"/>
  <c r="AS31" i="20"/>
  <c r="J8" i="23"/>
  <c r="J52" i="2"/>
  <c r="K50" i="2"/>
  <c r="I30" i="23"/>
  <c r="I38" i="30"/>
  <c r="I42" i="25"/>
  <c r="I41" i="25"/>
  <c r="I29" i="23"/>
  <c r="I25" i="30"/>
  <c r="J22" i="23"/>
  <c r="J44" i="26"/>
  <c r="K43" i="2"/>
  <c r="K46" i="2" s="1"/>
  <c r="L42" i="2"/>
  <c r="I22" i="23"/>
  <c r="I44" i="26"/>
  <c r="K30" i="23"/>
  <c r="H32" i="23"/>
  <c r="H5" i="23"/>
  <c r="H12" i="23" s="1"/>
  <c r="H71" i="2"/>
  <c r="H73" i="2" s="1"/>
  <c r="H20" i="26" s="1"/>
  <c r="G6" i="20"/>
  <c r="G5" i="20"/>
  <c r="AS15" i="20"/>
  <c r="AF10" i="20"/>
  <c r="AS41" i="20"/>
  <c r="AF38" i="20"/>
  <c r="BF36" i="25"/>
  <c r="AF8" i="25"/>
  <c r="AS73" i="20"/>
  <c r="BF18" i="20"/>
  <c r="AF82" i="20"/>
  <c r="AS23" i="25"/>
  <c r="H45" i="25"/>
  <c r="G28" i="26" l="1"/>
  <c r="H12" i="7"/>
  <c r="I18" i="31"/>
  <c r="H12" i="28"/>
  <c r="I10" i="28"/>
  <c r="I17" i="31"/>
  <c r="H17" i="31"/>
  <c r="H19" i="31" s="1"/>
  <c r="P71" i="20"/>
  <c r="O84" i="20"/>
  <c r="BS51" i="20"/>
  <c r="O26" i="20"/>
  <c r="N46" i="20"/>
  <c r="O50" i="20"/>
  <c r="N67" i="20"/>
  <c r="AS67" i="2"/>
  <c r="AS66" i="2"/>
  <c r="K8" i="2"/>
  <c r="K9" i="2" s="1"/>
  <c r="Z12" i="20"/>
  <c r="J18" i="2"/>
  <c r="J19" i="2" s="1"/>
  <c r="I21" i="2"/>
  <c r="I5" i="23" s="1"/>
  <c r="I12" i="23" s="1"/>
  <c r="AU66" i="2"/>
  <c r="AV66" i="2" s="1"/>
  <c r="AW66" i="2" s="1"/>
  <c r="AX66" i="2" s="1"/>
  <c r="AY66" i="2" s="1"/>
  <c r="AZ66" i="2" s="1"/>
  <c r="BA66" i="2" s="1"/>
  <c r="BB66" i="2" s="1"/>
  <c r="BC66" i="2" s="1"/>
  <c r="BD66" i="2" s="1"/>
  <c r="BE66" i="2" s="1"/>
  <c r="BG66" i="2" s="1"/>
  <c r="BF6" i="2"/>
  <c r="AS51" i="2"/>
  <c r="V38" i="2"/>
  <c r="AU51" i="2"/>
  <c r="AV51" i="2" s="1"/>
  <c r="AW51" i="2" s="1"/>
  <c r="AX51" i="2" s="1"/>
  <c r="AY51" i="2" s="1"/>
  <c r="AZ51" i="2" s="1"/>
  <c r="BA51" i="2" s="1"/>
  <c r="BB51" i="2" s="1"/>
  <c r="BC51" i="2" s="1"/>
  <c r="BD51" i="2" s="1"/>
  <c r="BE51" i="2" s="1"/>
  <c r="BG51" i="2" s="1"/>
  <c r="G12" i="32"/>
  <c r="AU67" i="2"/>
  <c r="AV67" i="2" s="1"/>
  <c r="AW67" i="2" s="1"/>
  <c r="AX67" i="2" s="1"/>
  <c r="AY67" i="2" s="1"/>
  <c r="AZ67" i="2" s="1"/>
  <c r="BA67" i="2" s="1"/>
  <c r="BB67" i="2" s="1"/>
  <c r="BC67" i="2" s="1"/>
  <c r="BD67" i="2" s="1"/>
  <c r="BE67" i="2" s="1"/>
  <c r="BG67" i="2" s="1"/>
  <c r="AS15" i="2"/>
  <c r="AS63" i="2"/>
  <c r="AS57" i="2"/>
  <c r="AU57" i="2"/>
  <c r="AV57" i="2" s="1"/>
  <c r="AW57" i="2" s="1"/>
  <c r="AX57" i="2" s="1"/>
  <c r="AY57" i="2" s="1"/>
  <c r="AZ57" i="2" s="1"/>
  <c r="BA57" i="2" s="1"/>
  <c r="BB57" i="2" s="1"/>
  <c r="BC57" i="2" s="1"/>
  <c r="BD57" i="2" s="1"/>
  <c r="BE57" i="2" s="1"/>
  <c r="BG57" i="2" s="1"/>
  <c r="AU16" i="2"/>
  <c r="AV16" i="2" s="1"/>
  <c r="AW16" i="2" s="1"/>
  <c r="AX16" i="2" s="1"/>
  <c r="AY16" i="2" s="1"/>
  <c r="AZ16" i="2" s="1"/>
  <c r="BA16" i="2" s="1"/>
  <c r="BB16" i="2" s="1"/>
  <c r="BC16" i="2" s="1"/>
  <c r="BD16" i="2" s="1"/>
  <c r="BE16" i="2" s="1"/>
  <c r="BG17" i="2" s="1"/>
  <c r="BH7" i="2"/>
  <c r="BI7" i="2" s="1"/>
  <c r="BJ7" i="2" s="1"/>
  <c r="BK7" i="2" s="1"/>
  <c r="BL7" i="2" s="1"/>
  <c r="BM7" i="2" s="1"/>
  <c r="BN7" i="2" s="1"/>
  <c r="BO7" i="2" s="1"/>
  <c r="BP7" i="2" s="1"/>
  <c r="BQ7" i="2" s="1"/>
  <c r="BR7" i="2" s="1"/>
  <c r="L28" i="2"/>
  <c r="L30" i="2" s="1"/>
  <c r="M27" i="2"/>
  <c r="M28" i="2" s="1"/>
  <c r="G27" i="28"/>
  <c r="G26" i="31" s="1"/>
  <c r="G7" i="26" s="1"/>
  <c r="G8" i="26" s="1"/>
  <c r="G84" i="26" s="1"/>
  <c r="H18" i="7"/>
  <c r="H19" i="7"/>
  <c r="H12" i="32"/>
  <c r="J13" i="28"/>
  <c r="J18" i="31" s="1"/>
  <c r="L30" i="23"/>
  <c r="I11" i="28"/>
  <c r="I12" i="28" s="1"/>
  <c r="H6" i="20"/>
  <c r="H22" i="20" s="1"/>
  <c r="H87" i="20" s="1"/>
  <c r="AS16" i="20"/>
  <c r="BF8" i="20"/>
  <c r="G22" i="20"/>
  <c r="G19" i="23" s="1"/>
  <c r="BF81" i="20"/>
  <c r="AS29" i="20"/>
  <c r="AS42" i="20"/>
  <c r="H16" i="28"/>
  <c r="BF23" i="25"/>
  <c r="AS24" i="25"/>
  <c r="J72" i="2"/>
  <c r="BF36" i="20"/>
  <c r="BF39" i="25"/>
  <c r="AS43" i="20"/>
  <c r="AS38" i="25"/>
  <c r="AS44" i="20"/>
  <c r="BS18" i="20"/>
  <c r="AS8" i="25"/>
  <c r="AS9" i="20"/>
  <c r="AF33" i="25"/>
  <c r="AS32" i="20"/>
  <c r="BF17" i="20"/>
  <c r="V7" i="23"/>
  <c r="BF39" i="20"/>
  <c r="AS19" i="25"/>
  <c r="AS37" i="20"/>
  <c r="AS10" i="20"/>
  <c r="AS10" i="25"/>
  <c r="BF20" i="25"/>
  <c r="AS62" i="20"/>
  <c r="BF6" i="25"/>
  <c r="AS27" i="20"/>
  <c r="BS78" i="20"/>
  <c r="AS74" i="20"/>
  <c r="AS5" i="25"/>
  <c r="AB34" i="2"/>
  <c r="Y36" i="2"/>
  <c r="Y38" i="2" s="1"/>
  <c r="Y7" i="23" s="1"/>
  <c r="K8" i="23"/>
  <c r="N58" i="2"/>
  <c r="N10" i="23" s="1"/>
  <c r="O56" i="2"/>
  <c r="J4" i="23"/>
  <c r="H22" i="26"/>
  <c r="K25" i="26"/>
  <c r="J24" i="26"/>
  <c r="I23" i="26"/>
  <c r="L24" i="30"/>
  <c r="L6" i="31" s="1"/>
  <c r="J14" i="25"/>
  <c r="J13" i="25"/>
  <c r="G20" i="26"/>
  <c r="J27" i="25"/>
  <c r="J28" i="25"/>
  <c r="L64" i="2"/>
  <c r="K68" i="2"/>
  <c r="O65" i="2"/>
  <c r="I14" i="28"/>
  <c r="I15" i="28" s="1"/>
  <c r="J38" i="30"/>
  <c r="J9" i="23"/>
  <c r="J29" i="23"/>
  <c r="J32" i="23" s="1"/>
  <c r="J25" i="30"/>
  <c r="I47" i="25"/>
  <c r="I4" i="20" s="1"/>
  <c r="L8" i="2"/>
  <c r="L9" i="2" s="1"/>
  <c r="K10" i="2"/>
  <c r="AS20" i="20"/>
  <c r="AS75" i="20"/>
  <c r="AS76" i="20"/>
  <c r="AS35" i="25"/>
  <c r="BF33" i="20"/>
  <c r="AS22" i="25"/>
  <c r="BF25" i="25"/>
  <c r="AS40" i="20"/>
  <c r="AS82" i="20"/>
  <c r="AS38" i="20"/>
  <c r="BF15" i="20"/>
  <c r="AS14" i="20"/>
  <c r="BF65" i="20"/>
  <c r="AS11" i="20"/>
  <c r="BF79" i="20"/>
  <c r="AS77" i="20"/>
  <c r="K24" i="30"/>
  <c r="K6" i="31" s="1"/>
  <c r="BF7" i="25"/>
  <c r="AS35" i="20"/>
  <c r="BF28" i="20"/>
  <c r="BF63" i="20"/>
  <c r="AS21" i="25"/>
  <c r="BF34" i="20"/>
  <c r="BF19" i="20"/>
  <c r="K22" i="23"/>
  <c r="K44" i="26"/>
  <c r="L43" i="2"/>
  <c r="L46" i="2" s="1"/>
  <c r="M42" i="2"/>
  <c r="J42" i="25"/>
  <c r="J41" i="25"/>
  <c r="K20" i="23"/>
  <c r="K42" i="26"/>
  <c r="L21" i="23"/>
  <c r="L43" i="26"/>
  <c r="I32" i="23"/>
  <c r="K52" i="2"/>
  <c r="K9" i="23" s="1"/>
  <c r="L50" i="2"/>
  <c r="M10" i="23"/>
  <c r="V62" i="2"/>
  <c r="AU63" i="2"/>
  <c r="AV63" i="2" s="1"/>
  <c r="AW63" i="2" s="1"/>
  <c r="AX63" i="2" s="1"/>
  <c r="AY63" i="2" s="1"/>
  <c r="AZ63" i="2" s="1"/>
  <c r="BA63" i="2" s="1"/>
  <c r="BB63" i="2" s="1"/>
  <c r="BC63" i="2" s="1"/>
  <c r="BD63" i="2" s="1"/>
  <c r="BE63" i="2" s="1"/>
  <c r="BG63" i="2" s="1"/>
  <c r="BF80" i="20"/>
  <c r="BF11" i="25"/>
  <c r="I45" i="25"/>
  <c r="AS37" i="25"/>
  <c r="AS13" i="20"/>
  <c r="BF31" i="20"/>
  <c r="AS61" i="20"/>
  <c r="BF64" i="20"/>
  <c r="BF30" i="20"/>
  <c r="AS9" i="25"/>
  <c r="BF73" i="20"/>
  <c r="BS36" i="25"/>
  <c r="BF41" i="20"/>
  <c r="J33" i="26" l="1"/>
  <c r="H31" i="26"/>
  <c r="I32" i="26"/>
  <c r="G30" i="26"/>
  <c r="G16" i="23"/>
  <c r="H14" i="7"/>
  <c r="I19" i="31"/>
  <c r="J10" i="28"/>
  <c r="J17" i="31"/>
  <c r="J19" i="31" s="1"/>
  <c r="P50" i="20"/>
  <c r="O67" i="20"/>
  <c r="P26" i="20"/>
  <c r="O46" i="20"/>
  <c r="Q71" i="20"/>
  <c r="P84" i="20"/>
  <c r="BF67" i="2"/>
  <c r="AA12" i="20"/>
  <c r="K18" i="2"/>
  <c r="K19" i="2" s="1"/>
  <c r="J21" i="2"/>
  <c r="J5" i="23" s="1"/>
  <c r="J12" i="23" s="1"/>
  <c r="I71" i="2"/>
  <c r="I73" i="2" s="1"/>
  <c r="I12" i="32" s="1"/>
  <c r="BH67" i="2"/>
  <c r="BI67" i="2" s="1"/>
  <c r="BJ67" i="2" s="1"/>
  <c r="BK67" i="2" s="1"/>
  <c r="BL67" i="2" s="1"/>
  <c r="BM67" i="2" s="1"/>
  <c r="BN67" i="2" s="1"/>
  <c r="BO67" i="2" s="1"/>
  <c r="BP67" i="2" s="1"/>
  <c r="BQ67" i="2" s="1"/>
  <c r="BR67" i="2" s="1"/>
  <c r="BF57" i="2"/>
  <c r="BH57" i="2"/>
  <c r="BI57" i="2" s="1"/>
  <c r="BJ57" i="2" s="1"/>
  <c r="BK57" i="2" s="1"/>
  <c r="BL57" i="2" s="1"/>
  <c r="BM57" i="2" s="1"/>
  <c r="BN57" i="2" s="1"/>
  <c r="BO57" i="2" s="1"/>
  <c r="BP57" i="2" s="1"/>
  <c r="BQ57" i="2" s="1"/>
  <c r="BR57" i="2" s="1"/>
  <c r="BF16" i="2"/>
  <c r="BF63" i="2"/>
  <c r="BF51" i="2"/>
  <c r="BF66" i="2"/>
  <c r="BH51" i="2"/>
  <c r="BI51" i="2" s="1"/>
  <c r="BJ51" i="2" s="1"/>
  <c r="BK51" i="2" s="1"/>
  <c r="BL51" i="2" s="1"/>
  <c r="BM51" i="2" s="1"/>
  <c r="BN51" i="2" s="1"/>
  <c r="BO51" i="2" s="1"/>
  <c r="BP51" i="2" s="1"/>
  <c r="BQ51" i="2" s="1"/>
  <c r="BR51" i="2" s="1"/>
  <c r="BH66" i="2"/>
  <c r="BI66" i="2" s="1"/>
  <c r="BJ66" i="2" s="1"/>
  <c r="BK66" i="2" s="1"/>
  <c r="BL66" i="2" s="1"/>
  <c r="BM66" i="2" s="1"/>
  <c r="BN66" i="2" s="1"/>
  <c r="BO66" i="2" s="1"/>
  <c r="BP66" i="2" s="1"/>
  <c r="BQ66" i="2" s="1"/>
  <c r="BR66" i="2" s="1"/>
  <c r="BH17" i="2"/>
  <c r="BI17" i="2" s="1"/>
  <c r="BJ17" i="2" s="1"/>
  <c r="BK17" i="2" s="1"/>
  <c r="BL17" i="2" s="1"/>
  <c r="BM17" i="2" s="1"/>
  <c r="BN17" i="2" s="1"/>
  <c r="BO17" i="2" s="1"/>
  <c r="BP17" i="2" s="1"/>
  <c r="BQ17" i="2" s="1"/>
  <c r="BR17" i="2" s="1"/>
  <c r="BS7" i="2"/>
  <c r="M29" i="2"/>
  <c r="M30" i="2" s="1"/>
  <c r="M6" i="23" s="1"/>
  <c r="N27" i="2"/>
  <c r="O27" i="2" s="1"/>
  <c r="H21" i="7"/>
  <c r="H20" i="7"/>
  <c r="G87" i="20"/>
  <c r="G41" i="26"/>
  <c r="G72" i="26" s="1"/>
  <c r="BS7" i="25"/>
  <c r="K13" i="28"/>
  <c r="I16" i="28"/>
  <c r="J11" i="28"/>
  <c r="J12" i="28" s="1"/>
  <c r="H41" i="26"/>
  <c r="H72" i="26" s="1"/>
  <c r="H19" i="23"/>
  <c r="BS30" i="20"/>
  <c r="BF62" i="20"/>
  <c r="BF61" i="20"/>
  <c r="BF16" i="20"/>
  <c r="BS25" i="25"/>
  <c r="BF29" i="20"/>
  <c r="BS64" i="20"/>
  <c r="BS65" i="20"/>
  <c r="BS31" i="20"/>
  <c r="BF40" i="20"/>
  <c r="BF21" i="25"/>
  <c r="BS39" i="20"/>
  <c r="BF10" i="20"/>
  <c r="BF35" i="25"/>
  <c r="BS11" i="25"/>
  <c r="BS36" i="20"/>
  <c r="AB36" i="2"/>
  <c r="AE34" i="2"/>
  <c r="AF34" i="2" s="1"/>
  <c r="BS8" i="20"/>
  <c r="BF44" i="20"/>
  <c r="BF82" i="20"/>
  <c r="BF42" i="20"/>
  <c r="BS81" i="20"/>
  <c r="BS19" i="20"/>
  <c r="BF14" i="20"/>
  <c r="BF22" i="25"/>
  <c r="M8" i="2"/>
  <c r="M9" i="2" s="1"/>
  <c r="L10" i="2"/>
  <c r="BH63" i="2"/>
  <c r="BI63" i="2" s="1"/>
  <c r="BJ63" i="2" s="1"/>
  <c r="BK63" i="2" s="1"/>
  <c r="BL63" i="2" s="1"/>
  <c r="BM63" i="2" s="1"/>
  <c r="BN63" i="2" s="1"/>
  <c r="BO63" i="2" s="1"/>
  <c r="BP63" i="2" s="1"/>
  <c r="BQ63" i="2" s="1"/>
  <c r="BR63" i="2" s="1"/>
  <c r="W62" i="2"/>
  <c r="L52" i="2"/>
  <c r="M50" i="2"/>
  <c r="I5" i="20"/>
  <c r="I6" i="20"/>
  <c r="J14" i="28"/>
  <c r="J15" i="28" s="1"/>
  <c r="K38" i="30"/>
  <c r="K4" i="23"/>
  <c r="L20" i="23"/>
  <c r="L42" i="26"/>
  <c r="M64" i="2"/>
  <c r="L68" i="2"/>
  <c r="L11" i="23" s="1"/>
  <c r="K14" i="25"/>
  <c r="K13" i="25"/>
  <c r="O58" i="2"/>
  <c r="O10" i="23" s="1"/>
  <c r="P56" i="2"/>
  <c r="K11" i="23"/>
  <c r="BS20" i="25"/>
  <c r="BF11" i="20"/>
  <c r="BS39" i="25"/>
  <c r="BF74" i="20"/>
  <c r="BS6" i="25"/>
  <c r="BS73" i="20"/>
  <c r="BF43" i="20"/>
  <c r="BF20" i="20"/>
  <c r="S9" i="30"/>
  <c r="BF8" i="25"/>
  <c r="BS17" i="20"/>
  <c r="BF19" i="25"/>
  <c r="BS34" i="20"/>
  <c r="J47" i="25"/>
  <c r="J4" i="20" s="1"/>
  <c r="BF77" i="20"/>
  <c r="BS15" i="20"/>
  <c r="K72" i="2"/>
  <c r="K25" i="30"/>
  <c r="L25" i="30" s="1"/>
  <c r="L11" i="28" s="1"/>
  <c r="K29" i="23"/>
  <c r="K32" i="23" s="1"/>
  <c r="K27" i="25"/>
  <c r="K28" i="25"/>
  <c r="G22" i="26"/>
  <c r="I24" i="26"/>
  <c r="H23" i="26"/>
  <c r="H26" i="26" s="1"/>
  <c r="J25" i="26"/>
  <c r="K41" i="25"/>
  <c r="K42" i="25"/>
  <c r="L8" i="23"/>
  <c r="M43" i="2"/>
  <c r="M46" i="2" s="1"/>
  <c r="N42" i="2"/>
  <c r="L44" i="26"/>
  <c r="L22" i="23"/>
  <c r="M21" i="23"/>
  <c r="M43" i="26"/>
  <c r="P65" i="2"/>
  <c r="L6" i="23"/>
  <c r="L29" i="23"/>
  <c r="L32" i="23" s="1"/>
  <c r="M30" i="23"/>
  <c r="BF32" i="20"/>
  <c r="BF13" i="20"/>
  <c r="M24" i="30"/>
  <c r="M6" i="31" s="1"/>
  <c r="BS41" i="20"/>
  <c r="BS28" i="20"/>
  <c r="BF5" i="25"/>
  <c r="BF37" i="20"/>
  <c r="BF9" i="20"/>
  <c r="BS79" i="20"/>
  <c r="BF38" i="25"/>
  <c r="BF10" i="25"/>
  <c r="BF38" i="20"/>
  <c r="BS33" i="20"/>
  <c r="BF76" i="20"/>
  <c r="BF37" i="25"/>
  <c r="BF9" i="25"/>
  <c r="BF27" i="20"/>
  <c r="AS33" i="25"/>
  <c r="BF24" i="25"/>
  <c r="BS23" i="25"/>
  <c r="BS63" i="20"/>
  <c r="J45" i="25"/>
  <c r="BF35" i="20"/>
  <c r="J71" i="2"/>
  <c r="J73" i="2" s="1"/>
  <c r="J20" i="26" s="1"/>
  <c r="BF75" i="20"/>
  <c r="BS80" i="20"/>
  <c r="H70" i="26" l="1"/>
  <c r="H96" i="26"/>
  <c r="I28" i="26"/>
  <c r="G26" i="26"/>
  <c r="H15" i="7"/>
  <c r="K18" i="31"/>
  <c r="K10" i="28"/>
  <c r="K17" i="31" s="1"/>
  <c r="R71" i="20"/>
  <c r="Q84" i="20"/>
  <c r="Q26" i="20"/>
  <c r="P46" i="20"/>
  <c r="Q50" i="20"/>
  <c r="P67" i="20"/>
  <c r="AB12" i="20"/>
  <c r="L18" i="2"/>
  <c r="L19" i="2" s="1"/>
  <c r="L21" i="2" s="1"/>
  <c r="L5" i="23" s="1"/>
  <c r="K21" i="2"/>
  <c r="K71" i="2" s="1"/>
  <c r="K73" i="2" s="1"/>
  <c r="K20" i="26" s="1"/>
  <c r="BS63" i="2"/>
  <c r="BS67" i="2"/>
  <c r="AB38" i="2"/>
  <c r="I20" i="26"/>
  <c r="BS57" i="2"/>
  <c r="BS66" i="2"/>
  <c r="BS51" i="2"/>
  <c r="BS17" i="2"/>
  <c r="N29" i="2"/>
  <c r="N28" i="2"/>
  <c r="N30" i="2" s="1"/>
  <c r="H22" i="7"/>
  <c r="H41" i="23"/>
  <c r="H45" i="26"/>
  <c r="BS44" i="20"/>
  <c r="BS38" i="20"/>
  <c r="L13" i="28"/>
  <c r="J16" i="28"/>
  <c r="K11" i="28"/>
  <c r="K12" i="28" s="1"/>
  <c r="J12" i="32"/>
  <c r="BS35" i="20"/>
  <c r="I22" i="20"/>
  <c r="I87" i="20" s="1"/>
  <c r="I25" i="32"/>
  <c r="G23" i="23"/>
  <c r="L24" i="26"/>
  <c r="BS22" i="25"/>
  <c r="BS82" i="20"/>
  <c r="AE36" i="2"/>
  <c r="AE38" i="2" s="1"/>
  <c r="AE7" i="23" s="1"/>
  <c r="AI34" i="2"/>
  <c r="BS77" i="20"/>
  <c r="BS20" i="20"/>
  <c r="BS43" i="20"/>
  <c r="BS13" i="20"/>
  <c r="BF33" i="25"/>
  <c r="BS19" i="25"/>
  <c r="BS11" i="20"/>
  <c r="BS62" i="20"/>
  <c r="M8" i="23"/>
  <c r="N43" i="26"/>
  <c r="N21" i="23"/>
  <c r="O42" i="2"/>
  <c r="N43" i="2"/>
  <c r="N46" i="2" s="1"/>
  <c r="J25" i="32"/>
  <c r="L9" i="23"/>
  <c r="M10" i="2"/>
  <c r="N8" i="2"/>
  <c r="N9" i="2" s="1"/>
  <c r="J22" i="26"/>
  <c r="M25" i="26"/>
  <c r="K23" i="26"/>
  <c r="Q65" i="2"/>
  <c r="L42" i="25"/>
  <c r="L41" i="25"/>
  <c r="G25" i="32"/>
  <c r="H25" i="32"/>
  <c r="M20" i="23"/>
  <c r="M42" i="26"/>
  <c r="J5" i="20"/>
  <c r="J6" i="20"/>
  <c r="P58" i="2"/>
  <c r="P10" i="23" s="1"/>
  <c r="Q56" i="2"/>
  <c r="L14" i="25"/>
  <c r="L13" i="25"/>
  <c r="K14" i="28"/>
  <c r="K15" i="28" s="1"/>
  <c r="L38" i="30"/>
  <c r="N50" i="2"/>
  <c r="M52" i="2"/>
  <c r="M9" i="23" s="1"/>
  <c r="X62" i="2"/>
  <c r="BS21" i="25"/>
  <c r="BS42" i="20"/>
  <c r="BS76" i="20"/>
  <c r="BS74" i="20"/>
  <c r="BS40" i="20"/>
  <c r="BS14" i="20"/>
  <c r="BS61" i="20"/>
  <c r="BS10" i="20"/>
  <c r="BS37" i="25"/>
  <c r="BS9" i="20"/>
  <c r="BS37" i="20"/>
  <c r="BS9" i="25"/>
  <c r="BS38" i="25"/>
  <c r="BS29" i="20"/>
  <c r="BS8" i="25"/>
  <c r="BS32" i="20"/>
  <c r="M44" i="26"/>
  <c r="M22" i="23"/>
  <c r="N30" i="23"/>
  <c r="O28" i="2"/>
  <c r="O29" i="2"/>
  <c r="P27" i="2"/>
  <c r="M29" i="23"/>
  <c r="M32" i="23" s="1"/>
  <c r="M25" i="30"/>
  <c r="M11" i="28" s="1"/>
  <c r="S16" i="30"/>
  <c r="L28" i="25"/>
  <c r="L27" i="25"/>
  <c r="K47" i="25"/>
  <c r="K4" i="20" s="1"/>
  <c r="N64" i="2"/>
  <c r="M68" i="2"/>
  <c r="M11" i="23" s="1"/>
  <c r="L4" i="23"/>
  <c r="K45" i="25"/>
  <c r="BS10" i="25"/>
  <c r="BS24" i="25"/>
  <c r="BS27" i="20"/>
  <c r="L72" i="2"/>
  <c r="BS35" i="25"/>
  <c r="BS16" i="20"/>
  <c r="BS75" i="20"/>
  <c r="BS5" i="25"/>
  <c r="N24" i="30"/>
  <c r="N6" i="31" s="1"/>
  <c r="G70" i="26" l="1"/>
  <c r="G96" i="26"/>
  <c r="G6" i="28"/>
  <c r="I16" i="23"/>
  <c r="I23" i="23" s="1"/>
  <c r="I26" i="23" s="1"/>
  <c r="K32" i="26"/>
  <c r="L33" i="26"/>
  <c r="J31" i="26"/>
  <c r="H28" i="26"/>
  <c r="J28" i="26"/>
  <c r="I11" i="7"/>
  <c r="I13" i="7" s="1"/>
  <c r="I10" i="7"/>
  <c r="H25" i="28"/>
  <c r="H25" i="31" s="1"/>
  <c r="H6" i="26" s="1"/>
  <c r="K19" i="31"/>
  <c r="L18" i="31"/>
  <c r="L10" i="28"/>
  <c r="L17" i="31" s="1"/>
  <c r="M18" i="2"/>
  <c r="M19" i="2" s="1"/>
  <c r="N25" i="26"/>
  <c r="R50" i="20"/>
  <c r="Q67" i="20"/>
  <c r="R26" i="20"/>
  <c r="Q46" i="20"/>
  <c r="T71" i="20"/>
  <c r="R84" i="20"/>
  <c r="AC12" i="20"/>
  <c r="K5" i="23"/>
  <c r="K12" i="23" s="1"/>
  <c r="K25" i="32" s="1"/>
  <c r="K24" i="26"/>
  <c r="J23" i="26"/>
  <c r="L25" i="26"/>
  <c r="I22" i="26"/>
  <c r="AF36" i="2"/>
  <c r="AF38" i="2"/>
  <c r="AB7" i="23"/>
  <c r="AF7" i="23" s="1"/>
  <c r="S18" i="30"/>
  <c r="S17" i="30"/>
  <c r="H23" i="7"/>
  <c r="M13" i="28"/>
  <c r="K12" i="32"/>
  <c r="I19" i="23"/>
  <c r="I41" i="26"/>
  <c r="I72" i="26" s="1"/>
  <c r="G26" i="23"/>
  <c r="K22" i="26"/>
  <c r="M24" i="26"/>
  <c r="L23" i="26"/>
  <c r="O30" i="2"/>
  <c r="O6" i="23" s="1"/>
  <c r="AI36" i="2"/>
  <c r="AL34" i="2"/>
  <c r="N18" i="2"/>
  <c r="N19" i="2" s="1"/>
  <c r="M21" i="2"/>
  <c r="Q24" i="30"/>
  <c r="Q6" i="31" s="1"/>
  <c r="N29" i="23"/>
  <c r="N32" i="23" s="1"/>
  <c r="N25" i="30"/>
  <c r="N11" i="28" s="1"/>
  <c r="O64" i="2"/>
  <c r="N68" i="2"/>
  <c r="O43" i="26"/>
  <c r="O21" i="23"/>
  <c r="Q30" i="23"/>
  <c r="Y62" i="2"/>
  <c r="L14" i="28"/>
  <c r="L15" i="28" s="1"/>
  <c r="M38" i="30"/>
  <c r="M14" i="25"/>
  <c r="M13" i="25"/>
  <c r="M4" i="23"/>
  <c r="N20" i="23"/>
  <c r="N42" i="26"/>
  <c r="N8" i="23"/>
  <c r="L71" i="2"/>
  <c r="O24" i="30"/>
  <c r="O6" i="31" s="1"/>
  <c r="M28" i="25"/>
  <c r="M27" i="25"/>
  <c r="O30" i="23"/>
  <c r="P24" i="30"/>
  <c r="P6" i="31" s="1"/>
  <c r="R56" i="2"/>
  <c r="S56" i="2" s="1"/>
  <c r="Q58" i="2"/>
  <c r="L12" i="23"/>
  <c r="R65" i="2"/>
  <c r="S65" i="2" s="1"/>
  <c r="N10" i="2"/>
  <c r="O8" i="2"/>
  <c r="O9" i="2" s="1"/>
  <c r="P42" i="2"/>
  <c r="O43" i="2"/>
  <c r="O46" i="2" s="1"/>
  <c r="N6" i="23"/>
  <c r="K6" i="20"/>
  <c r="K5" i="20"/>
  <c r="S71" i="20"/>
  <c r="P28" i="2"/>
  <c r="P29" i="2"/>
  <c r="Q27" i="2"/>
  <c r="N52" i="2"/>
  <c r="N9" i="23" s="1"/>
  <c r="O50" i="2"/>
  <c r="M42" i="25"/>
  <c r="M41" i="25"/>
  <c r="N22" i="23"/>
  <c r="N44" i="26"/>
  <c r="L47" i="25"/>
  <c r="L4" i="20" s="1"/>
  <c r="J22" i="20"/>
  <c r="M72" i="2"/>
  <c r="K16" i="28"/>
  <c r="L45" i="25"/>
  <c r="BS33" i="25"/>
  <c r="H16" i="23" l="1"/>
  <c r="H23" i="23" s="1"/>
  <c r="H26" i="23" s="1"/>
  <c r="H35" i="23" s="1"/>
  <c r="H26" i="32" s="1"/>
  <c r="J32" i="26"/>
  <c r="I31" i="26"/>
  <c r="K33" i="26"/>
  <c r="K31" i="26"/>
  <c r="J30" i="26"/>
  <c r="L32" i="26"/>
  <c r="M33" i="26"/>
  <c r="H6" i="28"/>
  <c r="G9" i="31"/>
  <c r="H30" i="26"/>
  <c r="J16" i="23"/>
  <c r="L12" i="28"/>
  <c r="L16" i="28" s="1"/>
  <c r="K26" i="26"/>
  <c r="I12" i="7"/>
  <c r="I40" i="23"/>
  <c r="L19" i="31"/>
  <c r="M18" i="31"/>
  <c r="M10" i="28"/>
  <c r="M17" i="31" s="1"/>
  <c r="I26" i="26"/>
  <c r="J26" i="26"/>
  <c r="U71" i="20"/>
  <c r="T84" i="20"/>
  <c r="T26" i="20"/>
  <c r="R46" i="20"/>
  <c r="T50" i="20"/>
  <c r="R67" i="20"/>
  <c r="S50" i="20"/>
  <c r="AD12" i="20"/>
  <c r="AI38" i="2"/>
  <c r="AI7" i="23" s="1"/>
  <c r="I30" i="26"/>
  <c r="H27" i="28"/>
  <c r="H26" i="31" s="1"/>
  <c r="H7" i="26" s="1"/>
  <c r="H8" i="26" s="1"/>
  <c r="H84" i="26" s="1"/>
  <c r="I18" i="7"/>
  <c r="I19" i="7"/>
  <c r="N13" i="28"/>
  <c r="G35" i="23"/>
  <c r="G43" i="23" s="1"/>
  <c r="K22" i="20"/>
  <c r="K41" i="26" s="1"/>
  <c r="AL36" i="2"/>
  <c r="AL38" i="2" s="1"/>
  <c r="AL7" i="23" s="1"/>
  <c r="AO34" i="2"/>
  <c r="N21" i="2"/>
  <c r="N5" i="23" s="1"/>
  <c r="O18" i="2"/>
  <c r="O19" i="2" s="1"/>
  <c r="P30" i="2"/>
  <c r="Q29" i="23"/>
  <c r="Q32" i="23" s="1"/>
  <c r="P30" i="23"/>
  <c r="O8" i="23"/>
  <c r="N4" i="23"/>
  <c r="M14" i="28"/>
  <c r="M15" i="28" s="1"/>
  <c r="N38" i="30"/>
  <c r="O20" i="23"/>
  <c r="O42" i="26"/>
  <c r="P21" i="23"/>
  <c r="P43" i="26"/>
  <c r="M5" i="23"/>
  <c r="L6" i="20"/>
  <c r="L5" i="20"/>
  <c r="O52" i="2"/>
  <c r="P50" i="2"/>
  <c r="Q28" i="2"/>
  <c r="Q29" i="2"/>
  <c r="R27" i="2"/>
  <c r="S27" i="2" s="1"/>
  <c r="N27" i="25"/>
  <c r="N28" i="25"/>
  <c r="L73" i="2"/>
  <c r="N14" i="25"/>
  <c r="N13" i="25"/>
  <c r="Z62" i="2"/>
  <c r="P64" i="2"/>
  <c r="O68" i="2"/>
  <c r="O11" i="23" s="1"/>
  <c r="N72" i="2"/>
  <c r="M71" i="2"/>
  <c r="M73" i="2" s="1"/>
  <c r="M20" i="26" s="1"/>
  <c r="S37" i="30"/>
  <c r="P43" i="2"/>
  <c r="P46" i="2" s="1"/>
  <c r="Q42" i="2"/>
  <c r="Q10" i="23"/>
  <c r="O44" i="26"/>
  <c r="O22" i="23"/>
  <c r="J87" i="20"/>
  <c r="J19" i="23"/>
  <c r="J41" i="26"/>
  <c r="J72" i="26" s="1"/>
  <c r="N41" i="25"/>
  <c r="N42" i="25"/>
  <c r="O10" i="2"/>
  <c r="P8" i="2"/>
  <c r="P9" i="2" s="1"/>
  <c r="T65" i="2"/>
  <c r="L25" i="32"/>
  <c r="T56" i="2"/>
  <c r="R58" i="2"/>
  <c r="P29" i="23"/>
  <c r="O29" i="23"/>
  <c r="O25" i="30"/>
  <c r="O11" i="28" s="1"/>
  <c r="R24" i="30"/>
  <c r="M47" i="25"/>
  <c r="M4" i="20" s="1"/>
  <c r="N11" i="23"/>
  <c r="M45" i="25"/>
  <c r="J70" i="26" l="1"/>
  <c r="J96" i="26"/>
  <c r="I70" i="26"/>
  <c r="I96" i="26"/>
  <c r="K72" i="26"/>
  <c r="K70" i="26"/>
  <c r="K96" i="26"/>
  <c r="I6" i="28"/>
  <c r="I9" i="31" s="1"/>
  <c r="H9" i="31"/>
  <c r="G34" i="26"/>
  <c r="H36" i="32"/>
  <c r="L28" i="26"/>
  <c r="G47" i="26"/>
  <c r="G74" i="26" s="1"/>
  <c r="M12" i="28"/>
  <c r="I14" i="7"/>
  <c r="M19" i="31"/>
  <c r="N18" i="31"/>
  <c r="S24" i="30"/>
  <c r="R6" i="31"/>
  <c r="N10" i="28"/>
  <c r="N17" i="31" s="1"/>
  <c r="N19" i="31" s="1"/>
  <c r="U50" i="20"/>
  <c r="T67" i="20"/>
  <c r="U26" i="20"/>
  <c r="T46" i="20"/>
  <c r="V71" i="20"/>
  <c r="U84" i="20"/>
  <c r="AE12" i="20"/>
  <c r="L12" i="32"/>
  <c r="R10" i="23"/>
  <c r="S10" i="23" s="1"/>
  <c r="S58" i="2"/>
  <c r="G26" i="32"/>
  <c r="G45" i="7"/>
  <c r="I21" i="7"/>
  <c r="I45" i="26" s="1"/>
  <c r="I20" i="7"/>
  <c r="K87" i="20"/>
  <c r="G36" i="32"/>
  <c r="O13" i="28"/>
  <c r="M12" i="32"/>
  <c r="N71" i="2"/>
  <c r="N73" i="2" s="1"/>
  <c r="N20" i="26" s="1"/>
  <c r="K19" i="23"/>
  <c r="N47" i="25"/>
  <c r="N4" i="20" s="1"/>
  <c r="N5" i="20" s="1"/>
  <c r="L22" i="20"/>
  <c r="L19" i="23" s="1"/>
  <c r="P32" i="23"/>
  <c r="P25" i="30"/>
  <c r="P11" i="28" s="1"/>
  <c r="M16" i="28"/>
  <c r="AR34" i="2"/>
  <c r="AS34" i="2" s="1"/>
  <c r="AO36" i="2"/>
  <c r="AO38" i="2" s="1"/>
  <c r="AO7" i="23" s="1"/>
  <c r="P10" i="2"/>
  <c r="Q8" i="2"/>
  <c r="Q9" i="2" s="1"/>
  <c r="P44" i="26"/>
  <c r="P22" i="23"/>
  <c r="O4" i="23"/>
  <c r="Q21" i="23"/>
  <c r="Q43" i="26"/>
  <c r="P8" i="23"/>
  <c r="P6" i="23"/>
  <c r="P18" i="2"/>
  <c r="P19" i="2" s="1"/>
  <c r="O21" i="2"/>
  <c r="O5" i="23" s="1"/>
  <c r="Q43" i="2"/>
  <c r="Q46" i="2" s="1"/>
  <c r="R42" i="2"/>
  <c r="S42" i="2" s="1"/>
  <c r="P42" i="26"/>
  <c r="P20" i="23"/>
  <c r="L20" i="26"/>
  <c r="R29" i="2"/>
  <c r="S29" i="2" s="1"/>
  <c r="R28" i="2"/>
  <c r="S28" i="2" s="1"/>
  <c r="T27" i="2"/>
  <c r="O9" i="23"/>
  <c r="N12" i="23"/>
  <c r="M22" i="26"/>
  <c r="O24" i="26"/>
  <c r="N23" i="26"/>
  <c r="P25" i="26"/>
  <c r="P52" i="2"/>
  <c r="P9" i="23" s="1"/>
  <c r="Q50" i="2"/>
  <c r="I35" i="23"/>
  <c r="M12" i="23"/>
  <c r="O72" i="2"/>
  <c r="J23" i="23"/>
  <c r="R30" i="23"/>
  <c r="S30" i="23" s="1"/>
  <c r="S7" i="31"/>
  <c r="AA62" i="2"/>
  <c r="O28" i="25"/>
  <c r="O27" i="25"/>
  <c r="N14" i="28"/>
  <c r="N15" i="28" s="1"/>
  <c r="O38" i="30"/>
  <c r="M5" i="20"/>
  <c r="M6" i="20"/>
  <c r="R29" i="23"/>
  <c r="S29" i="23" s="1"/>
  <c r="S6" i="31"/>
  <c r="O32" i="23"/>
  <c r="U56" i="2"/>
  <c r="T58" i="2"/>
  <c r="U65" i="2"/>
  <c r="O41" i="25"/>
  <c r="O42" i="25"/>
  <c r="S52" i="20"/>
  <c r="S67" i="20" s="1"/>
  <c r="Q64" i="2"/>
  <c r="P68" i="2"/>
  <c r="P11" i="23" s="1"/>
  <c r="O14" i="25"/>
  <c r="O13" i="25"/>
  <c r="T30" i="23"/>
  <c r="N45" i="25"/>
  <c r="Q30" i="2"/>
  <c r="Q6" i="23" s="1"/>
  <c r="G71" i="26" l="1"/>
  <c r="G97" i="26"/>
  <c r="G98" i="26" s="1"/>
  <c r="L16" i="23"/>
  <c r="N32" i="26"/>
  <c r="O33" i="26"/>
  <c r="M31" i="26"/>
  <c r="L30" i="26"/>
  <c r="J6" i="28"/>
  <c r="J9" i="31" s="1"/>
  <c r="G40" i="26"/>
  <c r="G7" i="28" s="1"/>
  <c r="G23" i="28"/>
  <c r="G11" i="31" s="1"/>
  <c r="M28" i="26"/>
  <c r="K28" i="26"/>
  <c r="I15" i="7"/>
  <c r="O18" i="31"/>
  <c r="N12" i="28"/>
  <c r="N12" i="32" s="1"/>
  <c r="O10" i="28"/>
  <c r="O12" i="28" s="1"/>
  <c r="W71" i="20"/>
  <c r="V84" i="20"/>
  <c r="V26" i="20"/>
  <c r="U46" i="20"/>
  <c r="V50" i="20"/>
  <c r="U67" i="20"/>
  <c r="G44" i="23"/>
  <c r="G47" i="23" s="1"/>
  <c r="G93" i="26" s="1"/>
  <c r="AG12" i="20"/>
  <c r="AF12" i="20"/>
  <c r="N16" i="28"/>
  <c r="I22" i="7"/>
  <c r="I41" i="23"/>
  <c r="L87" i="20"/>
  <c r="L41" i="26"/>
  <c r="L72" i="26" s="1"/>
  <c r="N6" i="20"/>
  <c r="N22" i="20" s="1"/>
  <c r="P13" i="28"/>
  <c r="J26" i="23"/>
  <c r="N22" i="26"/>
  <c r="O23" i="26"/>
  <c r="Q25" i="26"/>
  <c r="P24" i="26"/>
  <c r="Q25" i="30"/>
  <c r="Q11" i="28" s="1"/>
  <c r="O12" i="23"/>
  <c r="N25" i="32"/>
  <c r="O71" i="2"/>
  <c r="O73" i="2" s="1"/>
  <c r="O45" i="25"/>
  <c r="I36" i="32"/>
  <c r="R32" i="23"/>
  <c r="S32" i="23" s="1"/>
  <c r="AR36" i="2"/>
  <c r="AR38" i="2" s="1"/>
  <c r="AS38" i="2" s="1"/>
  <c r="AV34" i="2"/>
  <c r="R8" i="2"/>
  <c r="S8" i="2" s="1"/>
  <c r="S9" i="2" s="1"/>
  <c r="Q10" i="2"/>
  <c r="R64" i="2"/>
  <c r="S64" i="2" s="1"/>
  <c r="Q68" i="2"/>
  <c r="Q11" i="23" s="1"/>
  <c r="V56" i="2"/>
  <c r="U58" i="2"/>
  <c r="U10" i="23" s="1"/>
  <c r="S26" i="20"/>
  <c r="S46" i="20" s="1"/>
  <c r="Q44" i="26"/>
  <c r="Q22" i="23"/>
  <c r="R30" i="2"/>
  <c r="Q18" i="2"/>
  <c r="Q19" i="2" s="1"/>
  <c r="P21" i="2"/>
  <c r="P5" i="23" s="1"/>
  <c r="P4" i="23"/>
  <c r="P42" i="25"/>
  <c r="P41" i="25"/>
  <c r="T10" i="23"/>
  <c r="AB62" i="2"/>
  <c r="M25" i="32"/>
  <c r="Q20" i="23"/>
  <c r="Q42" i="26"/>
  <c r="T28" i="2"/>
  <c r="U27" i="2"/>
  <c r="T29" i="2"/>
  <c r="M23" i="26"/>
  <c r="L22" i="26"/>
  <c r="N24" i="26"/>
  <c r="O25" i="26"/>
  <c r="Q8" i="23"/>
  <c r="T29" i="23"/>
  <c r="P13" i="25"/>
  <c r="P14" i="25"/>
  <c r="R43" i="26"/>
  <c r="S43" i="26" s="1"/>
  <c r="R21" i="23"/>
  <c r="S21" i="23" s="1"/>
  <c r="O14" i="28"/>
  <c r="O15" i="28" s="1"/>
  <c r="P38" i="30"/>
  <c r="R50" i="2"/>
  <c r="S50" i="2" s="1"/>
  <c r="Q52" i="2"/>
  <c r="Q9" i="23" s="1"/>
  <c r="R43" i="2"/>
  <c r="T42" i="2"/>
  <c r="M22" i="20"/>
  <c r="U30" i="23"/>
  <c r="V65" i="2"/>
  <c r="P27" i="25"/>
  <c r="P28" i="25"/>
  <c r="I26" i="32"/>
  <c r="S72" i="20"/>
  <c r="S84" i="20" s="1"/>
  <c r="O47" i="25"/>
  <c r="O4" i="20" s="1"/>
  <c r="P72" i="2"/>
  <c r="G99" i="26" l="1"/>
  <c r="G75" i="26"/>
  <c r="G100" i="26" s="1"/>
  <c r="K6" i="28"/>
  <c r="K9" i="31" s="1"/>
  <c r="N33" i="26"/>
  <c r="K30" i="26"/>
  <c r="M32" i="26"/>
  <c r="L31" i="26"/>
  <c r="M16" i="23"/>
  <c r="N31" i="26"/>
  <c r="O32" i="26"/>
  <c r="P33" i="26"/>
  <c r="M30" i="26"/>
  <c r="G49" i="26"/>
  <c r="K16" i="23"/>
  <c r="K23" i="23" s="1"/>
  <c r="K26" i="23" s="1"/>
  <c r="K35" i="23" s="1"/>
  <c r="K26" i="32" s="1"/>
  <c r="L26" i="26"/>
  <c r="H34" i="26"/>
  <c r="J11" i="7"/>
  <c r="J13" i="7" s="1"/>
  <c r="J40" i="23" s="1"/>
  <c r="J10" i="7"/>
  <c r="I25" i="28"/>
  <c r="I25" i="31" s="1"/>
  <c r="I6" i="26" s="1"/>
  <c r="P18" i="31"/>
  <c r="P10" i="28"/>
  <c r="P17" i="31" s="1"/>
  <c r="O17" i="31"/>
  <c r="O19" i="31" s="1"/>
  <c r="N26" i="26"/>
  <c r="M26" i="26"/>
  <c r="G35" i="28"/>
  <c r="G4" i="31"/>
  <c r="G9" i="32"/>
  <c r="G10" i="31"/>
  <c r="W50" i="20"/>
  <c r="V67" i="20"/>
  <c r="W26" i="20"/>
  <c r="V46" i="20"/>
  <c r="X71" i="20"/>
  <c r="W84" i="20"/>
  <c r="G30" i="32"/>
  <c r="G27" i="32"/>
  <c r="AH12" i="20"/>
  <c r="R6" i="23"/>
  <c r="S6" i="23" s="1"/>
  <c r="S30" i="2"/>
  <c r="AS36" i="2"/>
  <c r="R46" i="2"/>
  <c r="S46" i="2" s="1"/>
  <c r="S43" i="2"/>
  <c r="R9" i="2"/>
  <c r="R10" i="2" s="1"/>
  <c r="S10" i="2" s="1"/>
  <c r="I23" i="7"/>
  <c r="O12" i="32"/>
  <c r="Q13" i="28"/>
  <c r="R25" i="30"/>
  <c r="T25" i="30" s="1"/>
  <c r="G10" i="32"/>
  <c r="O16" i="28"/>
  <c r="L23" i="23"/>
  <c r="P45" i="25"/>
  <c r="AY34" i="2"/>
  <c r="AV37" i="2"/>
  <c r="AR7" i="23"/>
  <c r="AS7" i="23" s="1"/>
  <c r="P47" i="25"/>
  <c r="P4" i="20" s="1"/>
  <c r="P5" i="20" s="1"/>
  <c r="O25" i="32"/>
  <c r="R18" i="2"/>
  <c r="S18" i="2" s="1"/>
  <c r="S19" i="2" s="1"/>
  <c r="Q21" i="2"/>
  <c r="Q5" i="23" s="1"/>
  <c r="T32" i="23"/>
  <c r="R42" i="26"/>
  <c r="S42" i="26" s="1"/>
  <c r="R20" i="23"/>
  <c r="S20" i="23" s="1"/>
  <c r="O20" i="26"/>
  <c r="T50" i="2"/>
  <c r="R52" i="2"/>
  <c r="S52" i="2" s="1"/>
  <c r="P14" i="28"/>
  <c r="P15" i="28" s="1"/>
  <c r="Q38" i="30"/>
  <c r="T30" i="2"/>
  <c r="AC62" i="2"/>
  <c r="U29" i="23"/>
  <c r="U32" i="23" s="1"/>
  <c r="V58" i="2"/>
  <c r="W56" i="2"/>
  <c r="Q4" i="23"/>
  <c r="Q72" i="2"/>
  <c r="R22" i="23"/>
  <c r="S22" i="23" s="1"/>
  <c r="R44" i="26"/>
  <c r="S44" i="26" s="1"/>
  <c r="J35" i="23"/>
  <c r="W65" i="2"/>
  <c r="N41" i="26"/>
  <c r="N72" i="26" s="1"/>
  <c r="N87" i="20"/>
  <c r="N19" i="23"/>
  <c r="O6" i="20"/>
  <c r="O5" i="20"/>
  <c r="Q27" i="25"/>
  <c r="Q28" i="25"/>
  <c r="Q42" i="25"/>
  <c r="Q41" i="25"/>
  <c r="M41" i="26"/>
  <c r="M72" i="26" s="1"/>
  <c r="M19" i="23"/>
  <c r="M87" i="20"/>
  <c r="T44" i="2"/>
  <c r="U42" i="2"/>
  <c r="V30" i="23"/>
  <c r="Q13" i="25"/>
  <c r="Q14" i="25"/>
  <c r="U29" i="2"/>
  <c r="V27" i="2"/>
  <c r="U28" i="2"/>
  <c r="T43" i="26"/>
  <c r="T21" i="23"/>
  <c r="T64" i="2"/>
  <c r="R68" i="2"/>
  <c r="S68" i="2" s="1"/>
  <c r="P12" i="23"/>
  <c r="P71" i="2"/>
  <c r="P73" i="2" s="1"/>
  <c r="P20" i="26" s="1"/>
  <c r="M70" i="26" l="1"/>
  <c r="M96" i="26"/>
  <c r="H71" i="26"/>
  <c r="H97" i="26"/>
  <c r="H98" i="26" s="1"/>
  <c r="N70" i="26"/>
  <c r="N96" i="26"/>
  <c r="L70" i="26"/>
  <c r="L96" i="26"/>
  <c r="G103" i="26"/>
  <c r="H40" i="26"/>
  <c r="H7" i="28" s="1"/>
  <c r="H9" i="32" s="1"/>
  <c r="L6" i="28"/>
  <c r="L9" i="31" s="1"/>
  <c r="H23" i="28"/>
  <c r="K36" i="32"/>
  <c r="O28" i="26"/>
  <c r="N28" i="26"/>
  <c r="P12" i="28"/>
  <c r="P16" i="28" s="1"/>
  <c r="G36" i="7"/>
  <c r="G37" i="7" s="1"/>
  <c r="J12" i="7"/>
  <c r="P19" i="31"/>
  <c r="Q18" i="31"/>
  <c r="Q10" i="28"/>
  <c r="Q17" i="31" s="1"/>
  <c r="G36" i="28"/>
  <c r="G29" i="32" s="1"/>
  <c r="G12" i="31"/>
  <c r="R8" i="23"/>
  <c r="S8" i="23" s="1"/>
  <c r="Y71" i="20"/>
  <c r="X84" i="20"/>
  <c r="X26" i="20"/>
  <c r="W46" i="20"/>
  <c r="X50" i="20"/>
  <c r="W67" i="20"/>
  <c r="U25" i="30"/>
  <c r="V25" i="30" s="1"/>
  <c r="W25" i="30" s="1"/>
  <c r="X25" i="30" s="1"/>
  <c r="Y25" i="30" s="1"/>
  <c r="Z25" i="30" s="1"/>
  <c r="AA25" i="30" s="1"/>
  <c r="AB25" i="30" s="1"/>
  <c r="AC25" i="30" s="1"/>
  <c r="AD25" i="30" s="1"/>
  <c r="AE25" i="30" s="1"/>
  <c r="AG25" i="30" s="1"/>
  <c r="T8" i="2"/>
  <c r="T9" i="2" s="1"/>
  <c r="AI12" i="20"/>
  <c r="T46" i="2"/>
  <c r="T8" i="23" s="1"/>
  <c r="AV38" i="2"/>
  <c r="AV7" i="23" s="1"/>
  <c r="R11" i="28"/>
  <c r="S11" i="28" s="1"/>
  <c r="S25" i="30"/>
  <c r="R19" i="2"/>
  <c r="T18" i="2" s="1"/>
  <c r="J18" i="7"/>
  <c r="I27" i="28"/>
  <c r="I26" i="31" s="1"/>
  <c r="I7" i="26" s="1"/>
  <c r="I8" i="26" s="1"/>
  <c r="I84" i="26" s="1"/>
  <c r="J19" i="7"/>
  <c r="R13" i="28"/>
  <c r="P6" i="20"/>
  <c r="P22" i="20" s="1"/>
  <c r="L26" i="23"/>
  <c r="Q12" i="23"/>
  <c r="Q25" i="32" s="1"/>
  <c r="I34" i="26"/>
  <c r="S50" i="23"/>
  <c r="J34" i="26"/>
  <c r="Q47" i="25"/>
  <c r="Q4" i="20" s="1"/>
  <c r="Q6" i="20" s="1"/>
  <c r="Q71" i="2"/>
  <c r="Q73" i="2" s="1"/>
  <c r="Q20" i="26" s="1"/>
  <c r="AY37" i="2"/>
  <c r="AY38" i="2" s="1"/>
  <c r="AY7" i="23" s="1"/>
  <c r="BB34" i="2"/>
  <c r="Q45" i="25"/>
  <c r="J36" i="32"/>
  <c r="R24" i="26"/>
  <c r="T25" i="26"/>
  <c r="Q23" i="26"/>
  <c r="P22" i="26"/>
  <c r="R14" i="25"/>
  <c r="R13" i="25"/>
  <c r="S4" i="25"/>
  <c r="T22" i="23"/>
  <c r="T44" i="26"/>
  <c r="R27" i="25"/>
  <c r="R28" i="25"/>
  <c r="S18" i="25"/>
  <c r="J26" i="32"/>
  <c r="V29" i="23"/>
  <c r="V32" i="23" s="1"/>
  <c r="R4" i="23"/>
  <c r="S4" i="23" s="1"/>
  <c r="P25" i="32"/>
  <c r="V42" i="2"/>
  <c r="U44" i="2"/>
  <c r="U46" i="2" s="1"/>
  <c r="V10" i="23"/>
  <c r="R9" i="23"/>
  <c r="S9" i="23" s="1"/>
  <c r="V28" i="2"/>
  <c r="V29" i="2"/>
  <c r="W27" i="2"/>
  <c r="X65" i="2"/>
  <c r="X56" i="2"/>
  <c r="W58" i="2"/>
  <c r="W10" i="23" s="1"/>
  <c r="AD62" i="2"/>
  <c r="T20" i="23"/>
  <c r="T42" i="26"/>
  <c r="R72" i="2"/>
  <c r="S72" i="2" s="1"/>
  <c r="T6" i="23"/>
  <c r="T52" i="2"/>
  <c r="U50" i="2"/>
  <c r="U21" i="23"/>
  <c r="U43" i="26"/>
  <c r="U64" i="2"/>
  <c r="T68" i="2"/>
  <c r="R42" i="25"/>
  <c r="R41" i="25"/>
  <c r="S34" i="25"/>
  <c r="R11" i="23"/>
  <c r="S11" i="23" s="1"/>
  <c r="M23" i="23"/>
  <c r="M26" i="23" s="1"/>
  <c r="W30" i="23"/>
  <c r="O22" i="20"/>
  <c r="Q14" i="28"/>
  <c r="Q15" i="28" s="1"/>
  <c r="R38" i="30"/>
  <c r="P23" i="26"/>
  <c r="Q24" i="26"/>
  <c r="O22" i="26"/>
  <c r="R25" i="26"/>
  <c r="S25" i="26" s="1"/>
  <c r="U30" i="2"/>
  <c r="U6" i="23" s="1"/>
  <c r="I71" i="26" l="1"/>
  <c r="I97" i="26"/>
  <c r="I98" i="26" s="1"/>
  <c r="J71" i="26"/>
  <c r="J97" i="26"/>
  <c r="J98" i="26" s="1"/>
  <c r="O16" i="23"/>
  <c r="O30" i="26"/>
  <c r="P31" i="26"/>
  <c r="Q32" i="26"/>
  <c r="R33" i="26"/>
  <c r="N30" i="26"/>
  <c r="O31" i="26"/>
  <c r="P32" i="26"/>
  <c r="Q33" i="26"/>
  <c r="H11" i="31"/>
  <c r="I23" i="28"/>
  <c r="J23" i="28" s="1"/>
  <c r="M6" i="28"/>
  <c r="M9" i="31" s="1"/>
  <c r="N16" i="23"/>
  <c r="N23" i="23" s="1"/>
  <c r="N26" i="23" s="1"/>
  <c r="N35" i="23" s="1"/>
  <c r="N26" i="32" s="1"/>
  <c r="P28" i="26"/>
  <c r="H10" i="31"/>
  <c r="K34" i="26"/>
  <c r="K97" i="26" s="1"/>
  <c r="O26" i="26"/>
  <c r="P12" i="32"/>
  <c r="J14" i="7"/>
  <c r="Q19" i="31"/>
  <c r="R18" i="31"/>
  <c r="S18" i="31" s="1"/>
  <c r="Q12" i="28"/>
  <c r="Q12" i="32" s="1"/>
  <c r="R10" i="28"/>
  <c r="R12" i="28" s="1"/>
  <c r="S12" i="28" s="1"/>
  <c r="P26" i="26"/>
  <c r="J40" i="26"/>
  <c r="I40" i="26"/>
  <c r="G21" i="32"/>
  <c r="Y50" i="20"/>
  <c r="X67" i="20"/>
  <c r="Y26" i="20"/>
  <c r="X46" i="20"/>
  <c r="Z71" i="20"/>
  <c r="Y84" i="20"/>
  <c r="AF25" i="30"/>
  <c r="AH25" i="30"/>
  <c r="AI25" i="30" s="1"/>
  <c r="AJ25" i="30" s="1"/>
  <c r="AK25" i="30" s="1"/>
  <c r="AL25" i="30" s="1"/>
  <c r="AM25" i="30" s="1"/>
  <c r="AN25" i="30" s="1"/>
  <c r="AO25" i="30" s="1"/>
  <c r="AP25" i="30" s="1"/>
  <c r="AQ25" i="30" s="1"/>
  <c r="AR25" i="30" s="1"/>
  <c r="AT25" i="30" s="1"/>
  <c r="T10" i="2"/>
  <c r="T4" i="23" s="1"/>
  <c r="U8" i="2"/>
  <c r="U9" i="2" s="1"/>
  <c r="U10" i="2" s="1"/>
  <c r="AJ12" i="20"/>
  <c r="R21" i="2"/>
  <c r="S21" i="2" s="1"/>
  <c r="S38" i="30"/>
  <c r="T38" i="30" s="1"/>
  <c r="U38" i="30" s="1"/>
  <c r="V38" i="30" s="1"/>
  <c r="W38" i="30" s="1"/>
  <c r="X38" i="30" s="1"/>
  <c r="Y38" i="30" s="1"/>
  <c r="Z38" i="30" s="1"/>
  <c r="AA38" i="30" s="1"/>
  <c r="AB38" i="30" s="1"/>
  <c r="AC38" i="30" s="1"/>
  <c r="AD38" i="30" s="1"/>
  <c r="AE38" i="30" s="1"/>
  <c r="AF38" i="30" s="1"/>
  <c r="AG38" i="30" s="1"/>
  <c r="AH38" i="30" s="1"/>
  <c r="AI38" i="30" s="1"/>
  <c r="AJ38" i="30" s="1"/>
  <c r="AK38" i="30" s="1"/>
  <c r="AL38" i="30" s="1"/>
  <c r="AM38" i="30" s="1"/>
  <c r="AN38" i="30" s="1"/>
  <c r="AO38" i="30" s="1"/>
  <c r="AP38" i="30" s="1"/>
  <c r="AQ38" i="30" s="1"/>
  <c r="AR38" i="30" s="1"/>
  <c r="AS38" i="30" s="1"/>
  <c r="AT38" i="30" s="1"/>
  <c r="AU38" i="30" s="1"/>
  <c r="AV38" i="30" s="1"/>
  <c r="AW38" i="30" s="1"/>
  <c r="AX38" i="30" s="1"/>
  <c r="AY38" i="30" s="1"/>
  <c r="AZ38" i="30" s="1"/>
  <c r="BA38" i="30" s="1"/>
  <c r="BB38" i="30" s="1"/>
  <c r="BC38" i="30" s="1"/>
  <c r="BD38" i="30" s="1"/>
  <c r="BE38" i="30" s="1"/>
  <c r="BF38" i="30" s="1"/>
  <c r="BG38" i="30" s="1"/>
  <c r="BH38" i="30" s="1"/>
  <c r="BI38" i="30" s="1"/>
  <c r="BJ38" i="30" s="1"/>
  <c r="BK38" i="30" s="1"/>
  <c r="BL38" i="30" s="1"/>
  <c r="BM38" i="30" s="1"/>
  <c r="BN38" i="30" s="1"/>
  <c r="BO38" i="30" s="1"/>
  <c r="BP38" i="30" s="1"/>
  <c r="BQ38" i="30" s="1"/>
  <c r="BR38" i="30" s="1"/>
  <c r="BS38" i="30" s="1"/>
  <c r="T11" i="28"/>
  <c r="T19" i="2"/>
  <c r="U18" i="2" s="1"/>
  <c r="J20" i="7"/>
  <c r="J21" i="7"/>
  <c r="S28" i="25"/>
  <c r="S27" i="25"/>
  <c r="T28" i="25"/>
  <c r="T27" i="25"/>
  <c r="S42" i="25"/>
  <c r="S41" i="25"/>
  <c r="R45" i="25"/>
  <c r="R47" i="25"/>
  <c r="R4" i="20" s="1"/>
  <c r="S14" i="25"/>
  <c r="S13" i="25"/>
  <c r="Q5" i="20"/>
  <c r="Q22" i="20" s="1"/>
  <c r="S13" i="28"/>
  <c r="T13" i="28"/>
  <c r="L35" i="23"/>
  <c r="L26" i="32" s="1"/>
  <c r="U11" i="28"/>
  <c r="S24" i="26"/>
  <c r="V30" i="2"/>
  <c r="V6" i="23" s="1"/>
  <c r="BE34" i="2"/>
  <c r="BF34" i="2" s="1"/>
  <c r="BB37" i="2"/>
  <c r="BB38" i="2" s="1"/>
  <c r="BB7" i="23" s="1"/>
  <c r="T24" i="26"/>
  <c r="R23" i="26"/>
  <c r="Q22" i="26"/>
  <c r="U25" i="26"/>
  <c r="W29" i="23"/>
  <c r="W32" i="23" s="1"/>
  <c r="T42" i="25"/>
  <c r="T41" i="25"/>
  <c r="V50" i="2"/>
  <c r="U52" i="2"/>
  <c r="U9" i="23" s="1"/>
  <c r="U22" i="23"/>
  <c r="U44" i="26"/>
  <c r="T11" i="23"/>
  <c r="P87" i="20"/>
  <c r="P19" i="23"/>
  <c r="P41" i="26"/>
  <c r="P72" i="26" s="1"/>
  <c r="Y65" i="2"/>
  <c r="T14" i="25"/>
  <c r="T13" i="25"/>
  <c r="T21" i="2"/>
  <c r="V21" i="23"/>
  <c r="V43" i="26"/>
  <c r="O41" i="26"/>
  <c r="O72" i="26" s="1"/>
  <c r="O19" i="23"/>
  <c r="O87" i="20"/>
  <c r="W28" i="2"/>
  <c r="X27" i="2"/>
  <c r="W29" i="2"/>
  <c r="U8" i="23"/>
  <c r="R14" i="28"/>
  <c r="V64" i="2"/>
  <c r="U68" i="2"/>
  <c r="U11" i="23" s="1"/>
  <c r="T9" i="23"/>
  <c r="X30" i="23"/>
  <c r="AE62" i="2"/>
  <c r="AF62" i="2" s="1"/>
  <c r="X58" i="2"/>
  <c r="X10" i="23" s="1"/>
  <c r="Y56" i="2"/>
  <c r="V44" i="2"/>
  <c r="V46" i="2" s="1"/>
  <c r="W42" i="2"/>
  <c r="U20" i="23"/>
  <c r="U42" i="26"/>
  <c r="T72" i="2"/>
  <c r="O70" i="26" l="1"/>
  <c r="O96" i="26"/>
  <c r="P70" i="26"/>
  <c r="P96" i="26"/>
  <c r="K40" i="26"/>
  <c r="K7" i="28" s="1"/>
  <c r="K9" i="32" s="1"/>
  <c r="K71" i="26"/>
  <c r="K23" i="28"/>
  <c r="T33" i="26"/>
  <c r="P30" i="26"/>
  <c r="Q31" i="26"/>
  <c r="R32" i="26"/>
  <c r="N6" i="28"/>
  <c r="N9" i="31" s="1"/>
  <c r="I11" i="31"/>
  <c r="M34" i="26"/>
  <c r="N36" i="32"/>
  <c r="P16" i="23"/>
  <c r="P23" i="23" s="1"/>
  <c r="P26" i="23" s="1"/>
  <c r="P35" i="23" s="1"/>
  <c r="I7" i="28"/>
  <c r="I10" i="31" s="1"/>
  <c r="J7" i="28"/>
  <c r="J9" i="32" s="1"/>
  <c r="Q16" i="28"/>
  <c r="J15" i="7"/>
  <c r="U13" i="28"/>
  <c r="U18" i="31" s="1"/>
  <c r="T18" i="31"/>
  <c r="T10" i="28"/>
  <c r="T17" i="31" s="1"/>
  <c r="S10" i="28"/>
  <c r="R17" i="31"/>
  <c r="Q26" i="26"/>
  <c r="AA71" i="20"/>
  <c r="Z84" i="20"/>
  <c r="Z26" i="20"/>
  <c r="Y46" i="20"/>
  <c r="Z50" i="20"/>
  <c r="Y67" i="20"/>
  <c r="R71" i="2"/>
  <c r="S71" i="2" s="1"/>
  <c r="R5" i="23"/>
  <c r="S5" i="23" s="1"/>
  <c r="AU25" i="30"/>
  <c r="AV25" i="30" s="1"/>
  <c r="AW25" i="30" s="1"/>
  <c r="AX25" i="30" s="1"/>
  <c r="AY25" i="30" s="1"/>
  <c r="AZ25" i="30" s="1"/>
  <c r="BA25" i="30" s="1"/>
  <c r="BB25" i="30" s="1"/>
  <c r="BC25" i="30" s="1"/>
  <c r="BD25" i="30" s="1"/>
  <c r="BE25" i="30" s="1"/>
  <c r="BG25" i="30" s="1"/>
  <c r="AS25" i="30"/>
  <c r="V8" i="2"/>
  <c r="V9" i="2" s="1"/>
  <c r="W8" i="2" s="1"/>
  <c r="W9" i="2" s="1"/>
  <c r="AK12" i="20"/>
  <c r="S31" i="31"/>
  <c r="T12" i="28"/>
  <c r="U19" i="2"/>
  <c r="U21" i="2" s="1"/>
  <c r="U5" i="23" s="1"/>
  <c r="J22" i="7"/>
  <c r="J41" i="23"/>
  <c r="J45" i="26"/>
  <c r="S45" i="25"/>
  <c r="T45" i="25"/>
  <c r="S47" i="25"/>
  <c r="U28" i="25"/>
  <c r="U27" i="25"/>
  <c r="T47" i="25"/>
  <c r="T4" i="20" s="1"/>
  <c r="L36" i="32"/>
  <c r="R15" i="28"/>
  <c r="S14" i="28"/>
  <c r="G11" i="32"/>
  <c r="L34" i="26"/>
  <c r="W30" i="2"/>
  <c r="W6" i="23" s="1"/>
  <c r="BI34" i="2"/>
  <c r="BE37" i="2"/>
  <c r="BE38" i="2" s="1"/>
  <c r="BF38" i="2" s="1"/>
  <c r="T14" i="28"/>
  <c r="T15" i="28" s="1"/>
  <c r="X29" i="23"/>
  <c r="R5" i="20"/>
  <c r="R6" i="20"/>
  <c r="S6" i="20" s="1"/>
  <c r="S4" i="20"/>
  <c r="U13" i="25"/>
  <c r="U14" i="25"/>
  <c r="Z65" i="2"/>
  <c r="W43" i="26"/>
  <c r="W21" i="23"/>
  <c r="V44" i="26"/>
  <c r="V22" i="23"/>
  <c r="W64" i="2"/>
  <c r="V68" i="2"/>
  <c r="V8" i="23"/>
  <c r="Z56" i="2"/>
  <c r="Y58" i="2"/>
  <c r="R73" i="2"/>
  <c r="S73" i="2" s="1"/>
  <c r="X28" i="2"/>
  <c r="X29" i="2"/>
  <c r="Y27" i="2"/>
  <c r="O23" i="23"/>
  <c r="V20" i="23"/>
  <c r="V42" i="26"/>
  <c r="T5" i="23"/>
  <c r="U4" i="23"/>
  <c r="Q41" i="26"/>
  <c r="Q72" i="26" s="1"/>
  <c r="Q19" i="23"/>
  <c r="Q87" i="20"/>
  <c r="W44" i="2"/>
  <c r="W46" i="2" s="1"/>
  <c r="X42" i="2"/>
  <c r="AG62" i="2"/>
  <c r="Y30" i="23"/>
  <c r="M35" i="23"/>
  <c r="V52" i="2"/>
  <c r="W50" i="2"/>
  <c r="U41" i="25"/>
  <c r="U42" i="25"/>
  <c r="T71" i="2"/>
  <c r="U72" i="2"/>
  <c r="S23" i="26"/>
  <c r="M71" i="26" l="1"/>
  <c r="M97" i="26"/>
  <c r="M98" i="26" s="1"/>
  <c r="Q70" i="26"/>
  <c r="Q96" i="26"/>
  <c r="L71" i="26"/>
  <c r="L97" i="26"/>
  <c r="L98" i="26" s="1"/>
  <c r="L23" i="28"/>
  <c r="M23" i="28" s="1"/>
  <c r="O6" i="28"/>
  <c r="O9" i="31" s="1"/>
  <c r="J11" i="31"/>
  <c r="J10" i="31"/>
  <c r="I9" i="32"/>
  <c r="K10" i="31"/>
  <c r="K11" i="7"/>
  <c r="K13" i="7" s="1"/>
  <c r="K40" i="23" s="1"/>
  <c r="J25" i="28"/>
  <c r="J25" i="31" s="1"/>
  <c r="J6" i="26" s="1"/>
  <c r="K10" i="7"/>
  <c r="V13" i="28"/>
  <c r="V18" i="31" s="1"/>
  <c r="T19" i="31"/>
  <c r="R19" i="31"/>
  <c r="S19" i="31" s="1"/>
  <c r="S17" i="31"/>
  <c r="U10" i="28"/>
  <c r="U17" i="31" s="1"/>
  <c r="U19" i="31" s="1"/>
  <c r="L40" i="26"/>
  <c r="M40" i="26"/>
  <c r="R12" i="23"/>
  <c r="S12" i="23" s="1"/>
  <c r="S25" i="32" s="1"/>
  <c r="AA50" i="20"/>
  <c r="Z67" i="20"/>
  <c r="AA26" i="20"/>
  <c r="Z46" i="20"/>
  <c r="AB71" i="20"/>
  <c r="AA84" i="20"/>
  <c r="V10" i="2"/>
  <c r="V4" i="23" s="1"/>
  <c r="BF25" i="30"/>
  <c r="BH25" i="30"/>
  <c r="BI25" i="30" s="1"/>
  <c r="BJ25" i="30" s="1"/>
  <c r="BK25" i="30" s="1"/>
  <c r="BL25" i="30" s="1"/>
  <c r="BM25" i="30" s="1"/>
  <c r="BN25" i="30" s="1"/>
  <c r="BO25" i="30" s="1"/>
  <c r="BP25" i="30" s="1"/>
  <c r="BQ25" i="30" s="1"/>
  <c r="BR25" i="30" s="1"/>
  <c r="AL12" i="20"/>
  <c r="V18" i="2"/>
  <c r="BF37" i="2"/>
  <c r="T16" i="28"/>
  <c r="V11" i="28"/>
  <c r="BE7" i="23"/>
  <c r="BF7" i="23" s="1"/>
  <c r="J23" i="7"/>
  <c r="R12" i="32"/>
  <c r="U47" i="25"/>
  <c r="U4" i="20" s="1"/>
  <c r="U45" i="25"/>
  <c r="R16" i="28"/>
  <c r="S16" i="28" s="1"/>
  <c r="S15" i="28"/>
  <c r="S12" i="32" s="1"/>
  <c r="P36" i="32"/>
  <c r="P26" i="32"/>
  <c r="O26" i="23"/>
  <c r="O35" i="23" s="1"/>
  <c r="W11" i="28"/>
  <c r="H10" i="32"/>
  <c r="BL34" i="2"/>
  <c r="BI37" i="2"/>
  <c r="M36" i="32"/>
  <c r="V28" i="25"/>
  <c r="V27" i="25"/>
  <c r="X30" i="2"/>
  <c r="W10" i="2"/>
  <c r="X8" i="2"/>
  <c r="X9" i="2" s="1"/>
  <c r="X32" i="23"/>
  <c r="AA56" i="2"/>
  <c r="Z58" i="2"/>
  <c r="Z10" i="23" s="1"/>
  <c r="X64" i="2"/>
  <c r="W68" i="2"/>
  <c r="W11" i="23" s="1"/>
  <c r="AA65" i="2"/>
  <c r="T73" i="2"/>
  <c r="V9" i="23"/>
  <c r="Y29" i="23"/>
  <c r="Y32" i="23" s="1"/>
  <c r="AH62" i="2"/>
  <c r="W8" i="23"/>
  <c r="Z30" i="23"/>
  <c r="Z27" i="2"/>
  <c r="Y29" i="2"/>
  <c r="Y28" i="2"/>
  <c r="R20" i="26"/>
  <c r="Y10" i="23"/>
  <c r="T6" i="20"/>
  <c r="T5" i="20"/>
  <c r="V11" i="23"/>
  <c r="V13" i="25"/>
  <c r="V14" i="25"/>
  <c r="U12" i="23"/>
  <c r="V42" i="25"/>
  <c r="V41" i="25"/>
  <c r="M26" i="32"/>
  <c r="X21" i="23"/>
  <c r="X43" i="26"/>
  <c r="W44" i="26"/>
  <c r="W22" i="23"/>
  <c r="W50" i="23" s="1"/>
  <c r="W42" i="26"/>
  <c r="W20" i="23"/>
  <c r="W52" i="2"/>
  <c r="W9" i="23" s="1"/>
  <c r="X50" i="2"/>
  <c r="X44" i="2"/>
  <c r="X46" i="2" s="1"/>
  <c r="Y42" i="2"/>
  <c r="R22" i="20"/>
  <c r="S5" i="20"/>
  <c r="S22" i="20" s="1"/>
  <c r="U14" i="28"/>
  <c r="U15" i="28" s="1"/>
  <c r="U71" i="2"/>
  <c r="U73" i="2" s="1"/>
  <c r="U20" i="26" s="1"/>
  <c r="T12" i="23"/>
  <c r="V72" i="2"/>
  <c r="P6" i="28" l="1"/>
  <c r="P9" i="31" s="1"/>
  <c r="K11" i="31"/>
  <c r="T28" i="26"/>
  <c r="Q28" i="26"/>
  <c r="M7" i="28"/>
  <c r="M9" i="32" s="1"/>
  <c r="L7" i="28"/>
  <c r="L9" i="32" s="1"/>
  <c r="U12" i="28"/>
  <c r="W31" i="31"/>
  <c r="K12" i="7"/>
  <c r="K14" i="7" s="1"/>
  <c r="W13" i="28"/>
  <c r="W18" i="31" s="1"/>
  <c r="V10" i="28"/>
  <c r="V17" i="31" s="1"/>
  <c r="V19" i="31" s="1"/>
  <c r="R25" i="32"/>
  <c r="AC71" i="20"/>
  <c r="AB84" i="20"/>
  <c r="AB26" i="20"/>
  <c r="AA46" i="20"/>
  <c r="AB50" i="20"/>
  <c r="AA67" i="20"/>
  <c r="BS25" i="30"/>
  <c r="T22" i="20"/>
  <c r="U6" i="20"/>
  <c r="AM12" i="20"/>
  <c r="V19" i="2"/>
  <c r="BI38" i="2"/>
  <c r="U16" i="28"/>
  <c r="T12" i="32"/>
  <c r="K19" i="7"/>
  <c r="K18" i="7"/>
  <c r="J27" i="28"/>
  <c r="J26" i="31" s="1"/>
  <c r="J7" i="26" s="1"/>
  <c r="J8" i="26" s="1"/>
  <c r="J84" i="26" s="1"/>
  <c r="V47" i="25"/>
  <c r="V4" i="20" s="1"/>
  <c r="V45" i="25"/>
  <c r="U5" i="20"/>
  <c r="U12" i="32"/>
  <c r="O26" i="32"/>
  <c r="O36" i="32"/>
  <c r="W72" i="2"/>
  <c r="U25" i="32"/>
  <c r="BL37" i="2"/>
  <c r="BL38" i="2" s="1"/>
  <c r="BL7" i="23" s="1"/>
  <c r="BO34" i="2"/>
  <c r="Y8" i="2"/>
  <c r="Y9" i="2" s="1"/>
  <c r="X10" i="2"/>
  <c r="X52" i="2"/>
  <c r="Y50" i="2"/>
  <c r="U22" i="26"/>
  <c r="V23" i="26"/>
  <c r="X25" i="26"/>
  <c r="W24" i="26"/>
  <c r="AF32" i="25"/>
  <c r="W41" i="25"/>
  <c r="W42" i="25"/>
  <c r="AI62" i="2"/>
  <c r="X6" i="23"/>
  <c r="AA30" i="23"/>
  <c r="Z42" i="2"/>
  <c r="Y44" i="2"/>
  <c r="W14" i="25"/>
  <c r="W13" i="25"/>
  <c r="U24" i="26"/>
  <c r="T23" i="26"/>
  <c r="V25" i="26"/>
  <c r="R22" i="26"/>
  <c r="S20" i="26"/>
  <c r="T20" i="26"/>
  <c r="Y64" i="2"/>
  <c r="X68" i="2"/>
  <c r="W27" i="25"/>
  <c r="W28" i="25"/>
  <c r="Y30" i="2"/>
  <c r="Y6" i="23" s="1"/>
  <c r="R87" i="20"/>
  <c r="R19" i="23"/>
  <c r="S19" i="23" s="1"/>
  <c r="R41" i="26"/>
  <c r="X44" i="26"/>
  <c r="X22" i="23"/>
  <c r="X50" i="23" s="1"/>
  <c r="AB65" i="2"/>
  <c r="AB56" i="2"/>
  <c r="AA58" i="2"/>
  <c r="AA10" i="23" s="1"/>
  <c r="Y21" i="23"/>
  <c r="Y43" i="26"/>
  <c r="X8" i="23"/>
  <c r="T25" i="32"/>
  <c r="V14" i="28"/>
  <c r="V15" i="28" s="1"/>
  <c r="Z28" i="2"/>
  <c r="AA27" i="2"/>
  <c r="Z29" i="2"/>
  <c r="X20" i="23"/>
  <c r="X42" i="26"/>
  <c r="Z29" i="23"/>
  <c r="W4" i="23"/>
  <c r="S41" i="26" l="1"/>
  <c r="R72" i="26"/>
  <c r="S72" i="26" s="1"/>
  <c r="T32" i="26"/>
  <c r="Q30" i="26"/>
  <c r="R31" i="26"/>
  <c r="T16" i="23"/>
  <c r="U31" i="26"/>
  <c r="V32" i="26"/>
  <c r="W33" i="26"/>
  <c r="T30" i="26"/>
  <c r="Q16" i="23"/>
  <c r="Q23" i="23" s="1"/>
  <c r="Q26" i="23" s="1"/>
  <c r="Q35" i="23" s="1"/>
  <c r="Q26" i="32" s="1"/>
  <c r="Q6" i="28"/>
  <c r="Q9" i="31" s="1"/>
  <c r="L11" i="31"/>
  <c r="R28" i="26"/>
  <c r="L10" i="31"/>
  <c r="M10" i="31"/>
  <c r="R26" i="26"/>
  <c r="R96" i="26" s="1"/>
  <c r="X31" i="31"/>
  <c r="K15" i="7"/>
  <c r="X13" i="28"/>
  <c r="X18" i="31" s="1"/>
  <c r="V12" i="28"/>
  <c r="V16" i="28" s="1"/>
  <c r="W10" i="28"/>
  <c r="W17" i="31" s="1"/>
  <c r="W19" i="31" s="1"/>
  <c r="AC50" i="20"/>
  <c r="AB67" i="20"/>
  <c r="AC26" i="20"/>
  <c r="AB46" i="20"/>
  <c r="AD71" i="20"/>
  <c r="AC84" i="20"/>
  <c r="V5" i="20"/>
  <c r="U22" i="20"/>
  <c r="U19" i="23" s="1"/>
  <c r="AN12" i="20"/>
  <c r="Y46" i="2"/>
  <c r="Y8" i="23" s="1"/>
  <c r="BI7" i="23"/>
  <c r="W18" i="2"/>
  <c r="V21" i="2"/>
  <c r="X11" i="28"/>
  <c r="K20" i="7"/>
  <c r="K21" i="7"/>
  <c r="W12" i="28"/>
  <c r="Y11" i="28"/>
  <c r="V6" i="20"/>
  <c r="BR34" i="2"/>
  <c r="BR37" i="2" s="1"/>
  <c r="BR38" i="2" s="1"/>
  <c r="BR7" i="23" s="1"/>
  <c r="BO37" i="2"/>
  <c r="BO38" i="2" s="1"/>
  <c r="BO7" i="23" s="1"/>
  <c r="Z8" i="2"/>
  <c r="Z9" i="2" s="1"/>
  <c r="Y10" i="2"/>
  <c r="X11" i="23"/>
  <c r="T22" i="26"/>
  <c r="V24" i="26"/>
  <c r="W25" i="26"/>
  <c r="U23" i="26"/>
  <c r="T19" i="23"/>
  <c r="T41" i="26"/>
  <c r="T72" i="26" s="1"/>
  <c r="T87" i="20"/>
  <c r="X13" i="25"/>
  <c r="X14" i="25"/>
  <c r="Z50" i="2"/>
  <c r="Y52" i="2"/>
  <c r="Y9" i="23" s="1"/>
  <c r="AC65" i="2"/>
  <c r="Y44" i="26"/>
  <c r="Y22" i="23"/>
  <c r="Y50" i="23" s="1"/>
  <c r="W14" i="28"/>
  <c r="W15" i="28" s="1"/>
  <c r="AA29" i="23"/>
  <c r="AA32" i="23" s="1"/>
  <c r="Z44" i="2"/>
  <c r="Z46" i="2" s="1"/>
  <c r="AA42" i="2"/>
  <c r="W45" i="25"/>
  <c r="Z32" i="23"/>
  <c r="AA28" i="2"/>
  <c r="AA29" i="2"/>
  <c r="AB27" i="2"/>
  <c r="Z43" i="26"/>
  <c r="Z21" i="23"/>
  <c r="Y20" i="23"/>
  <c r="Y42" i="26"/>
  <c r="S22" i="26"/>
  <c r="W47" i="25"/>
  <c r="W4" i="20" s="1"/>
  <c r="X4" i="23"/>
  <c r="AB30" i="23"/>
  <c r="AB58" i="2"/>
  <c r="AB10" i="23" s="1"/>
  <c r="AC56" i="2"/>
  <c r="S87" i="20"/>
  <c r="X27" i="25"/>
  <c r="X28" i="25"/>
  <c r="Z64" i="2"/>
  <c r="Y68" i="2"/>
  <c r="Y11" i="23" s="1"/>
  <c r="H11" i="32"/>
  <c r="AJ62" i="2"/>
  <c r="X41" i="25"/>
  <c r="X42" i="25"/>
  <c r="X9" i="23"/>
  <c r="Z30" i="2"/>
  <c r="Z6" i="23" s="1"/>
  <c r="X72" i="2"/>
  <c r="S26" i="26" l="1"/>
  <c r="R70" i="26"/>
  <c r="S70" i="26" s="1"/>
  <c r="Q36" i="32"/>
  <c r="S28" i="26"/>
  <c r="T31" i="26"/>
  <c r="R30" i="26"/>
  <c r="S30" i="26" s="1"/>
  <c r="U33" i="26"/>
  <c r="R6" i="28"/>
  <c r="R9" i="31" s="1"/>
  <c r="S9" i="31" s="1"/>
  <c r="M11" i="31"/>
  <c r="R16" i="23"/>
  <c r="S16" i="23" s="1"/>
  <c r="N34" i="26"/>
  <c r="T26" i="26"/>
  <c r="Y31" i="31"/>
  <c r="K25" i="28"/>
  <c r="K25" i="31" s="1"/>
  <c r="K6" i="26" s="1"/>
  <c r="L11" i="7"/>
  <c r="L13" i="7" s="1"/>
  <c r="L40" i="23" s="1"/>
  <c r="L10" i="7"/>
  <c r="G16" i="26"/>
  <c r="G38" i="26" s="1"/>
  <c r="G54" i="26" s="1"/>
  <c r="Y13" i="28"/>
  <c r="Y18" i="31" s="1"/>
  <c r="X10" i="28"/>
  <c r="X17" i="31" s="1"/>
  <c r="X19" i="31" s="1"/>
  <c r="U26" i="26"/>
  <c r="AE71" i="20"/>
  <c r="AD84" i="20"/>
  <c r="AD26" i="20"/>
  <c r="AC46" i="20"/>
  <c r="AD50" i="20"/>
  <c r="AC67" i="20"/>
  <c r="U87" i="20"/>
  <c r="V22" i="20"/>
  <c r="V87" i="20" s="1"/>
  <c r="U41" i="26"/>
  <c r="U72" i="26" s="1"/>
  <c r="AO12" i="20"/>
  <c r="W19" i="2"/>
  <c r="BS34" i="2"/>
  <c r="BS38" i="2"/>
  <c r="V5" i="23"/>
  <c r="V12" i="23" s="1"/>
  <c r="V25" i="32" s="1"/>
  <c r="V71" i="2"/>
  <c r="BS37" i="2"/>
  <c r="K22" i="7"/>
  <c r="K23" i="7" s="1"/>
  <c r="K45" i="26"/>
  <c r="K41" i="23"/>
  <c r="O34" i="26"/>
  <c r="W16" i="28"/>
  <c r="Z11" i="28"/>
  <c r="BS7" i="23"/>
  <c r="AA8" i="2"/>
  <c r="AA9" i="2" s="1"/>
  <c r="Z10" i="2"/>
  <c r="Z20" i="23"/>
  <c r="Z42" i="26"/>
  <c r="AK62" i="2"/>
  <c r="AD56" i="2"/>
  <c r="AC58" i="2"/>
  <c r="AC10" i="23" s="1"/>
  <c r="Z44" i="26"/>
  <c r="Z22" i="23"/>
  <c r="Z50" i="23" s="1"/>
  <c r="AB29" i="2"/>
  <c r="AC27" i="2"/>
  <c r="AB28" i="2"/>
  <c r="AB42" i="2"/>
  <c r="AA44" i="2"/>
  <c r="AA46" i="2" s="1"/>
  <c r="Y13" i="25"/>
  <c r="Y14" i="25"/>
  <c r="Y42" i="25"/>
  <c r="Y41" i="25"/>
  <c r="AA64" i="2"/>
  <c r="Z68" i="2"/>
  <c r="Z11" i="23" s="1"/>
  <c r="Y4" i="23"/>
  <c r="X45" i="25"/>
  <c r="AB29" i="23"/>
  <c r="AB32" i="23" s="1"/>
  <c r="Z8" i="23"/>
  <c r="X14" i="28"/>
  <c r="X15" i="28" s="1"/>
  <c r="AD65" i="2"/>
  <c r="Z52" i="2"/>
  <c r="AA50" i="2"/>
  <c r="T23" i="23"/>
  <c r="T26" i="23" s="1"/>
  <c r="Y28" i="25"/>
  <c r="Y27" i="25"/>
  <c r="W5" i="20"/>
  <c r="W6" i="20"/>
  <c r="AA21" i="23"/>
  <c r="AA43" i="26"/>
  <c r="AC30" i="23"/>
  <c r="Y72" i="2"/>
  <c r="AA30" i="2"/>
  <c r="X47" i="25"/>
  <c r="X4" i="20" s="1"/>
  <c r="U70" i="26" l="1"/>
  <c r="U96" i="26"/>
  <c r="T70" i="26"/>
  <c r="T96" i="26"/>
  <c r="N71" i="26"/>
  <c r="N97" i="26"/>
  <c r="N98" i="26" s="1"/>
  <c r="O71" i="26"/>
  <c r="O97" i="26"/>
  <c r="O98" i="26" s="1"/>
  <c r="T6" i="28"/>
  <c r="S6" i="28"/>
  <c r="S10" i="32" s="1"/>
  <c r="N40" i="26"/>
  <c r="N7" i="28" s="1"/>
  <c r="N9" i="32" s="1"/>
  <c r="N23" i="28"/>
  <c r="O23" i="28" s="1"/>
  <c r="V33" i="26"/>
  <c r="U32" i="26"/>
  <c r="P34" i="26"/>
  <c r="R23" i="23"/>
  <c r="R26" i="23" s="1"/>
  <c r="S26" i="23" s="1"/>
  <c r="G55" i="26"/>
  <c r="X12" i="28"/>
  <c r="Z31" i="31"/>
  <c r="L12" i="7"/>
  <c r="L14" i="7" s="1"/>
  <c r="L15" i="7" s="1"/>
  <c r="Z13" i="28"/>
  <c r="Z18" i="31" s="1"/>
  <c r="Y10" i="28"/>
  <c r="Y17" i="31" s="1"/>
  <c r="Y19" i="31" s="1"/>
  <c r="O40" i="26"/>
  <c r="AE50" i="20"/>
  <c r="AD67" i="20"/>
  <c r="AE26" i="20"/>
  <c r="AD46" i="20"/>
  <c r="AG71" i="20"/>
  <c r="AE84" i="20"/>
  <c r="W22" i="20"/>
  <c r="V41" i="26"/>
  <c r="V72" i="26" s="1"/>
  <c r="V19" i="23"/>
  <c r="AP12" i="20"/>
  <c r="V73" i="2"/>
  <c r="W21" i="2"/>
  <c r="X18" i="2"/>
  <c r="AA13" i="28"/>
  <c r="L18" i="7"/>
  <c r="L19" i="7"/>
  <c r="K27" i="28"/>
  <c r="K26" i="31" s="1"/>
  <c r="K7" i="26" s="1"/>
  <c r="K8" i="26" s="1"/>
  <c r="X16" i="28"/>
  <c r="S31" i="26"/>
  <c r="AA11" i="28"/>
  <c r="AA10" i="2"/>
  <c r="AB8" i="2"/>
  <c r="AB9" i="2" s="1"/>
  <c r="Z9" i="23"/>
  <c r="AE65" i="2"/>
  <c r="AF65" i="2" s="1"/>
  <c r="AB43" i="26"/>
  <c r="AB21" i="23"/>
  <c r="Y47" i="25"/>
  <c r="Y4" i="20" s="1"/>
  <c r="AA8" i="23"/>
  <c r="AD30" i="23"/>
  <c r="AA52" i="2"/>
  <c r="AA9" i="23" s="1"/>
  <c r="AB50" i="2"/>
  <c r="AA42" i="26"/>
  <c r="AA20" i="23"/>
  <c r="AD27" i="2"/>
  <c r="AC28" i="2"/>
  <c r="AC29" i="2"/>
  <c r="AA22" i="23"/>
  <c r="AA50" i="23" s="1"/>
  <c r="AA44" i="26"/>
  <c r="Z4" i="23"/>
  <c r="X5" i="20"/>
  <c r="X6" i="20"/>
  <c r="AC29" i="23"/>
  <c r="AC32" i="23" s="1"/>
  <c r="Z27" i="25"/>
  <c r="Z28" i="25"/>
  <c r="Z13" i="25"/>
  <c r="Z14" i="25"/>
  <c r="AB30" i="2"/>
  <c r="AB6" i="23" s="1"/>
  <c r="Z41" i="25"/>
  <c r="Z42" i="25"/>
  <c r="AD58" i="2"/>
  <c r="AD10" i="23" s="1"/>
  <c r="AE56" i="2"/>
  <c r="AF56" i="2" s="1"/>
  <c r="AA6" i="23"/>
  <c r="Y14" i="28"/>
  <c r="Y15" i="28" s="1"/>
  <c r="AB64" i="2"/>
  <c r="AA68" i="2"/>
  <c r="AC42" i="2"/>
  <c r="AB44" i="2"/>
  <c r="AB46" i="2" s="1"/>
  <c r="AL62" i="2"/>
  <c r="Z72" i="2"/>
  <c r="Y45" i="25"/>
  <c r="P71" i="26" l="1"/>
  <c r="P97" i="26"/>
  <c r="P98" i="26" s="1"/>
  <c r="K84" i="26"/>
  <c r="P40" i="26"/>
  <c r="P7" i="28" s="1"/>
  <c r="P9" i="32" s="1"/>
  <c r="N10" i="31"/>
  <c r="P23" i="28"/>
  <c r="U6" i="28"/>
  <c r="U9" i="31" s="1"/>
  <c r="T9" i="31"/>
  <c r="N11" i="31"/>
  <c r="R35" i="23"/>
  <c r="S35" i="23" s="1"/>
  <c r="S26" i="32" s="1"/>
  <c r="S23" i="23"/>
  <c r="G56" i="26"/>
  <c r="O7" i="28"/>
  <c r="O9" i="32" s="1"/>
  <c r="Y12" i="28"/>
  <c r="Y16" i="28" s="1"/>
  <c r="AA31" i="31"/>
  <c r="M11" i="7"/>
  <c r="M13" i="7" s="1"/>
  <c r="M40" i="23" s="1"/>
  <c r="L25" i="28"/>
  <c r="L25" i="31" s="1"/>
  <c r="L6" i="26" s="1"/>
  <c r="M10" i="7"/>
  <c r="AA18" i="31"/>
  <c r="Z10" i="28"/>
  <c r="Z17" i="31" s="1"/>
  <c r="Z19" i="31" s="1"/>
  <c r="AH71" i="20"/>
  <c r="AG84" i="20"/>
  <c r="AG26" i="20"/>
  <c r="AE46" i="20"/>
  <c r="AG50" i="20"/>
  <c r="AE67" i="20"/>
  <c r="AF50" i="20"/>
  <c r="AF67" i="20" s="1"/>
  <c r="X22" i="20"/>
  <c r="X87" i="20" s="1"/>
  <c r="AQ12" i="20"/>
  <c r="X19" i="2"/>
  <c r="W5" i="23"/>
  <c r="W12" i="23" s="1"/>
  <c r="W25" i="32" s="1"/>
  <c r="W71" i="2"/>
  <c r="V20" i="26"/>
  <c r="V12" i="32"/>
  <c r="L20" i="7"/>
  <c r="AB13" i="28"/>
  <c r="AB18" i="31" s="1"/>
  <c r="L21" i="7"/>
  <c r="AC30" i="2"/>
  <c r="AC6" i="23" s="1"/>
  <c r="AB11" i="28"/>
  <c r="AA11" i="23"/>
  <c r="AG56" i="2"/>
  <c r="AE58" i="2"/>
  <c r="AF58" i="2" s="1"/>
  <c r="AA14" i="25"/>
  <c r="AA13" i="25"/>
  <c r="AD28" i="2"/>
  <c r="AE27" i="2"/>
  <c r="AF27" i="2" s="1"/>
  <c r="AD29" i="2"/>
  <c r="AE30" i="23"/>
  <c r="AF30" i="23" s="1"/>
  <c r="AF7" i="31"/>
  <c r="AB42" i="26"/>
  <c r="AB20" i="23"/>
  <c r="AB44" i="26"/>
  <c r="AB22" i="23"/>
  <c r="AB50" i="23" s="1"/>
  <c r="Y5" i="20"/>
  <c r="Y6" i="20"/>
  <c r="AG65" i="2"/>
  <c r="Z47" i="25"/>
  <c r="Z4" i="20" s="1"/>
  <c r="Z14" i="28"/>
  <c r="Z15" i="28" s="1"/>
  <c r="AB10" i="2"/>
  <c r="AC8" i="2"/>
  <c r="AC9" i="2" s="1"/>
  <c r="AM62" i="2"/>
  <c r="AF71" i="20"/>
  <c r="AA4" i="23"/>
  <c r="AD42" i="2"/>
  <c r="AC44" i="2"/>
  <c r="AC46" i="2" s="1"/>
  <c r="AC21" i="23"/>
  <c r="AC43" i="26"/>
  <c r="W41" i="26"/>
  <c r="W72" i="26" s="1"/>
  <c r="W19" i="23"/>
  <c r="W87" i="20"/>
  <c r="AB8" i="23"/>
  <c r="AC64" i="2"/>
  <c r="AB68" i="2"/>
  <c r="AB11" i="23" s="1"/>
  <c r="AA41" i="25"/>
  <c r="AA42" i="25"/>
  <c r="T35" i="23"/>
  <c r="AA28" i="25"/>
  <c r="AA27" i="25"/>
  <c r="AB52" i="2"/>
  <c r="AC50" i="2"/>
  <c r="AD29" i="23"/>
  <c r="AD32" i="23" s="1"/>
  <c r="Z45" i="25"/>
  <c r="AA72" i="2"/>
  <c r="O11" i="31" l="1"/>
  <c r="G5" i="7"/>
  <c r="R36" i="32"/>
  <c r="R26" i="32"/>
  <c r="S36" i="32"/>
  <c r="U28" i="26"/>
  <c r="G57" i="26"/>
  <c r="G6" i="7" s="1"/>
  <c r="O10" i="31"/>
  <c r="P10" i="31"/>
  <c r="AB31" i="31"/>
  <c r="M12" i="7"/>
  <c r="M14" i="7" s="1"/>
  <c r="M15" i="7" s="1"/>
  <c r="Z12" i="28"/>
  <c r="AA10" i="28"/>
  <c r="AA12" i="28" s="1"/>
  <c r="AH50" i="20"/>
  <c r="AG67" i="20"/>
  <c r="AH26" i="20"/>
  <c r="AG46" i="20"/>
  <c r="AI71" i="20"/>
  <c r="AH84" i="20"/>
  <c r="AC13" i="28"/>
  <c r="Y22" i="20"/>
  <c r="AR12" i="20"/>
  <c r="V22" i="26"/>
  <c r="W23" i="26"/>
  <c r="Y25" i="26"/>
  <c r="X24" i="26"/>
  <c r="W73" i="2"/>
  <c r="Y18" i="2"/>
  <c r="Y19" i="2" s="1"/>
  <c r="X21" i="2"/>
  <c r="L22" i="7"/>
  <c r="L23" i="7" s="1"/>
  <c r="M18" i="7" s="1"/>
  <c r="Z16" i="28"/>
  <c r="L41" i="23"/>
  <c r="L45" i="26"/>
  <c r="X41" i="26"/>
  <c r="X72" i="26" s="1"/>
  <c r="X19" i="23"/>
  <c r="AC11" i="28"/>
  <c r="T36" i="32"/>
  <c r="AA45" i="25"/>
  <c r="Z5" i="20"/>
  <c r="Z6" i="20"/>
  <c r="AF6" i="31"/>
  <c r="AE29" i="23"/>
  <c r="AG30" i="23"/>
  <c r="AB9" i="23"/>
  <c r="AB42" i="25"/>
  <c r="AB41" i="25"/>
  <c r="AD21" i="23"/>
  <c r="AD43" i="26"/>
  <c r="AN62" i="2"/>
  <c r="AC22" i="23"/>
  <c r="AC50" i="23" s="1"/>
  <c r="AC44" i="26"/>
  <c r="AC20" i="23"/>
  <c r="AC42" i="26"/>
  <c r="AG58" i="2"/>
  <c r="AH56" i="2"/>
  <c r="AA47" i="25"/>
  <c r="AA4" i="20" s="1"/>
  <c r="AB72" i="2"/>
  <c r="AD64" i="2"/>
  <c r="AC68" i="2"/>
  <c r="AC11" i="23" s="1"/>
  <c r="AE42" i="2"/>
  <c r="AF42" i="2" s="1"/>
  <c r="AD44" i="2"/>
  <c r="AD46" i="2" s="1"/>
  <c r="AD8" i="2"/>
  <c r="AD9" i="2" s="1"/>
  <c r="AC10" i="2"/>
  <c r="AA14" i="28"/>
  <c r="AA15" i="28" s="1"/>
  <c r="AG27" i="2"/>
  <c r="AE28" i="2"/>
  <c r="AF28" i="2" s="1"/>
  <c r="AE29" i="2"/>
  <c r="AF29" i="2" s="1"/>
  <c r="AB27" i="25"/>
  <c r="AB28" i="25"/>
  <c r="AC8" i="23"/>
  <c r="AD50" i="2"/>
  <c r="AC52" i="2"/>
  <c r="AC9" i="23" s="1"/>
  <c r="T26" i="32"/>
  <c r="AB4" i="23"/>
  <c r="AH65" i="2"/>
  <c r="AB13" i="25"/>
  <c r="AB14" i="25"/>
  <c r="AE10" i="23"/>
  <c r="AF10" i="23" s="1"/>
  <c r="AD30" i="2"/>
  <c r="AD6" i="23" s="1"/>
  <c r="S32" i="26" l="1"/>
  <c r="U30" i="26"/>
  <c r="V31" i="26"/>
  <c r="W32" i="26"/>
  <c r="X33" i="26"/>
  <c r="P11" i="31"/>
  <c r="G63" i="26"/>
  <c r="G85" i="26" s="1"/>
  <c r="G86" i="26" s="1"/>
  <c r="G89" i="26" s="1"/>
  <c r="U16" i="23"/>
  <c r="U23" i="23" s="1"/>
  <c r="U26" i="23" s="1"/>
  <c r="U35" i="23" s="1"/>
  <c r="G58" i="26"/>
  <c r="AA17" i="31"/>
  <c r="AA19" i="31" s="1"/>
  <c r="AC31" i="31"/>
  <c r="M25" i="28"/>
  <c r="M25" i="31" s="1"/>
  <c r="M6" i="26" s="1"/>
  <c r="N10" i="7"/>
  <c r="N11" i="7"/>
  <c r="N13" i="7" s="1"/>
  <c r="N40" i="23" s="1"/>
  <c r="AC18" i="31"/>
  <c r="AB10" i="28"/>
  <c r="AB17" i="31" s="1"/>
  <c r="AB19" i="31" s="1"/>
  <c r="V26" i="26"/>
  <c r="V96" i="26" s="1"/>
  <c r="AJ71" i="20"/>
  <c r="AI84" i="20"/>
  <c r="AI26" i="20"/>
  <c r="AH46" i="20"/>
  <c r="AI50" i="20"/>
  <c r="AH67" i="20"/>
  <c r="AD13" i="28"/>
  <c r="M19" i="7"/>
  <c r="M21" i="7" s="1"/>
  <c r="M41" i="23" s="1"/>
  <c r="L27" i="28"/>
  <c r="L26" i="31" s="1"/>
  <c r="L7" i="26" s="1"/>
  <c r="L8" i="26" s="1"/>
  <c r="L84" i="26" s="1"/>
  <c r="Z22" i="20"/>
  <c r="Z19" i="23" s="1"/>
  <c r="AT12" i="20"/>
  <c r="AS12" i="20"/>
  <c r="X71" i="2"/>
  <c r="X73" i="2" s="1"/>
  <c r="X5" i="23"/>
  <c r="X12" i="23" s="1"/>
  <c r="X25" i="32" s="1"/>
  <c r="Z18" i="2"/>
  <c r="Z19" i="2" s="1"/>
  <c r="Y21" i="2"/>
  <c r="W20" i="26"/>
  <c r="W12" i="32"/>
  <c r="AA16" i="28"/>
  <c r="AB47" i="25"/>
  <c r="AB4" i="20" s="1"/>
  <c r="AD11" i="28"/>
  <c r="AC13" i="25"/>
  <c r="AC14" i="25"/>
  <c r="AD10" i="2"/>
  <c r="AE8" i="2"/>
  <c r="AF8" i="2" s="1"/>
  <c r="AF9" i="2" s="1"/>
  <c r="AG10" i="23"/>
  <c r="AH30" i="23"/>
  <c r="AF26" i="20"/>
  <c r="AF46" i="20" s="1"/>
  <c r="AE32" i="23"/>
  <c r="AF32" i="23" s="1"/>
  <c r="AF29" i="23"/>
  <c r="AH27" i="2"/>
  <c r="AG28" i="2"/>
  <c r="AG29" i="2"/>
  <c r="AB14" i="28"/>
  <c r="AB15" i="28" s="1"/>
  <c r="AC4" i="23"/>
  <c r="AE44" i="2"/>
  <c r="AG42" i="2"/>
  <c r="AA5" i="20"/>
  <c r="AA6" i="20"/>
  <c r="AC42" i="25"/>
  <c r="AC41" i="25"/>
  <c r="AD22" i="23"/>
  <c r="AD50" i="23" s="1"/>
  <c r="AD44" i="26"/>
  <c r="AC72" i="2"/>
  <c r="AB45" i="25"/>
  <c r="AI65" i="2"/>
  <c r="AD52" i="2"/>
  <c r="AD9" i="23" s="1"/>
  <c r="AE50" i="2"/>
  <c r="AF50" i="2" s="1"/>
  <c r="AE64" i="2"/>
  <c r="AF64" i="2" s="1"/>
  <c r="AD68" i="2"/>
  <c r="AD11" i="23" s="1"/>
  <c r="AD20" i="23"/>
  <c r="AD42" i="26"/>
  <c r="AE43" i="26"/>
  <c r="AF43" i="26" s="1"/>
  <c r="AE21" i="23"/>
  <c r="AF21" i="23" s="1"/>
  <c r="AC28" i="25"/>
  <c r="AC27" i="25"/>
  <c r="Y87" i="20"/>
  <c r="Y19" i="23"/>
  <c r="Y41" i="26"/>
  <c r="Y72" i="26" s="1"/>
  <c r="AI56" i="2"/>
  <c r="AH58" i="2"/>
  <c r="AH10" i="23" s="1"/>
  <c r="AO62" i="2"/>
  <c r="AF72" i="20"/>
  <c r="AF84" i="20" s="1"/>
  <c r="AG29" i="23"/>
  <c r="AE30" i="2"/>
  <c r="AF30" i="2" s="1"/>
  <c r="AD8" i="23"/>
  <c r="V6" i="28" l="1"/>
  <c r="V9" i="31" s="1"/>
  <c r="V70" i="26"/>
  <c r="Q34" i="26"/>
  <c r="V28" i="26"/>
  <c r="H46" i="26"/>
  <c r="H73" i="26" s="1"/>
  <c r="G7" i="7"/>
  <c r="N12" i="7"/>
  <c r="N14" i="7" s="1"/>
  <c r="N15" i="7" s="1"/>
  <c r="O11" i="7" s="1"/>
  <c r="O13" i="7" s="1"/>
  <c r="O40" i="23" s="1"/>
  <c r="U26" i="32"/>
  <c r="U36" i="32"/>
  <c r="AD31" i="31"/>
  <c r="N25" i="28"/>
  <c r="N25" i="31" s="1"/>
  <c r="N6" i="26" s="1"/>
  <c r="O10" i="7"/>
  <c r="AD18" i="31"/>
  <c r="AB12" i="28"/>
  <c r="AB16" i="28" s="1"/>
  <c r="AC10" i="28"/>
  <c r="AC17" i="31" s="1"/>
  <c r="AC19" i="31" s="1"/>
  <c r="M45" i="26"/>
  <c r="M20" i="7"/>
  <c r="M22" i="7" s="1"/>
  <c r="M23" i="7" s="1"/>
  <c r="N19" i="7" s="1"/>
  <c r="N21" i="7" s="1"/>
  <c r="N45" i="26" s="1"/>
  <c r="AJ50" i="20"/>
  <c r="AI67" i="20"/>
  <c r="AJ26" i="20"/>
  <c r="AI46" i="20"/>
  <c r="AK71" i="20"/>
  <c r="AJ84" i="20"/>
  <c r="AE13" i="28"/>
  <c r="AA22" i="20"/>
  <c r="AA41" i="26" s="1"/>
  <c r="AA72" i="26" s="1"/>
  <c r="AB5" i="20"/>
  <c r="AU12" i="20"/>
  <c r="X20" i="26"/>
  <c r="X12" i="32"/>
  <c r="AA18" i="2"/>
  <c r="AA19" i="2" s="1"/>
  <c r="Z21" i="2"/>
  <c r="AE46" i="2"/>
  <c r="AF46" i="2" s="1"/>
  <c r="AF44" i="2"/>
  <c r="Y24" i="26"/>
  <c r="X23" i="26"/>
  <c r="W22" i="26"/>
  <c r="Z25" i="26"/>
  <c r="Y5" i="23"/>
  <c r="Y12" i="23" s="1"/>
  <c r="Y25" i="32" s="1"/>
  <c r="Y71" i="2"/>
  <c r="Y73" i="2" s="1"/>
  <c r="AE9" i="2"/>
  <c r="AG8" i="2" s="1"/>
  <c r="AB6" i="20"/>
  <c r="AD72" i="2"/>
  <c r="Z41" i="26"/>
  <c r="Z72" i="26" s="1"/>
  <c r="Z87" i="20"/>
  <c r="I10" i="32"/>
  <c r="AC45" i="25"/>
  <c r="AD42" i="25"/>
  <c r="AD41" i="25"/>
  <c r="AG30" i="2"/>
  <c r="AG64" i="2"/>
  <c r="AE68" i="2"/>
  <c r="AF68" i="2" s="1"/>
  <c r="AD4" i="23"/>
  <c r="AE6" i="23"/>
  <c r="AF6" i="23" s="1"/>
  <c r="AH29" i="23"/>
  <c r="AH32" i="23" s="1"/>
  <c r="AC47" i="25"/>
  <c r="AC4" i="20" s="1"/>
  <c r="AG50" i="2"/>
  <c r="AE52" i="2"/>
  <c r="AF52" i="2" s="1"/>
  <c r="AP62" i="2"/>
  <c r="AJ65" i="2"/>
  <c r="AE42" i="26"/>
  <c r="AF42" i="26" s="1"/>
  <c r="AE20" i="23"/>
  <c r="AF20" i="23" s="1"/>
  <c r="AE22" i="23"/>
  <c r="AE44" i="26"/>
  <c r="AF44" i="26" s="1"/>
  <c r="AG43" i="26"/>
  <c r="AG21" i="23"/>
  <c r="AG32" i="23"/>
  <c r="AJ56" i="2"/>
  <c r="AI58" i="2"/>
  <c r="AI10" i="23" s="1"/>
  <c r="AD28" i="25"/>
  <c r="AD27" i="25"/>
  <c r="AH42" i="2"/>
  <c r="AG45" i="2"/>
  <c r="AC14" i="28"/>
  <c r="AC15" i="28" s="1"/>
  <c r="AH28" i="2"/>
  <c r="AH29" i="2"/>
  <c r="AI27" i="2"/>
  <c r="AI30" i="23"/>
  <c r="AD13" i="25"/>
  <c r="AD14" i="25"/>
  <c r="Q71" i="26" l="1"/>
  <c r="Q97" i="26"/>
  <c r="Q98" i="26" s="1"/>
  <c r="Q23" i="28"/>
  <c r="W31" i="26"/>
  <c r="X32" i="26"/>
  <c r="V30" i="26"/>
  <c r="Y33" i="26"/>
  <c r="Q40" i="26"/>
  <c r="Q7" i="28" s="1"/>
  <c r="Q9" i="32" s="1"/>
  <c r="S33" i="26"/>
  <c r="V16" i="23"/>
  <c r="V23" i="23" s="1"/>
  <c r="V26" i="23" s="1"/>
  <c r="V35" i="23" s="1"/>
  <c r="V36" i="32" s="1"/>
  <c r="W28" i="26"/>
  <c r="O12" i="7"/>
  <c r="O14" i="7" s="1"/>
  <c r="O15" i="7" s="1"/>
  <c r="P11" i="7"/>
  <c r="P13" i="7" s="1"/>
  <c r="P40" i="23" s="1"/>
  <c r="P10" i="7"/>
  <c r="P12" i="7" s="1"/>
  <c r="P14" i="7" s="1"/>
  <c r="P15" i="7" s="1"/>
  <c r="O25" i="28"/>
  <c r="O25" i="31" s="1"/>
  <c r="O6" i="26" s="1"/>
  <c r="AF13" i="28"/>
  <c r="AE18" i="31"/>
  <c r="AF18" i="31" s="1"/>
  <c r="AC12" i="28"/>
  <c r="AC16" i="28" s="1"/>
  <c r="AD10" i="28"/>
  <c r="AD17" i="31" s="1"/>
  <c r="AD19" i="31" s="1"/>
  <c r="W26" i="26"/>
  <c r="W96" i="26" s="1"/>
  <c r="N18" i="7"/>
  <c r="N20" i="7" s="1"/>
  <c r="N22" i="7" s="1"/>
  <c r="N23" i="7" s="1"/>
  <c r="N27" i="28" s="1"/>
  <c r="N26" i="31" s="1"/>
  <c r="N7" i="26" s="1"/>
  <c r="N8" i="26" s="1"/>
  <c r="N84" i="26" s="1"/>
  <c r="M27" i="28"/>
  <c r="M26" i="31" s="1"/>
  <c r="M7" i="26" s="1"/>
  <c r="M8" i="26" s="1"/>
  <c r="M84" i="26" s="1"/>
  <c r="N41" i="23"/>
  <c r="AE8" i="23"/>
  <c r="AF8" i="23" s="1"/>
  <c r="AL71" i="20"/>
  <c r="AK84" i="20"/>
  <c r="AK26" i="20"/>
  <c r="AJ46" i="20"/>
  <c r="AK50" i="20"/>
  <c r="AJ67" i="20"/>
  <c r="AG13" i="28"/>
  <c r="AE10" i="2"/>
  <c r="AF10" i="2" s="1"/>
  <c r="AB22" i="20"/>
  <c r="AB19" i="23" s="1"/>
  <c r="AV12" i="20"/>
  <c r="AA21" i="2"/>
  <c r="AB18" i="2"/>
  <c r="AB19" i="2" s="1"/>
  <c r="Y20" i="26"/>
  <c r="Y12" i="32"/>
  <c r="Z5" i="23"/>
  <c r="Z12" i="23" s="1"/>
  <c r="Z25" i="32" s="1"/>
  <c r="Z71" i="2"/>
  <c r="Z73" i="2" s="1"/>
  <c r="Z24" i="26"/>
  <c r="Y23" i="26"/>
  <c r="AA25" i="26"/>
  <c r="X22" i="26"/>
  <c r="AG46" i="2"/>
  <c r="AE11" i="28"/>
  <c r="AF11" i="28" s="1"/>
  <c r="AG9" i="2"/>
  <c r="AH8" i="2" s="1"/>
  <c r="AH30" i="2"/>
  <c r="AH6" i="23" s="1"/>
  <c r="AA87" i="20"/>
  <c r="AA19" i="23"/>
  <c r="AF22" i="23"/>
  <c r="AE50" i="23"/>
  <c r="AD45" i="25"/>
  <c r="I11" i="32"/>
  <c r="AE9" i="23"/>
  <c r="AF9" i="23" s="1"/>
  <c r="AC6" i="20"/>
  <c r="AC5" i="20"/>
  <c r="AE42" i="25"/>
  <c r="AF42" i="25" s="1"/>
  <c r="AE41" i="25"/>
  <c r="AF34" i="25"/>
  <c r="AE13" i="25"/>
  <c r="AE14" i="25"/>
  <c r="AF4" i="25"/>
  <c r="AJ58" i="2"/>
  <c r="AK56" i="2"/>
  <c r="AH21" i="23"/>
  <c r="AH43" i="26"/>
  <c r="AJ30" i="23"/>
  <c r="AE11" i="23"/>
  <c r="AF11" i="23" s="1"/>
  <c r="AD14" i="28"/>
  <c r="AD15" i="28" s="1"/>
  <c r="AE27" i="25"/>
  <c r="AE28" i="25"/>
  <c r="AF28" i="25" s="1"/>
  <c r="AF18" i="25"/>
  <c r="AG52" i="2"/>
  <c r="AH50" i="2"/>
  <c r="AI29" i="23"/>
  <c r="AH64" i="2"/>
  <c r="AG68" i="2"/>
  <c r="AI42" i="2"/>
  <c r="AH45" i="2"/>
  <c r="AH46" i="2" s="1"/>
  <c r="AQ62" i="2"/>
  <c r="AG44" i="26"/>
  <c r="AG22" i="23"/>
  <c r="AI28" i="2"/>
  <c r="AJ27" i="2"/>
  <c r="AI29" i="2"/>
  <c r="AK65" i="2"/>
  <c r="AE4" i="23"/>
  <c r="AG42" i="26"/>
  <c r="AG20" i="23"/>
  <c r="AG6" i="23"/>
  <c r="AE72" i="2"/>
  <c r="AF72" i="2" s="1"/>
  <c r="AD47" i="25"/>
  <c r="AD4" i="20" s="1"/>
  <c r="W6" i="28" l="1"/>
  <c r="W9" i="31" s="1"/>
  <c r="W70" i="26"/>
  <c r="W16" i="23"/>
  <c r="W23" i="23" s="1"/>
  <c r="W26" i="23" s="1"/>
  <c r="W35" i="23" s="1"/>
  <c r="W26" i="32" s="1"/>
  <c r="X31" i="26"/>
  <c r="Z33" i="26"/>
  <c r="Y32" i="26"/>
  <c r="W30" i="26"/>
  <c r="Q10" i="31"/>
  <c r="Q11" i="31"/>
  <c r="V26" i="32"/>
  <c r="R34" i="26"/>
  <c r="X28" i="26"/>
  <c r="AE31" i="31"/>
  <c r="P25" i="28"/>
  <c r="P25" i="31" s="1"/>
  <c r="P6" i="26" s="1"/>
  <c r="Q11" i="7"/>
  <c r="Q13" i="7" s="1"/>
  <c r="Q40" i="23" s="1"/>
  <c r="Q10" i="7"/>
  <c r="Q12" i="7" s="1"/>
  <c r="Q14" i="7" s="1"/>
  <c r="Q15" i="7" s="1"/>
  <c r="AG18" i="31"/>
  <c r="AH13" i="28"/>
  <c r="AI13" i="28" s="1"/>
  <c r="AD12" i="28"/>
  <c r="AE10" i="28"/>
  <c r="AF10" i="28" s="1"/>
  <c r="X26" i="26"/>
  <c r="X96" i="26" s="1"/>
  <c r="O18" i="7"/>
  <c r="O19" i="7"/>
  <c r="O21" i="7" s="1"/>
  <c r="AL50" i="20"/>
  <c r="AK67" i="20"/>
  <c r="AL26" i="20"/>
  <c r="AK46" i="20"/>
  <c r="AM71" i="20"/>
  <c r="AL84" i="20"/>
  <c r="AF31" i="31"/>
  <c r="AC22" i="20"/>
  <c r="AC87" i="20" s="1"/>
  <c r="AB41" i="26"/>
  <c r="AB72" i="26" s="1"/>
  <c r="AB87" i="20"/>
  <c r="AW12" i="20"/>
  <c r="AG10" i="2"/>
  <c r="AG4" i="23" s="1"/>
  <c r="AC18" i="2"/>
  <c r="AC19" i="2" s="1"/>
  <c r="AB21" i="2"/>
  <c r="AA24" i="26"/>
  <c r="Z23" i="26"/>
  <c r="AB25" i="26"/>
  <c r="Y22" i="26"/>
  <c r="AA5" i="23"/>
  <c r="AA12" i="23" s="1"/>
  <c r="AA25" i="32" s="1"/>
  <c r="AA71" i="2"/>
  <c r="AA73" i="2" s="1"/>
  <c r="Z20" i="26"/>
  <c r="Z12" i="32"/>
  <c r="AG8" i="23"/>
  <c r="T34" i="26"/>
  <c r="AG11" i="28"/>
  <c r="AH9" i="2"/>
  <c r="AI8" i="2" s="1"/>
  <c r="AI9" i="2" s="1"/>
  <c r="AD16" i="28"/>
  <c r="AF50" i="23"/>
  <c r="AH11" i="28"/>
  <c r="AI30" i="2"/>
  <c r="AE45" i="25"/>
  <c r="AL65" i="2"/>
  <c r="AR62" i="2"/>
  <c r="AS62" i="2" s="1"/>
  <c r="AG11" i="23"/>
  <c r="AF4" i="23"/>
  <c r="AH20" i="23"/>
  <c r="AH42" i="26"/>
  <c r="AG9" i="23"/>
  <c r="AF27" i="25"/>
  <c r="AE14" i="28"/>
  <c r="AF14" i="28" s="1"/>
  <c r="AE47" i="25"/>
  <c r="AE4" i="20" s="1"/>
  <c r="AF14" i="25"/>
  <c r="AI43" i="26"/>
  <c r="AI21" i="23"/>
  <c r="AJ29" i="23"/>
  <c r="AJ32" i="23" s="1"/>
  <c r="AK30" i="23"/>
  <c r="AJ28" i="2"/>
  <c r="AK27" i="2"/>
  <c r="AJ29" i="2"/>
  <c r="AH8" i="23"/>
  <c r="AI64" i="2"/>
  <c r="AH68" i="2"/>
  <c r="AH11" i="23" s="1"/>
  <c r="AH52" i="2"/>
  <c r="AH9" i="23" s="1"/>
  <c r="AI50" i="2"/>
  <c r="AG27" i="25"/>
  <c r="AG28" i="25"/>
  <c r="AJ10" i="23"/>
  <c r="AF13" i="25"/>
  <c r="AF41" i="25"/>
  <c r="AD5" i="20"/>
  <c r="AD6" i="20"/>
  <c r="AH22" i="23"/>
  <c r="AH44" i="26"/>
  <c r="AJ42" i="2"/>
  <c r="AI45" i="2"/>
  <c r="AI46" i="2" s="1"/>
  <c r="AI32" i="23"/>
  <c r="AK58" i="2"/>
  <c r="AL56" i="2"/>
  <c r="AG13" i="25"/>
  <c r="AG14" i="25"/>
  <c r="AG42" i="25"/>
  <c r="AG41" i="25"/>
  <c r="AG72" i="2"/>
  <c r="R71" i="26" l="1"/>
  <c r="S71" i="26" s="1"/>
  <c r="R97" i="26"/>
  <c r="R98" i="26" s="1"/>
  <c r="T71" i="26"/>
  <c r="T97" i="26"/>
  <c r="T98" i="26" s="1"/>
  <c r="X6" i="28"/>
  <c r="X9" i="31" s="1"/>
  <c r="X70" i="26"/>
  <c r="W36" i="32"/>
  <c r="AA33" i="26"/>
  <c r="Y31" i="26"/>
  <c r="Z32" i="26"/>
  <c r="X30" i="26"/>
  <c r="R40" i="26"/>
  <c r="R7" i="28" s="1"/>
  <c r="S7" i="28" s="1"/>
  <c r="S9" i="32" s="1"/>
  <c r="R23" i="28"/>
  <c r="T23" i="28" s="1"/>
  <c r="U34" i="26"/>
  <c r="U97" i="26" s="1"/>
  <c r="U98" i="26" s="1"/>
  <c r="S34" i="26"/>
  <c r="X16" i="23"/>
  <c r="X23" i="23" s="1"/>
  <c r="X26" i="23" s="1"/>
  <c r="X35" i="23" s="1"/>
  <c r="X26" i="32" s="1"/>
  <c r="Y28" i="26"/>
  <c r="AE12" i="28"/>
  <c r="AF12" i="28" s="1"/>
  <c r="Q25" i="28"/>
  <c r="Q25" i="31" s="1"/>
  <c r="Q6" i="26" s="1"/>
  <c r="R11" i="7"/>
  <c r="R13" i="7" s="1"/>
  <c r="R10" i="7"/>
  <c r="S10" i="7" s="1"/>
  <c r="AI18" i="31"/>
  <c r="AH18" i="31"/>
  <c r="AG10" i="28"/>
  <c r="AG17" i="31" s="1"/>
  <c r="AG19" i="31" s="1"/>
  <c r="AE17" i="31"/>
  <c r="Y26" i="26"/>
  <c r="Y96" i="26" s="1"/>
  <c r="T40" i="26"/>
  <c r="O45" i="26"/>
  <c r="O41" i="23"/>
  <c r="O20" i="7"/>
  <c r="O22" i="7" s="1"/>
  <c r="O23" i="7" s="1"/>
  <c r="AN71" i="20"/>
  <c r="AM84" i="20"/>
  <c r="AM26" i="20"/>
  <c r="AL46" i="20"/>
  <c r="AM50" i="20"/>
  <c r="AL67" i="20"/>
  <c r="AD22" i="20"/>
  <c r="AX12" i="20"/>
  <c r="AH10" i="2"/>
  <c r="AH4" i="23" s="1"/>
  <c r="AA23" i="26"/>
  <c r="AC25" i="26"/>
  <c r="Z22" i="26"/>
  <c r="AB24" i="26"/>
  <c r="AB5" i="23"/>
  <c r="AB12" i="23" s="1"/>
  <c r="AB71" i="2"/>
  <c r="AB73" i="2" s="1"/>
  <c r="AA20" i="26"/>
  <c r="AA12" i="32"/>
  <c r="AD18" i="2"/>
  <c r="AD19" i="2" s="1"/>
  <c r="AC21" i="2"/>
  <c r="AK10" i="23"/>
  <c r="AI6" i="23"/>
  <c r="AE15" i="28"/>
  <c r="AF15" i="28" s="1"/>
  <c r="AJ13" i="28"/>
  <c r="AI11" i="28"/>
  <c r="AC19" i="23"/>
  <c r="AC41" i="26"/>
  <c r="AC72" i="26" s="1"/>
  <c r="AH72" i="2"/>
  <c r="AJ30" i="2"/>
  <c r="AJ6" i="23" s="1"/>
  <c r="AL30" i="23"/>
  <c r="AK42" i="2"/>
  <c r="AJ45" i="2"/>
  <c r="AJ46" i="2" s="1"/>
  <c r="AH27" i="25"/>
  <c r="AH28" i="25"/>
  <c r="AM56" i="2"/>
  <c r="AL58" i="2"/>
  <c r="AL10" i="23" s="1"/>
  <c r="AI8" i="23"/>
  <c r="AH42" i="25"/>
  <c r="AH41" i="25"/>
  <c r="AJ50" i="2"/>
  <c r="AI52" i="2"/>
  <c r="AE6" i="20"/>
  <c r="AE5" i="20"/>
  <c r="AF5" i="20" s="1"/>
  <c r="AF4" i="20"/>
  <c r="AI10" i="2"/>
  <c r="AJ8" i="2"/>
  <c r="AJ9" i="2" s="1"/>
  <c r="AF45" i="25"/>
  <c r="AG47" i="25"/>
  <c r="AG4" i="20" s="1"/>
  <c r="AK29" i="23"/>
  <c r="AJ43" i="26"/>
  <c r="AJ21" i="23"/>
  <c r="AM65" i="2"/>
  <c r="AJ64" i="2"/>
  <c r="AI68" i="2"/>
  <c r="AK29" i="2"/>
  <c r="AL27" i="2"/>
  <c r="AK28" i="2"/>
  <c r="AG14" i="28"/>
  <c r="AG15" i="28" s="1"/>
  <c r="AH14" i="25"/>
  <c r="AH13" i="25"/>
  <c r="AI22" i="23"/>
  <c r="AI44" i="26"/>
  <c r="AI20" i="23"/>
  <c r="AI42" i="26"/>
  <c r="AF47" i="25"/>
  <c r="AT62" i="2"/>
  <c r="AG45" i="25"/>
  <c r="U40" i="26" l="1"/>
  <c r="U7" i="28" s="1"/>
  <c r="U9" i="32" s="1"/>
  <c r="U71" i="26"/>
  <c r="Y6" i="28"/>
  <c r="Y9" i="31" s="1"/>
  <c r="Y70" i="26"/>
  <c r="R11" i="31"/>
  <c r="S11" i="31" s="1"/>
  <c r="Y30" i="26"/>
  <c r="AB33" i="26"/>
  <c r="Z31" i="26"/>
  <c r="AA32" i="26"/>
  <c r="S40" i="26"/>
  <c r="R9" i="32"/>
  <c r="R10" i="31"/>
  <c r="S10" i="31" s="1"/>
  <c r="U23" i="28"/>
  <c r="S23" i="28"/>
  <c r="T11" i="31"/>
  <c r="Y16" i="23"/>
  <c r="Y23" i="23" s="1"/>
  <c r="Y26" i="23" s="1"/>
  <c r="Y35" i="23" s="1"/>
  <c r="Y36" i="32" s="1"/>
  <c r="X36" i="32"/>
  <c r="Z28" i="26"/>
  <c r="T7" i="28"/>
  <c r="T9" i="32" s="1"/>
  <c r="R12" i="7"/>
  <c r="S13" i="7"/>
  <c r="R40" i="23"/>
  <c r="S40" i="23" s="1"/>
  <c r="AJ18" i="31"/>
  <c r="AG12" i="28"/>
  <c r="AG16" i="28" s="1"/>
  <c r="AE19" i="31"/>
  <c r="AF19" i="31" s="1"/>
  <c r="AF17" i="31"/>
  <c r="AH10" i="28"/>
  <c r="AH17" i="31" s="1"/>
  <c r="AH19" i="31" s="1"/>
  <c r="Z26" i="26"/>
  <c r="Z96" i="26" s="1"/>
  <c r="O27" i="28"/>
  <c r="O26" i="31" s="1"/>
  <c r="O7" i="26" s="1"/>
  <c r="O8" i="26" s="1"/>
  <c r="O84" i="26" s="1"/>
  <c r="P18" i="7"/>
  <c r="P20" i="7" s="1"/>
  <c r="P22" i="7" s="1"/>
  <c r="P23" i="7" s="1"/>
  <c r="Q18" i="7" s="1"/>
  <c r="P19" i="7"/>
  <c r="P21" i="7" s="1"/>
  <c r="AN50" i="20"/>
  <c r="AM67" i="20"/>
  <c r="AN26" i="20"/>
  <c r="AM46" i="20"/>
  <c r="AO71" i="20"/>
  <c r="AN84" i="20"/>
  <c r="AE22" i="20"/>
  <c r="AY12" i="20"/>
  <c r="AB23" i="26"/>
  <c r="AC24" i="26"/>
  <c r="AD25" i="26"/>
  <c r="AA22" i="26"/>
  <c r="AC5" i="23"/>
  <c r="AC12" i="23" s="1"/>
  <c r="AC25" i="32" s="1"/>
  <c r="AC71" i="2"/>
  <c r="AC73" i="2" s="1"/>
  <c r="AE18" i="2"/>
  <c r="AD21" i="2"/>
  <c r="AB20" i="26"/>
  <c r="AB12" i="32"/>
  <c r="AB25" i="32"/>
  <c r="AI9" i="23"/>
  <c r="AH47" i="25"/>
  <c r="AH4" i="20" s="1"/>
  <c r="AE16" i="28"/>
  <c r="AF16" i="28" s="1"/>
  <c r="AK13" i="28"/>
  <c r="AJ11" i="28"/>
  <c r="AJ44" i="26"/>
  <c r="AJ22" i="23"/>
  <c r="AJ50" i="23" s="1"/>
  <c r="AL28" i="2"/>
  <c r="AL29" i="2"/>
  <c r="AM27" i="2"/>
  <c r="AM30" i="23"/>
  <c r="AU62" i="2"/>
  <c r="AI11" i="23"/>
  <c r="AN65" i="2"/>
  <c r="AK32" i="23"/>
  <c r="AG5" i="20"/>
  <c r="AG6" i="20"/>
  <c r="AI28" i="25"/>
  <c r="AI27" i="25"/>
  <c r="AL42" i="2"/>
  <c r="AK45" i="2"/>
  <c r="AK46" i="2" s="1"/>
  <c r="AH45" i="25"/>
  <c r="AI72" i="2"/>
  <c r="AK30" i="2"/>
  <c r="AL29" i="23"/>
  <c r="AL32" i="23" s="1"/>
  <c r="AH14" i="28"/>
  <c r="AH15" i="28" s="1"/>
  <c r="AK8" i="2"/>
  <c r="AK9" i="2" s="1"/>
  <c r="AJ10" i="2"/>
  <c r="AK64" i="2"/>
  <c r="AJ68" i="2"/>
  <c r="AJ42" i="26"/>
  <c r="AJ20" i="23"/>
  <c r="AI4" i="23"/>
  <c r="AF6" i="20"/>
  <c r="AF22" i="20" s="1"/>
  <c r="AK43" i="26"/>
  <c r="AK21" i="23"/>
  <c r="AI14" i="25"/>
  <c r="AI13" i="25"/>
  <c r="AD87" i="20"/>
  <c r="AD19" i="23"/>
  <c r="AD41" i="26"/>
  <c r="AD72" i="26" s="1"/>
  <c r="AJ52" i="2"/>
  <c r="AK50" i="2"/>
  <c r="AI41" i="25"/>
  <c r="AI42" i="25"/>
  <c r="AM58" i="2"/>
  <c r="AN56" i="2"/>
  <c r="AJ8" i="23"/>
  <c r="Z6" i="28" l="1"/>
  <c r="Z9" i="31" s="1"/>
  <c r="Z70" i="26"/>
  <c r="U11" i="31"/>
  <c r="Z30" i="26"/>
  <c r="AC33" i="26"/>
  <c r="AA31" i="26"/>
  <c r="AB32" i="26"/>
  <c r="Y26" i="32"/>
  <c r="V34" i="26"/>
  <c r="V97" i="26" s="1"/>
  <c r="V98" i="26" s="1"/>
  <c r="W34" i="26"/>
  <c r="Z16" i="23"/>
  <c r="Z23" i="23" s="1"/>
  <c r="Z26" i="23" s="1"/>
  <c r="Z35" i="23" s="1"/>
  <c r="Z36" i="32" s="1"/>
  <c r="AA28" i="26"/>
  <c r="T10" i="31"/>
  <c r="U10" i="31"/>
  <c r="AJ31" i="31"/>
  <c r="S12" i="7"/>
  <c r="R14" i="7"/>
  <c r="AK18" i="31"/>
  <c r="AI10" i="28"/>
  <c r="AI17" i="31" s="1"/>
  <c r="AI19" i="31" s="1"/>
  <c r="AH12" i="28"/>
  <c r="AA26" i="26"/>
  <c r="AA96" i="26" s="1"/>
  <c r="P45" i="26"/>
  <c r="P41" i="23"/>
  <c r="Q19" i="7"/>
  <c r="Q21" i="7" s="1"/>
  <c r="Q41" i="23" s="1"/>
  <c r="P27" i="28"/>
  <c r="P26" i="31" s="1"/>
  <c r="P7" i="26" s="1"/>
  <c r="P8" i="26" s="1"/>
  <c r="P84" i="26" s="1"/>
  <c r="AP71" i="20"/>
  <c r="AO84" i="20"/>
  <c r="AO26" i="20"/>
  <c r="AN46" i="20"/>
  <c r="AO50" i="20"/>
  <c r="AN67" i="20"/>
  <c r="AG22" i="20"/>
  <c r="AG41" i="26" s="1"/>
  <c r="AG72" i="26" s="1"/>
  <c r="AH6" i="20"/>
  <c r="AZ12" i="20"/>
  <c r="AE25" i="26"/>
  <c r="AF25" i="26" s="1"/>
  <c r="AD24" i="26"/>
  <c r="AB22" i="26"/>
  <c r="AC23" i="26"/>
  <c r="AD5" i="23"/>
  <c r="AD12" i="23" s="1"/>
  <c r="AD25" i="32" s="1"/>
  <c r="AD71" i="2"/>
  <c r="AD73" i="2" s="1"/>
  <c r="AE19" i="2"/>
  <c r="AF18" i="2"/>
  <c r="AF19" i="2" s="1"/>
  <c r="AC20" i="26"/>
  <c r="AC12" i="32"/>
  <c r="AJ11" i="23"/>
  <c r="AH5" i="20"/>
  <c r="AL13" i="28"/>
  <c r="AK11" i="28"/>
  <c r="AH16" i="28"/>
  <c r="AJ72" i="2"/>
  <c r="AI45" i="25"/>
  <c r="AK10" i="2"/>
  <c r="AL8" i="2"/>
  <c r="AL9" i="2" s="1"/>
  <c r="AJ9" i="23"/>
  <c r="AK44" i="26"/>
  <c r="AK22" i="23"/>
  <c r="AK50" i="23" s="1"/>
  <c r="AJ28" i="25"/>
  <c r="AJ27" i="25"/>
  <c r="AN27" i="2"/>
  <c r="AM29" i="2"/>
  <c r="AM28" i="2"/>
  <c r="AM10" i="23"/>
  <c r="AK52" i="2"/>
  <c r="AK9" i="23" s="1"/>
  <c r="AL50" i="2"/>
  <c r="AL21" i="23"/>
  <c r="AL43" i="26"/>
  <c r="AO65" i="2"/>
  <c r="AN58" i="2"/>
  <c r="AN10" i="23" s="1"/>
  <c r="AO56" i="2"/>
  <c r="AJ42" i="25"/>
  <c r="AJ41" i="25"/>
  <c r="AM29" i="23"/>
  <c r="AM32" i="23" s="1"/>
  <c r="AJ13" i="25"/>
  <c r="AJ14" i="25"/>
  <c r="AE87" i="20"/>
  <c r="AE41" i="26"/>
  <c r="AE19" i="23"/>
  <c r="AF19" i="23" s="1"/>
  <c r="AM42" i="2"/>
  <c r="AL45" i="2"/>
  <c r="AL46" i="2" s="1"/>
  <c r="AL30" i="2"/>
  <c r="AL6" i="23" s="1"/>
  <c r="AI14" i="28"/>
  <c r="AI15" i="28" s="1"/>
  <c r="AK42" i="26"/>
  <c r="AK20" i="23"/>
  <c r="AS32" i="25"/>
  <c r="AL64" i="2"/>
  <c r="AK68" i="2"/>
  <c r="AK11" i="23" s="1"/>
  <c r="AJ4" i="23"/>
  <c r="AK6" i="23"/>
  <c r="AK8" i="23"/>
  <c r="AN30" i="23"/>
  <c r="AV62" i="2"/>
  <c r="AI47" i="25"/>
  <c r="AI4" i="20" s="1"/>
  <c r="W71" i="26" l="1"/>
  <c r="W97" i="26"/>
  <c r="W98" i="26" s="1"/>
  <c r="AF41" i="26"/>
  <c r="AE72" i="26"/>
  <c r="V40" i="26"/>
  <c r="V7" i="28" s="1"/>
  <c r="V10" i="31" s="1"/>
  <c r="V71" i="26"/>
  <c r="AA6" i="28"/>
  <c r="AA70" i="26"/>
  <c r="V23" i="28"/>
  <c r="W23" i="28" s="1"/>
  <c r="AA9" i="31"/>
  <c r="AC32" i="26"/>
  <c r="AA30" i="26"/>
  <c r="AD33" i="26"/>
  <c r="AB31" i="26"/>
  <c r="AA16" i="23"/>
  <c r="AA23" i="23" s="1"/>
  <c r="AA26" i="23" s="1"/>
  <c r="AA35" i="23" s="1"/>
  <c r="AA36" i="32" s="1"/>
  <c r="Z26" i="32"/>
  <c r="AB28" i="26"/>
  <c r="Q20" i="7"/>
  <c r="Q22" i="7" s="1"/>
  <c r="Q23" i="7" s="1"/>
  <c r="R18" i="7" s="1"/>
  <c r="S18" i="7" s="1"/>
  <c r="AK31" i="31"/>
  <c r="R15" i="7"/>
  <c r="S14" i="7"/>
  <c r="S15" i="7" s="1"/>
  <c r="AL18" i="31"/>
  <c r="AJ10" i="28"/>
  <c r="AJ17" i="31" s="1"/>
  <c r="AJ19" i="31" s="1"/>
  <c r="AI12" i="28"/>
  <c r="AI16" i="28" s="1"/>
  <c r="AB26" i="26"/>
  <c r="AB96" i="26" s="1"/>
  <c r="W40" i="26"/>
  <c r="Q45" i="26"/>
  <c r="AP50" i="20"/>
  <c r="AO67" i="20"/>
  <c r="AP26" i="20"/>
  <c r="AO46" i="20"/>
  <c r="AQ71" i="20"/>
  <c r="AP84" i="20"/>
  <c r="AH22" i="20"/>
  <c r="AH41" i="26" s="1"/>
  <c r="AH72" i="26" s="1"/>
  <c r="R19" i="7"/>
  <c r="Q27" i="28"/>
  <c r="Q26" i="31" s="1"/>
  <c r="Q7" i="26" s="1"/>
  <c r="Q8" i="26" s="1"/>
  <c r="Q84" i="26" s="1"/>
  <c r="BA12" i="20"/>
  <c r="X34" i="26"/>
  <c r="AG18" i="2"/>
  <c r="AG19" i="2" s="1"/>
  <c r="AE21" i="2"/>
  <c r="AD20" i="26"/>
  <c r="AD12" i="32"/>
  <c r="AG25" i="26"/>
  <c r="AD23" i="26"/>
  <c r="AE24" i="26"/>
  <c r="AF24" i="26" s="1"/>
  <c r="AC22" i="26"/>
  <c r="AJ47" i="25"/>
  <c r="AJ4" i="20" s="1"/>
  <c r="AG87" i="20"/>
  <c r="AG19" i="23"/>
  <c r="AM13" i="28"/>
  <c r="AL11" i="28"/>
  <c r="AJ45" i="25"/>
  <c r="AM30" i="2"/>
  <c r="AM6" i="23" s="1"/>
  <c r="AK28" i="25"/>
  <c r="AK27" i="25"/>
  <c r="AJ14" i="28"/>
  <c r="AJ15" i="28" s="1"/>
  <c r="AM45" i="2"/>
  <c r="AM46" i="2" s="1"/>
  <c r="AN42" i="2"/>
  <c r="AO58" i="2"/>
  <c r="AO10" i="23" s="1"/>
  <c r="AP56" i="2"/>
  <c r="AW62" i="2"/>
  <c r="AL8" i="23"/>
  <c r="AF87" i="20"/>
  <c r="AK41" i="25"/>
  <c r="AK42" i="25"/>
  <c r="AN29" i="2"/>
  <c r="AO27" i="2"/>
  <c r="AN28" i="2"/>
  <c r="AM64" i="2"/>
  <c r="AL68" i="2"/>
  <c r="AL11" i="23" s="1"/>
  <c r="AL22" i="23"/>
  <c r="AL50" i="23" s="1"/>
  <c r="AL44" i="26"/>
  <c r="AN29" i="23"/>
  <c r="AN32" i="23" s="1"/>
  <c r="AP65" i="2"/>
  <c r="AL52" i="2"/>
  <c r="AL9" i="23" s="1"/>
  <c r="AM50" i="2"/>
  <c r="AO30" i="23"/>
  <c r="AK4" i="23"/>
  <c r="AL20" i="23"/>
  <c r="AL42" i="26"/>
  <c r="AM8" i="2"/>
  <c r="AM9" i="2" s="1"/>
  <c r="AL10" i="2"/>
  <c r="AI5" i="20"/>
  <c r="AI6" i="20"/>
  <c r="AM21" i="23"/>
  <c r="AM43" i="26"/>
  <c r="AK14" i="25"/>
  <c r="AK13" i="25"/>
  <c r="AK72" i="2"/>
  <c r="X71" i="26" l="1"/>
  <c r="X97" i="26"/>
  <c r="X98" i="26" s="1"/>
  <c r="AB6" i="28"/>
  <c r="AB9" i="31" s="1"/>
  <c r="AB70" i="26"/>
  <c r="V11" i="31"/>
  <c r="AD32" i="26"/>
  <c r="AB30" i="26"/>
  <c r="AE33" i="26"/>
  <c r="AC31" i="26"/>
  <c r="X23" i="28"/>
  <c r="W11" i="31"/>
  <c r="AA26" i="32"/>
  <c r="AB16" i="23"/>
  <c r="AB23" i="23" s="1"/>
  <c r="AB26" i="23" s="1"/>
  <c r="AB35" i="23" s="1"/>
  <c r="AB26" i="32" s="1"/>
  <c r="Y34" i="26"/>
  <c r="Y97" i="26" s="1"/>
  <c r="Y98" i="26" s="1"/>
  <c r="AC28" i="26"/>
  <c r="V9" i="32"/>
  <c r="W7" i="28"/>
  <c r="W9" i="32" s="1"/>
  <c r="T10" i="7"/>
  <c r="T11" i="7"/>
  <c r="R25" i="28"/>
  <c r="AM18" i="31"/>
  <c r="AK10" i="28"/>
  <c r="AK17" i="31"/>
  <c r="AK19" i="31" s="1"/>
  <c r="AJ12" i="28"/>
  <c r="AJ16" i="28" s="1"/>
  <c r="AC26" i="26"/>
  <c r="AC96" i="26" s="1"/>
  <c r="X40" i="26"/>
  <c r="AL31" i="31"/>
  <c r="AR71" i="20"/>
  <c r="AQ84" i="20"/>
  <c r="AQ26" i="20"/>
  <c r="AP46" i="20"/>
  <c r="AQ50" i="20"/>
  <c r="AP67" i="20"/>
  <c r="AH19" i="23"/>
  <c r="AH87" i="20"/>
  <c r="R21" i="7"/>
  <c r="S21" i="7" s="1"/>
  <c r="R20" i="7"/>
  <c r="S20" i="7" s="1"/>
  <c r="AI22" i="20"/>
  <c r="AJ5" i="20"/>
  <c r="BB12" i="20"/>
  <c r="AH25" i="26"/>
  <c r="AG24" i="26"/>
  <c r="AE23" i="26"/>
  <c r="AD22" i="26"/>
  <c r="AH18" i="2"/>
  <c r="AH19" i="2" s="1"/>
  <c r="AG21" i="2"/>
  <c r="AF21" i="2"/>
  <c r="AE5" i="23"/>
  <c r="AE71" i="2"/>
  <c r="AN30" i="2"/>
  <c r="AN6" i="23" s="1"/>
  <c r="AJ6" i="20"/>
  <c r="AK47" i="25"/>
  <c r="AK4" i="20" s="1"/>
  <c r="AN13" i="28"/>
  <c r="AM11" i="28"/>
  <c r="AN8" i="2"/>
  <c r="AN9" i="2" s="1"/>
  <c r="AM10" i="2"/>
  <c r="AL13" i="25"/>
  <c r="AL14" i="25"/>
  <c r="AQ65" i="2"/>
  <c r="AM42" i="26"/>
  <c r="AM20" i="23"/>
  <c r="AN43" i="26"/>
  <c r="AN21" i="23"/>
  <c r="AX62" i="2"/>
  <c r="AP58" i="2"/>
  <c r="AP10" i="23" s="1"/>
  <c r="AQ56" i="2"/>
  <c r="AK14" i="28"/>
  <c r="AK15" i="28" s="1"/>
  <c r="AL27" i="25"/>
  <c r="AL28" i="25"/>
  <c r="AL4" i="23"/>
  <c r="AP30" i="23"/>
  <c r="AN64" i="2"/>
  <c r="AM68" i="2"/>
  <c r="AM11" i="23" s="1"/>
  <c r="AO42" i="2"/>
  <c r="AN45" i="2"/>
  <c r="AN46" i="2" s="1"/>
  <c r="AM44" i="26"/>
  <c r="AM22" i="23"/>
  <c r="AM50" i="23" s="1"/>
  <c r="AM52" i="2"/>
  <c r="AM9" i="23" s="1"/>
  <c r="AN50" i="2"/>
  <c r="AL41" i="25"/>
  <c r="AL42" i="25"/>
  <c r="AO29" i="23"/>
  <c r="AO32" i="23" s="1"/>
  <c r="AO28" i="2"/>
  <c r="AO29" i="2"/>
  <c r="AP27" i="2"/>
  <c r="AM8" i="23"/>
  <c r="AL72" i="2"/>
  <c r="AK45" i="25"/>
  <c r="Y23" i="28" l="1"/>
  <c r="AC6" i="28"/>
  <c r="AC9" i="31" s="1"/>
  <c r="AC70" i="26"/>
  <c r="Y40" i="26"/>
  <c r="Y7" i="28" s="1"/>
  <c r="Y9" i="32" s="1"/>
  <c r="Y71" i="26"/>
  <c r="X11" i="31"/>
  <c r="AG33" i="26"/>
  <c r="AE32" i="26"/>
  <c r="AD31" i="26"/>
  <c r="AC30" i="26"/>
  <c r="AB36" i="32"/>
  <c r="Y11" i="31"/>
  <c r="AC16" i="23"/>
  <c r="AC23" i="23" s="1"/>
  <c r="AC26" i="23" s="1"/>
  <c r="AC35" i="23" s="1"/>
  <c r="AC36" i="32" s="1"/>
  <c r="W10" i="31"/>
  <c r="X7" i="28"/>
  <c r="X10" i="31" s="1"/>
  <c r="AD26" i="26"/>
  <c r="AD96" i="26" s="1"/>
  <c r="AM31" i="31"/>
  <c r="R25" i="31"/>
  <c r="S25" i="28"/>
  <c r="T12" i="7"/>
  <c r="AF11" i="7"/>
  <c r="T13" i="7"/>
  <c r="AN18" i="31"/>
  <c r="AL10" i="28"/>
  <c r="AL17" i="31" s="1"/>
  <c r="AL19" i="31" s="1"/>
  <c r="AK12" i="28"/>
  <c r="AK16" i="28" s="1"/>
  <c r="AR50" i="20"/>
  <c r="AQ67" i="20"/>
  <c r="AR26" i="20"/>
  <c r="AQ46" i="20"/>
  <c r="AT71" i="20"/>
  <c r="AR84" i="20"/>
  <c r="R45" i="26"/>
  <c r="R41" i="23"/>
  <c r="S41" i="23" s="1"/>
  <c r="R22" i="7"/>
  <c r="S22" i="7" s="1"/>
  <c r="S23" i="7" s="1"/>
  <c r="AJ22" i="20"/>
  <c r="AJ41" i="26" s="1"/>
  <c r="AJ72" i="26" s="1"/>
  <c r="AK5" i="20"/>
  <c r="BC12" i="20"/>
  <c r="AF23" i="26"/>
  <c r="S11" i="32"/>
  <c r="AF71" i="2"/>
  <c r="AE73" i="2"/>
  <c r="AG71" i="2"/>
  <c r="AG5" i="23"/>
  <c r="AG12" i="23" s="1"/>
  <c r="AG25" i="32" s="1"/>
  <c r="AF5" i="23"/>
  <c r="AE12" i="23"/>
  <c r="AI18" i="2"/>
  <c r="AH21" i="2"/>
  <c r="AK6" i="20"/>
  <c r="AO13" i="28"/>
  <c r="AN11" i="28"/>
  <c r="J11" i="32"/>
  <c r="J10" i="32"/>
  <c r="AO30" i="2"/>
  <c r="AO6" i="23" s="1"/>
  <c r="AL14" i="28"/>
  <c r="AL15" i="28" s="1"/>
  <c r="AO64" i="2"/>
  <c r="AN68" i="2"/>
  <c r="AN11" i="23" s="1"/>
  <c r="AR65" i="2"/>
  <c r="AS65" i="2" s="1"/>
  <c r="AN8" i="23"/>
  <c r="AR56" i="2"/>
  <c r="AS56" i="2" s="1"/>
  <c r="AQ58" i="2"/>
  <c r="AQ10" i="23" s="1"/>
  <c r="AQ30" i="23"/>
  <c r="AM4" i="23"/>
  <c r="AL47" i="25"/>
  <c r="AL4" i="20" s="1"/>
  <c r="AQ27" i="2"/>
  <c r="AP29" i="2"/>
  <c r="AP28" i="2"/>
  <c r="AM41" i="25"/>
  <c r="AM42" i="25"/>
  <c r="AY62" i="2"/>
  <c r="AN44" i="26"/>
  <c r="AN22" i="23"/>
  <c r="AN50" i="23" s="1"/>
  <c r="AM14" i="25"/>
  <c r="AM13" i="25"/>
  <c r="AO8" i="2"/>
  <c r="AO9" i="2" s="1"/>
  <c r="AN10" i="2"/>
  <c r="AN20" i="23"/>
  <c r="AN42" i="26"/>
  <c r="AO21" i="23"/>
  <c r="AO43" i="26"/>
  <c r="AN52" i="2"/>
  <c r="AN9" i="23" s="1"/>
  <c r="AO50" i="2"/>
  <c r="AP42" i="2"/>
  <c r="AO45" i="2"/>
  <c r="AO46" i="2" s="1"/>
  <c r="AI41" i="26"/>
  <c r="AI72" i="26" s="1"/>
  <c r="AI87" i="20"/>
  <c r="AI19" i="23"/>
  <c r="AM28" i="25"/>
  <c r="AM27" i="25"/>
  <c r="AP29" i="23"/>
  <c r="AP32" i="23" s="1"/>
  <c r="AL45" i="25"/>
  <c r="AM72" i="2"/>
  <c r="S45" i="26" l="1"/>
  <c r="AD6" i="28"/>
  <c r="AD9" i="31" s="1"/>
  <c r="AD70" i="26"/>
  <c r="AC26" i="32"/>
  <c r="Z34" i="26"/>
  <c r="X9" i="32"/>
  <c r="Y10" i="31"/>
  <c r="AN31" i="31"/>
  <c r="T14" i="7"/>
  <c r="T40" i="23"/>
  <c r="R6" i="26"/>
  <c r="S6" i="26" s="1"/>
  <c r="S25" i="31"/>
  <c r="AO18" i="31"/>
  <c r="AM10" i="28"/>
  <c r="AM17" i="31" s="1"/>
  <c r="AM19" i="31" s="1"/>
  <c r="AL12" i="28"/>
  <c r="AL16" i="28" s="1"/>
  <c r="AU71" i="20"/>
  <c r="AT84" i="20"/>
  <c r="AT26" i="20"/>
  <c r="AR46" i="20"/>
  <c r="AT50" i="20"/>
  <c r="AR67" i="20"/>
  <c r="AS50" i="20"/>
  <c r="AS67" i="20" s="1"/>
  <c r="R23" i="7"/>
  <c r="R27" i="28" s="1"/>
  <c r="AJ87" i="20"/>
  <c r="AJ19" i="23"/>
  <c r="AK22" i="20"/>
  <c r="AK87" i="20" s="1"/>
  <c r="BD12" i="20"/>
  <c r="AF73" i="2"/>
  <c r="AF12" i="32" s="1"/>
  <c r="AE12" i="32"/>
  <c r="AE20" i="26"/>
  <c r="AG73" i="2"/>
  <c r="AH5" i="23"/>
  <c r="AH12" i="23" s="1"/>
  <c r="AH25" i="32" s="1"/>
  <c r="AH71" i="2"/>
  <c r="AH73" i="2" s="1"/>
  <c r="AI19" i="2"/>
  <c r="AE25" i="32"/>
  <c r="AF12" i="23"/>
  <c r="AF25" i="32" s="1"/>
  <c r="AP13" i="28"/>
  <c r="AO11" i="28"/>
  <c r="AM47" i="25"/>
  <c r="AM4" i="20" s="1"/>
  <c r="AO8" i="23"/>
  <c r="AP8" i="2"/>
  <c r="AP9" i="2" s="1"/>
  <c r="AO10" i="2"/>
  <c r="AM14" i="28"/>
  <c r="AM15" i="28" s="1"/>
  <c r="AS7" i="31"/>
  <c r="AR30" i="23"/>
  <c r="AS30" i="23" s="1"/>
  <c r="AL6" i="20"/>
  <c r="AL5" i="20"/>
  <c r="AS71" i="20"/>
  <c r="AP64" i="2"/>
  <c r="AO68" i="2"/>
  <c r="AO11" i="23" s="1"/>
  <c r="AO20" i="23"/>
  <c r="AO42" i="26"/>
  <c r="AP30" i="2"/>
  <c r="AM45" i="25"/>
  <c r="AP45" i="2"/>
  <c r="AP46" i="2" s="1"/>
  <c r="AQ42" i="2"/>
  <c r="AN4" i="23"/>
  <c r="AZ62" i="2"/>
  <c r="AN42" i="25"/>
  <c r="AN41" i="25"/>
  <c r="AQ29" i="23"/>
  <c r="AQ32" i="23" s="1"/>
  <c r="AT65" i="2"/>
  <c r="AO22" i="23"/>
  <c r="AO50" i="23" s="1"/>
  <c r="AO44" i="26"/>
  <c r="AN27" i="25"/>
  <c r="AN28" i="25"/>
  <c r="AN14" i="25"/>
  <c r="AN13" i="25"/>
  <c r="AR58" i="2"/>
  <c r="AS58" i="2" s="1"/>
  <c r="AT56" i="2"/>
  <c r="AO52" i="2"/>
  <c r="AO9" i="23" s="1"/>
  <c r="AP50" i="2"/>
  <c r="AP43" i="26"/>
  <c r="AP21" i="23"/>
  <c r="AQ28" i="2"/>
  <c r="AQ29" i="2"/>
  <c r="AR27" i="2"/>
  <c r="AS27" i="2" s="1"/>
  <c r="AN72" i="2"/>
  <c r="Z71" i="26" l="1"/>
  <c r="Z97" i="26"/>
  <c r="Z98" i="26" s="1"/>
  <c r="Z40" i="26"/>
  <c r="Z7" i="28" s="1"/>
  <c r="Z9" i="32" s="1"/>
  <c r="Z23" i="28"/>
  <c r="AD28" i="26"/>
  <c r="T15" i="7"/>
  <c r="S27" i="28"/>
  <c r="R26" i="31"/>
  <c r="R7" i="26" s="1"/>
  <c r="AP18" i="31"/>
  <c r="AN10" i="28"/>
  <c r="AN17" i="31" s="1"/>
  <c r="AN19" i="31" s="1"/>
  <c r="AM12" i="28"/>
  <c r="AM16" i="28" s="1"/>
  <c r="AO31" i="31"/>
  <c r="AU50" i="20"/>
  <c r="AT67" i="20"/>
  <c r="AU26" i="20"/>
  <c r="AT46" i="20"/>
  <c r="AV71" i="20"/>
  <c r="AU84" i="20"/>
  <c r="AK19" i="23"/>
  <c r="AK41" i="26"/>
  <c r="AK72" i="26" s="1"/>
  <c r="T19" i="7"/>
  <c r="T18" i="7"/>
  <c r="AL22" i="20"/>
  <c r="AL87" i="20" s="1"/>
  <c r="AM5" i="20"/>
  <c r="BE12" i="20"/>
  <c r="AG12" i="32"/>
  <c r="AG20" i="26"/>
  <c r="AH20" i="26"/>
  <c r="AH12" i="32"/>
  <c r="AI25" i="26"/>
  <c r="AE22" i="26"/>
  <c r="AG23" i="26"/>
  <c r="AH24" i="26"/>
  <c r="AF20" i="26"/>
  <c r="AI21" i="2"/>
  <c r="AJ18" i="2"/>
  <c r="AN45" i="25"/>
  <c r="AM6" i="20"/>
  <c r="AQ13" i="28"/>
  <c r="AP11" i="28"/>
  <c r="AQ30" i="2"/>
  <c r="AQ6" i="23" s="1"/>
  <c r="AN47" i="25"/>
  <c r="AN4" i="20" s="1"/>
  <c r="AO27" i="25"/>
  <c r="AO28" i="25"/>
  <c r="AQ43" i="26"/>
  <c r="AQ21" i="23"/>
  <c r="AP10" i="2"/>
  <c r="AQ8" i="2"/>
  <c r="AQ9" i="2" s="1"/>
  <c r="AP22" i="23"/>
  <c r="AP50" i="23" s="1"/>
  <c r="AP44" i="26"/>
  <c r="AR42" i="2"/>
  <c r="AS42" i="2" s="1"/>
  <c r="AQ45" i="2"/>
  <c r="AQ46" i="2" s="1"/>
  <c r="AP6" i="23"/>
  <c r="AP52" i="2"/>
  <c r="AP9" i="23" s="1"/>
  <c r="AQ50" i="2"/>
  <c r="AR10" i="23"/>
  <c r="AS10" i="23" s="1"/>
  <c r="AU65" i="2"/>
  <c r="BA62" i="2"/>
  <c r="AP8" i="23"/>
  <c r="AR29" i="23"/>
  <c r="AS6" i="31"/>
  <c r="AT30" i="23"/>
  <c r="AO41" i="25"/>
  <c r="AO42" i="25"/>
  <c r="AP42" i="26"/>
  <c r="AP20" i="23"/>
  <c r="AR29" i="2"/>
  <c r="AS29" i="2" s="1"/>
  <c r="AR28" i="2"/>
  <c r="AS28" i="2" s="1"/>
  <c r="AT27" i="2"/>
  <c r="AU56" i="2"/>
  <c r="AT58" i="2"/>
  <c r="AO13" i="25"/>
  <c r="AO14" i="25"/>
  <c r="AQ64" i="2"/>
  <c r="AP68" i="2"/>
  <c r="AP11" i="23" s="1"/>
  <c r="AN14" i="28"/>
  <c r="AN15" i="28" s="1"/>
  <c r="AO4" i="23"/>
  <c r="AO72" i="2"/>
  <c r="AD16" i="23" l="1"/>
  <c r="AD23" i="23" s="1"/>
  <c r="AD26" i="23" s="1"/>
  <c r="AD35" i="23" s="1"/>
  <c r="AD26" i="32" s="1"/>
  <c r="AE31" i="26"/>
  <c r="AG32" i="26"/>
  <c r="AD30" i="26"/>
  <c r="Z11" i="31"/>
  <c r="S26" i="31"/>
  <c r="AA34" i="26"/>
  <c r="AA97" i="26" s="1"/>
  <c r="AA98" i="26" s="1"/>
  <c r="AG28" i="26"/>
  <c r="AE28" i="26"/>
  <c r="Z10" i="31"/>
  <c r="AE26" i="26"/>
  <c r="AP31" i="31"/>
  <c r="T21" i="7"/>
  <c r="T41" i="23" s="1"/>
  <c r="AF19" i="7"/>
  <c r="T25" i="28"/>
  <c r="T25" i="31" s="1"/>
  <c r="T6" i="26" s="1"/>
  <c r="U11" i="7"/>
  <c r="U13" i="7" s="1"/>
  <c r="U10" i="7"/>
  <c r="S7" i="26"/>
  <c r="R8" i="26"/>
  <c r="R84" i="26" s="1"/>
  <c r="AQ18" i="31"/>
  <c r="AO10" i="28"/>
  <c r="AO17" i="31" s="1"/>
  <c r="AO19" i="31" s="1"/>
  <c r="AN12" i="28"/>
  <c r="AN16" i="28" s="1"/>
  <c r="T20" i="7"/>
  <c r="AW71" i="20"/>
  <c r="AV84" i="20"/>
  <c r="AV26" i="20"/>
  <c r="AU46" i="20"/>
  <c r="AV50" i="20"/>
  <c r="AU67" i="20"/>
  <c r="AN6" i="20"/>
  <c r="AM22" i="20"/>
  <c r="AM41" i="26" s="1"/>
  <c r="AM72" i="26" s="1"/>
  <c r="BG12" i="20"/>
  <c r="BF12" i="20"/>
  <c r="AJ19" i="2"/>
  <c r="AI71" i="2"/>
  <c r="AI5" i="23"/>
  <c r="AI12" i="23" s="1"/>
  <c r="AI25" i="32" s="1"/>
  <c r="AI24" i="26"/>
  <c r="AG22" i="26"/>
  <c r="AH23" i="26"/>
  <c r="AJ25" i="26"/>
  <c r="AF22" i="26"/>
  <c r="AI23" i="26"/>
  <c r="AH22" i="26"/>
  <c r="AJ24" i="26"/>
  <c r="AK25" i="26"/>
  <c r="AN5" i="20"/>
  <c r="AL41" i="26"/>
  <c r="AL72" i="26" s="1"/>
  <c r="AL19" i="23"/>
  <c r="AR13" i="28"/>
  <c r="AQ11" i="28"/>
  <c r="AR43" i="26"/>
  <c r="AS43" i="26" s="1"/>
  <c r="AR21" i="23"/>
  <c r="AS21" i="23" s="1"/>
  <c r="AT10" i="23"/>
  <c r="AV65" i="2"/>
  <c r="AP14" i="25"/>
  <c r="AP13" i="25"/>
  <c r="AR32" i="23"/>
  <c r="AS32" i="23" s="1"/>
  <c r="AS29" i="23"/>
  <c r="AU30" i="23"/>
  <c r="AR30" i="2"/>
  <c r="AS30" i="2" s="1"/>
  <c r="AS26" i="20"/>
  <c r="AS46" i="20" s="1"/>
  <c r="AQ8" i="23"/>
  <c r="AP28" i="25"/>
  <c r="AP27" i="25"/>
  <c r="AT29" i="23"/>
  <c r="AO45" i="25"/>
  <c r="AR64" i="2"/>
  <c r="AS64" i="2" s="1"/>
  <c r="AQ68" i="2"/>
  <c r="AQ11" i="23" s="1"/>
  <c r="AQ52" i="2"/>
  <c r="AQ9" i="23" s="1"/>
  <c r="AR50" i="2"/>
  <c r="AS50" i="2" s="1"/>
  <c r="AQ10" i="2"/>
  <c r="AR8" i="2"/>
  <c r="AS8" i="2" s="1"/>
  <c r="AS9" i="2" s="1"/>
  <c r="AS72" i="20"/>
  <c r="AS84" i="20" s="1"/>
  <c r="AQ42" i="26"/>
  <c r="AQ20" i="23"/>
  <c r="AR45" i="2"/>
  <c r="AT42" i="2"/>
  <c r="AQ22" i="23"/>
  <c r="AQ50" i="23" s="1"/>
  <c r="AQ44" i="26"/>
  <c r="AO14" i="28"/>
  <c r="AO15" i="28" s="1"/>
  <c r="AV56" i="2"/>
  <c r="AU58" i="2"/>
  <c r="AU10" i="23" s="1"/>
  <c r="AT28" i="2"/>
  <c r="AU27" i="2"/>
  <c r="AT29" i="2"/>
  <c r="AP41" i="25"/>
  <c r="AP42" i="25"/>
  <c r="BB62" i="2"/>
  <c r="AP4" i="23"/>
  <c r="AP72" i="2"/>
  <c r="AO47" i="25"/>
  <c r="AO4" i="20" s="1"/>
  <c r="AE70" i="26" l="1"/>
  <c r="AE96" i="26"/>
  <c r="AA40" i="26"/>
  <c r="AA7" i="28" s="1"/>
  <c r="AA9" i="32" s="1"/>
  <c r="AA71" i="26"/>
  <c r="AD36" i="32"/>
  <c r="AA23" i="28"/>
  <c r="AA11" i="31" s="1"/>
  <c r="AF26" i="26"/>
  <c r="AE6" i="28"/>
  <c r="AG31" i="26"/>
  <c r="AH33" i="26"/>
  <c r="AE30" i="26"/>
  <c r="AF30" i="26" s="1"/>
  <c r="AG16" i="23"/>
  <c r="AG23" i="23" s="1"/>
  <c r="AG26" i="23" s="1"/>
  <c r="AG35" i="23" s="1"/>
  <c r="AG36" i="32" s="1"/>
  <c r="AH31" i="26"/>
  <c r="AI32" i="26"/>
  <c r="AG30" i="26"/>
  <c r="AJ33" i="26"/>
  <c r="AB34" i="26"/>
  <c r="AB97" i="26" s="1"/>
  <c r="AB98" i="26" s="1"/>
  <c r="AF28" i="26"/>
  <c r="AE16" i="23"/>
  <c r="AE23" i="23" s="1"/>
  <c r="AE26" i="23" s="1"/>
  <c r="T45" i="26"/>
  <c r="AQ31" i="31"/>
  <c r="T22" i="7"/>
  <c r="U12" i="7"/>
  <c r="U14" i="7" s="1"/>
  <c r="U40" i="23"/>
  <c r="S8" i="26"/>
  <c r="AH26" i="26"/>
  <c r="AS13" i="28"/>
  <c r="AR18" i="31"/>
  <c r="AS18" i="31" s="1"/>
  <c r="AP10" i="28"/>
  <c r="AP17" i="31" s="1"/>
  <c r="AO12" i="28"/>
  <c r="AO16" i="28" s="1"/>
  <c r="AG26" i="26"/>
  <c r="AW50" i="20"/>
  <c r="AV67" i="20"/>
  <c r="AW26" i="20"/>
  <c r="AV46" i="20"/>
  <c r="AX71" i="20"/>
  <c r="AW84" i="20"/>
  <c r="AM87" i="20"/>
  <c r="AM19" i="23"/>
  <c r="AN22" i="20"/>
  <c r="AN19" i="23" s="1"/>
  <c r="BH12" i="20"/>
  <c r="AC34" i="26"/>
  <c r="AI73" i="2"/>
  <c r="AJ21" i="2"/>
  <c r="AK18" i="2"/>
  <c r="AR46" i="2"/>
  <c r="AS46" i="2" s="1"/>
  <c r="AS45" i="2"/>
  <c r="AR9" i="2"/>
  <c r="AT8" i="2" s="1"/>
  <c r="T23" i="7"/>
  <c r="AT13" i="28"/>
  <c r="AT64" i="2"/>
  <c r="AR68" i="2"/>
  <c r="AS68" i="2" s="1"/>
  <c r="AQ42" i="25"/>
  <c r="AQ41" i="25"/>
  <c r="AR8" i="23"/>
  <c r="AS8" i="23" s="1"/>
  <c r="AV58" i="2"/>
  <c r="AW56" i="2"/>
  <c r="AU42" i="2"/>
  <c r="AT45" i="2"/>
  <c r="AR44" i="26"/>
  <c r="AS44" i="26" s="1"/>
  <c r="AR22" i="23"/>
  <c r="AU29" i="23"/>
  <c r="AU32" i="23" s="1"/>
  <c r="AQ72" i="2"/>
  <c r="AP47" i="25"/>
  <c r="AP4" i="20" s="1"/>
  <c r="AT30" i="2"/>
  <c r="BC62" i="2"/>
  <c r="AU28" i="2"/>
  <c r="AU29" i="2"/>
  <c r="AV27" i="2"/>
  <c r="AT21" i="23"/>
  <c r="AT43" i="26"/>
  <c r="AQ4" i="23"/>
  <c r="AT50" i="2"/>
  <c r="AR52" i="2"/>
  <c r="AS52" i="2" s="1"/>
  <c r="AV30" i="23"/>
  <c r="AQ14" i="25"/>
  <c r="AQ13" i="25"/>
  <c r="AO5" i="20"/>
  <c r="AO6" i="20"/>
  <c r="AP14" i="28"/>
  <c r="AP15" i="28" s="1"/>
  <c r="AT32" i="23"/>
  <c r="AQ28" i="25"/>
  <c r="AQ27" i="25"/>
  <c r="AR42" i="26"/>
  <c r="AS42" i="26" s="1"/>
  <c r="AR20" i="23"/>
  <c r="AS20" i="23" s="1"/>
  <c r="AR6" i="23"/>
  <c r="AW65" i="2"/>
  <c r="AP45" i="25"/>
  <c r="AC71" i="26" l="1"/>
  <c r="AC97" i="26"/>
  <c r="AC98" i="26" s="1"/>
  <c r="AH70" i="26"/>
  <c r="AH96" i="26"/>
  <c r="AG70" i="26"/>
  <c r="AG96" i="26"/>
  <c r="AB40" i="26"/>
  <c r="AB71" i="26"/>
  <c r="AG26" i="32"/>
  <c r="AH32" i="26"/>
  <c r="AI33" i="26"/>
  <c r="AG6" i="28"/>
  <c r="AF6" i="28"/>
  <c r="AF10" i="32" s="1"/>
  <c r="AE9" i="31"/>
  <c r="AF9" i="31" s="1"/>
  <c r="AB23" i="28"/>
  <c r="AC23" i="28" s="1"/>
  <c r="AF23" i="23"/>
  <c r="AF16" i="23"/>
  <c r="AA10" i="31"/>
  <c r="U15" i="7"/>
  <c r="AT18" i="31"/>
  <c r="AP19" i="31"/>
  <c r="AQ10" i="28"/>
  <c r="AQ17" i="31"/>
  <c r="AQ19" i="31" s="1"/>
  <c r="AP12" i="28"/>
  <c r="AP16" i="28" s="1"/>
  <c r="AC40" i="26"/>
  <c r="AY71" i="20"/>
  <c r="AX84" i="20"/>
  <c r="AX26" i="20"/>
  <c r="AW46" i="20"/>
  <c r="AX50" i="20"/>
  <c r="AW67" i="20"/>
  <c r="AO22" i="20"/>
  <c r="AO87" i="20" s="1"/>
  <c r="AN41" i="26"/>
  <c r="AN72" i="26" s="1"/>
  <c r="AN87" i="20"/>
  <c r="BI12" i="20"/>
  <c r="AR10" i="2"/>
  <c r="AS10" i="2" s="1"/>
  <c r="AF26" i="23"/>
  <c r="AE35" i="23"/>
  <c r="AF31" i="26"/>
  <c r="AI20" i="26"/>
  <c r="AI12" i="32"/>
  <c r="AK19" i="2"/>
  <c r="AT46" i="2"/>
  <c r="AJ5" i="23"/>
  <c r="AJ12" i="23" s="1"/>
  <c r="AJ71" i="2"/>
  <c r="AR11" i="28"/>
  <c r="AS11" i="28" s="1"/>
  <c r="AT9" i="2"/>
  <c r="AT10" i="2" s="1"/>
  <c r="U18" i="7"/>
  <c r="T27" i="28"/>
  <c r="T26" i="31" s="1"/>
  <c r="T7" i="26" s="1"/>
  <c r="T8" i="26" s="1"/>
  <c r="T84" i="26" s="1"/>
  <c r="U19" i="7"/>
  <c r="AS22" i="23"/>
  <c r="AR50" i="23"/>
  <c r="AU13" i="28"/>
  <c r="AU30" i="2"/>
  <c r="AU6" i="23" s="1"/>
  <c r="AQ14" i="28"/>
  <c r="AQ15" i="28" s="1"/>
  <c r="BD62" i="2"/>
  <c r="AT20" i="23"/>
  <c r="AT42" i="26"/>
  <c r="AT6" i="23"/>
  <c r="AV42" i="2"/>
  <c r="AU45" i="2"/>
  <c r="AU46" i="2" s="1"/>
  <c r="AV29" i="23"/>
  <c r="AR11" i="23"/>
  <c r="AS11" i="23" s="1"/>
  <c r="AQ45" i="25"/>
  <c r="AT52" i="2"/>
  <c r="AU50" i="2"/>
  <c r="AW58" i="2"/>
  <c r="AW10" i="23" s="1"/>
  <c r="AX56" i="2"/>
  <c r="AU64" i="2"/>
  <c r="AT68" i="2"/>
  <c r="AS6" i="23"/>
  <c r="AR9" i="23"/>
  <c r="AS9" i="23" s="1"/>
  <c r="AT22" i="23"/>
  <c r="AT44" i="26"/>
  <c r="AR28" i="25"/>
  <c r="AS28" i="25" s="1"/>
  <c r="AR27" i="25"/>
  <c r="AS18" i="25"/>
  <c r="AW27" i="2"/>
  <c r="AV28" i="2"/>
  <c r="AV29" i="2"/>
  <c r="AX65" i="2"/>
  <c r="AU21" i="23"/>
  <c r="AU43" i="26"/>
  <c r="AR13" i="25"/>
  <c r="AR14" i="25"/>
  <c r="AS4" i="25"/>
  <c r="AP5" i="20"/>
  <c r="AP6" i="20"/>
  <c r="AW30" i="23"/>
  <c r="AT8" i="23"/>
  <c r="AV10" i="23"/>
  <c r="AR42" i="25"/>
  <c r="AS42" i="25" s="1"/>
  <c r="AR41" i="25"/>
  <c r="AS34" i="25"/>
  <c r="AQ47" i="25"/>
  <c r="AQ4" i="20" s="1"/>
  <c r="AR72" i="2"/>
  <c r="AS72" i="2" s="1"/>
  <c r="AB11" i="31" l="1"/>
  <c r="AH6" i="28"/>
  <c r="AH9" i="31" s="1"/>
  <c r="AG9" i="31"/>
  <c r="AC11" i="31"/>
  <c r="AH28" i="26"/>
  <c r="AC7" i="28"/>
  <c r="AC9" i="32" s="1"/>
  <c r="V10" i="7"/>
  <c r="V11" i="7"/>
  <c r="V13" i="7" s="1"/>
  <c r="U25" i="28"/>
  <c r="U25" i="31" s="1"/>
  <c r="U6" i="26" s="1"/>
  <c r="AU18" i="31"/>
  <c r="AR10" i="28"/>
  <c r="AR17" i="31" s="1"/>
  <c r="AQ12" i="28"/>
  <c r="AR31" i="31"/>
  <c r="AS31" i="31" s="1"/>
  <c r="AY50" i="20"/>
  <c r="AX67" i="20"/>
  <c r="AY26" i="20"/>
  <c r="AX46" i="20"/>
  <c r="AZ71" i="20"/>
  <c r="AY84" i="20"/>
  <c r="AR4" i="23"/>
  <c r="AS4" i="23" s="1"/>
  <c r="AP22" i="20"/>
  <c r="AP41" i="26" s="1"/>
  <c r="AP72" i="26" s="1"/>
  <c r="BJ12" i="20"/>
  <c r="AU8" i="2"/>
  <c r="AU9" i="2" s="1"/>
  <c r="AU10" i="2" s="1"/>
  <c r="AJ73" i="2"/>
  <c r="AJ25" i="32"/>
  <c r="AE26" i="32"/>
  <c r="AF35" i="23"/>
  <c r="AE36" i="32"/>
  <c r="AB7" i="28"/>
  <c r="AL18" i="2"/>
  <c r="AL19" i="2" s="1"/>
  <c r="AK21" i="2"/>
  <c r="AI22" i="26"/>
  <c r="AJ23" i="26"/>
  <c r="AL25" i="26"/>
  <c r="AK24" i="26"/>
  <c r="AT11" i="28"/>
  <c r="U21" i="7"/>
  <c r="U20" i="7"/>
  <c r="AO41" i="26"/>
  <c r="AO72" i="26" s="1"/>
  <c r="AO19" i="23"/>
  <c r="AV13" i="28"/>
  <c r="AS50" i="23"/>
  <c r="AU11" i="28"/>
  <c r="AQ16" i="28"/>
  <c r="AV30" i="2"/>
  <c r="AS41" i="25"/>
  <c r="AU22" i="23"/>
  <c r="AU44" i="26"/>
  <c r="AS13" i="25"/>
  <c r="AW28" i="2"/>
  <c r="AX27" i="2"/>
  <c r="AW29" i="2"/>
  <c r="AV64" i="2"/>
  <c r="AU68" i="2"/>
  <c r="AU11" i="23" s="1"/>
  <c r="AX30" i="23"/>
  <c r="AR14" i="28"/>
  <c r="AS14" i="28" s="1"/>
  <c r="AQ5" i="20"/>
  <c r="AQ6" i="20"/>
  <c r="AT42" i="25"/>
  <c r="AT41" i="25"/>
  <c r="AT14" i="25"/>
  <c r="AT13" i="25"/>
  <c r="AT9" i="23"/>
  <c r="AV32" i="23"/>
  <c r="AU20" i="23"/>
  <c r="AU42" i="26"/>
  <c r="BE62" i="2"/>
  <c r="BF62" i="2" s="1"/>
  <c r="AT27" i="25"/>
  <c r="AT28" i="25"/>
  <c r="AT11" i="23"/>
  <c r="AU52" i="2"/>
  <c r="AU9" i="23" s="1"/>
  <c r="AV50" i="2"/>
  <c r="AT4" i="23"/>
  <c r="AW42" i="2"/>
  <c r="AV45" i="2"/>
  <c r="AT72" i="2"/>
  <c r="AR45" i="25"/>
  <c r="AR47" i="25"/>
  <c r="AR4" i="20" s="1"/>
  <c r="AS14" i="25"/>
  <c r="AY65" i="2"/>
  <c r="AS27" i="25"/>
  <c r="AW29" i="23"/>
  <c r="AW32" i="23" s="1"/>
  <c r="AX58" i="2"/>
  <c r="AY56" i="2"/>
  <c r="AU8" i="23"/>
  <c r="AV21" i="23"/>
  <c r="AV43" i="26"/>
  <c r="AH16" i="23" l="1"/>
  <c r="AH23" i="23" s="1"/>
  <c r="AH26" i="23" s="1"/>
  <c r="AH35" i="23" s="1"/>
  <c r="AJ32" i="26"/>
  <c r="AH30" i="26"/>
  <c r="AK33" i="26"/>
  <c r="AI31" i="26"/>
  <c r="AI6" i="28"/>
  <c r="AH10" i="32"/>
  <c r="AF32" i="26"/>
  <c r="AD34" i="26"/>
  <c r="V12" i="7"/>
  <c r="V14" i="7" s="1"/>
  <c r="V40" i="23"/>
  <c r="AV18" i="31"/>
  <c r="AR19" i="31"/>
  <c r="AS19" i="31" s="1"/>
  <c r="AS17" i="31"/>
  <c r="AR12" i="28"/>
  <c r="AS12" i="28" s="1"/>
  <c r="AT10" i="28"/>
  <c r="AT17" i="31" s="1"/>
  <c r="AT19" i="31" s="1"/>
  <c r="AS10" i="28"/>
  <c r="AI26" i="26"/>
  <c r="AC10" i="31"/>
  <c r="AB10" i="31"/>
  <c r="BA71" i="20"/>
  <c r="AZ84" i="20"/>
  <c r="AZ26" i="20"/>
  <c r="AY46" i="20"/>
  <c r="AZ50" i="20"/>
  <c r="AY67" i="20"/>
  <c r="AV8" i="2"/>
  <c r="AV9" i="2" s="1"/>
  <c r="AW8" i="2" s="1"/>
  <c r="AW9" i="2" s="1"/>
  <c r="AQ22" i="20"/>
  <c r="AQ19" i="23" s="1"/>
  <c r="BK12" i="20"/>
  <c r="AK5" i="23"/>
  <c r="AK12" i="23" s="1"/>
  <c r="AK71" i="2"/>
  <c r="AV46" i="2"/>
  <c r="AM18" i="2"/>
  <c r="AM19" i="2" s="1"/>
  <c r="AL21" i="2"/>
  <c r="AJ12" i="32"/>
  <c r="AJ20" i="26"/>
  <c r="AF36" i="32"/>
  <c r="AF26" i="32"/>
  <c r="AB9" i="32"/>
  <c r="AV6" i="23"/>
  <c r="U22" i="7"/>
  <c r="U41" i="23"/>
  <c r="U45" i="26"/>
  <c r="AU72" i="2"/>
  <c r="AP87" i="20"/>
  <c r="AP19" i="23"/>
  <c r="AR15" i="28"/>
  <c r="AS15" i="28" s="1"/>
  <c r="AW13" i="28"/>
  <c r="AV11" i="28"/>
  <c r="AW30" i="2"/>
  <c r="AW6" i="23" s="1"/>
  <c r="K11" i="32"/>
  <c r="K10" i="32"/>
  <c r="AT45" i="25"/>
  <c r="AT47" i="25"/>
  <c r="AT4" i="20" s="1"/>
  <c r="AR5" i="20"/>
  <c r="AS5" i="20" s="1"/>
  <c r="AR6" i="20"/>
  <c r="AS6" i="20" s="1"/>
  <c r="AS4" i="20"/>
  <c r="AX28" i="2"/>
  <c r="AX29" i="2"/>
  <c r="AY27" i="2"/>
  <c r="AX10" i="23"/>
  <c r="AS47" i="25"/>
  <c r="AX42" i="2"/>
  <c r="AW45" i="2"/>
  <c r="AW46" i="2" s="1"/>
  <c r="AV52" i="2"/>
  <c r="AV9" i="23" s="1"/>
  <c r="AW50" i="2"/>
  <c r="AX29" i="23"/>
  <c r="AX32" i="23" s="1"/>
  <c r="BG62" i="2"/>
  <c r="AU13" i="25"/>
  <c r="AU14" i="25"/>
  <c r="AT14" i="28"/>
  <c r="AT15" i="28" s="1"/>
  <c r="AS45" i="25"/>
  <c r="AV22" i="23"/>
  <c r="AV44" i="26"/>
  <c r="AW43" i="26"/>
  <c r="AW21" i="23"/>
  <c r="AY30" i="23"/>
  <c r="AU4" i="23"/>
  <c r="AY58" i="2"/>
  <c r="AY10" i="23" s="1"/>
  <c r="AZ56" i="2"/>
  <c r="AZ65" i="2"/>
  <c r="AV8" i="23"/>
  <c r="AU27" i="25"/>
  <c r="AU28" i="25"/>
  <c r="AU41" i="25"/>
  <c r="AU42" i="25"/>
  <c r="AV42" i="26"/>
  <c r="AV20" i="23"/>
  <c r="AW64" i="2"/>
  <c r="AV68" i="2"/>
  <c r="AV11" i="23" s="1"/>
  <c r="AI70" i="26" l="1"/>
  <c r="AI96" i="26"/>
  <c r="AD71" i="26"/>
  <c r="AD97" i="26"/>
  <c r="AD98" i="26" s="1"/>
  <c r="AI9" i="31"/>
  <c r="AD40" i="26"/>
  <c r="AD7" i="28" s="1"/>
  <c r="AD9" i="32" s="1"/>
  <c r="AD23" i="28"/>
  <c r="AD11" i="31" s="1"/>
  <c r="AI28" i="26"/>
  <c r="AH26" i="32"/>
  <c r="AH36" i="32"/>
  <c r="V15" i="7"/>
  <c r="AW18" i="31"/>
  <c r="AU10" i="28"/>
  <c r="AU17" i="31" s="1"/>
  <c r="AU19" i="31" s="1"/>
  <c r="AT12" i="28"/>
  <c r="AT16" i="28" s="1"/>
  <c r="AV10" i="2"/>
  <c r="AV4" i="23" s="1"/>
  <c r="BA50" i="20"/>
  <c r="AZ67" i="20"/>
  <c r="BA26" i="20"/>
  <c r="AZ46" i="20"/>
  <c r="BB71" i="20"/>
  <c r="BA84" i="20"/>
  <c r="AS22" i="20"/>
  <c r="AR22" i="20"/>
  <c r="AR87" i="20" s="1"/>
  <c r="BL12" i="20"/>
  <c r="AL24" i="26"/>
  <c r="AK23" i="26"/>
  <c r="AM25" i="26"/>
  <c r="AJ22" i="26"/>
  <c r="AK73" i="2"/>
  <c r="AK25" i="32"/>
  <c r="AL5" i="23"/>
  <c r="AL71" i="2"/>
  <c r="AL73" i="2" s="1"/>
  <c r="AN18" i="2"/>
  <c r="AN19" i="2" s="1"/>
  <c r="AM21" i="2"/>
  <c r="U23" i="7"/>
  <c r="AQ87" i="20"/>
  <c r="AQ41" i="26"/>
  <c r="AQ72" i="26" s="1"/>
  <c r="AR16" i="28"/>
  <c r="AS16" i="28" s="1"/>
  <c r="AX13" i="28"/>
  <c r="AW11" i="28"/>
  <c r="AV72" i="2"/>
  <c r="AX64" i="2"/>
  <c r="AW68" i="2"/>
  <c r="AZ30" i="23"/>
  <c r="AX43" i="26"/>
  <c r="AX21" i="23"/>
  <c r="AU14" i="28"/>
  <c r="AU15" i="28" s="1"/>
  <c r="BH62" i="2"/>
  <c r="AY29" i="2"/>
  <c r="AZ27" i="2"/>
  <c r="AY28" i="2"/>
  <c r="AW10" i="2"/>
  <c r="AX8" i="2"/>
  <c r="AY29" i="23"/>
  <c r="AY42" i="2"/>
  <c r="AX45" i="2"/>
  <c r="AX46" i="2" s="1"/>
  <c r="AU45" i="25"/>
  <c r="AU47" i="25"/>
  <c r="AU4" i="20" s="1"/>
  <c r="BA65" i="2"/>
  <c r="AW52" i="2"/>
  <c r="AW9" i="23" s="1"/>
  <c r="AX50" i="2"/>
  <c r="AV42" i="25"/>
  <c r="AV41" i="25"/>
  <c r="AV28" i="25"/>
  <c r="AV27" i="25"/>
  <c r="AZ58" i="2"/>
  <c r="AZ10" i="23" s="1"/>
  <c r="BA56" i="2"/>
  <c r="AV13" i="25"/>
  <c r="AV14" i="25"/>
  <c r="AW8" i="23"/>
  <c r="AW22" i="23"/>
  <c r="AW50" i="23" s="1"/>
  <c r="AW44" i="26"/>
  <c r="AW42" i="26"/>
  <c r="AW20" i="23"/>
  <c r="AT5" i="20"/>
  <c r="AT6" i="20"/>
  <c r="AX30" i="2"/>
  <c r="AK32" i="26" l="1"/>
  <c r="AI30" i="26"/>
  <c r="AL33" i="26"/>
  <c r="AJ31" i="26"/>
  <c r="AE34" i="26"/>
  <c r="AE97" i="26" s="1"/>
  <c r="AE98" i="26" s="1"/>
  <c r="AI16" i="23"/>
  <c r="AI23" i="23" s="1"/>
  <c r="AI26" i="23" s="1"/>
  <c r="AI35" i="23" s="1"/>
  <c r="AI26" i="32" s="1"/>
  <c r="AD10" i="31"/>
  <c r="AW31" i="31"/>
  <c r="V25" i="28"/>
  <c r="V25" i="31" s="1"/>
  <c r="V6" i="26" s="1"/>
  <c r="W10" i="7"/>
  <c r="W11" i="7"/>
  <c r="W13" i="7" s="1"/>
  <c r="AX18" i="31"/>
  <c r="AV10" i="28"/>
  <c r="AV17" i="31" s="1"/>
  <c r="AV19" i="31" s="1"/>
  <c r="AU12" i="28"/>
  <c r="AU16" i="28" s="1"/>
  <c r="AJ26" i="26"/>
  <c r="AJ96" i="26" s="1"/>
  <c r="BC71" i="20"/>
  <c r="BB84" i="20"/>
  <c r="BB26" i="20"/>
  <c r="BA46" i="20"/>
  <c r="BB50" i="20"/>
  <c r="BA67" i="20"/>
  <c r="AT22" i="20"/>
  <c r="BM12" i="20"/>
  <c r="AM71" i="2"/>
  <c r="AM73" i="2" s="1"/>
  <c r="AM5" i="23"/>
  <c r="AM12" i="23" s="1"/>
  <c r="AO18" i="2"/>
  <c r="AO19" i="2" s="1"/>
  <c r="AN21" i="2"/>
  <c r="AL20" i="26"/>
  <c r="AL12" i="32"/>
  <c r="AX9" i="2"/>
  <c r="AY8" i="2" s="1"/>
  <c r="AY9" i="2" s="1"/>
  <c r="AL12" i="23"/>
  <c r="AK20" i="26"/>
  <c r="AK12" i="32"/>
  <c r="U27" i="28"/>
  <c r="U26" i="31" s="1"/>
  <c r="U7" i="26" s="1"/>
  <c r="U8" i="26" s="1"/>
  <c r="U84" i="26" s="1"/>
  <c r="V18" i="7"/>
  <c r="V19" i="7"/>
  <c r="AR41" i="26"/>
  <c r="AR19" i="23"/>
  <c r="AS19" i="23" s="1"/>
  <c r="AV47" i="25"/>
  <c r="AV4" i="20" s="1"/>
  <c r="AY13" i="28"/>
  <c r="AX11" i="28"/>
  <c r="AX8" i="23"/>
  <c r="AY32" i="23"/>
  <c r="AW11" i="23"/>
  <c r="AW14" i="25"/>
  <c r="AW13" i="25"/>
  <c r="AX52" i="2"/>
  <c r="AX9" i="23" s="1"/>
  <c r="AY50" i="2"/>
  <c r="AX20" i="23"/>
  <c r="AX42" i="26"/>
  <c r="AW4" i="23"/>
  <c r="AV14" i="28"/>
  <c r="AV15" i="28" s="1"/>
  <c r="AW41" i="25"/>
  <c r="AW42" i="25"/>
  <c r="BA30" i="23"/>
  <c r="BB65" i="2"/>
  <c r="AU6" i="20"/>
  <c r="AU5" i="20"/>
  <c r="AS87" i="20"/>
  <c r="AZ28" i="2"/>
  <c r="AZ29" i="2"/>
  <c r="BA27" i="2"/>
  <c r="AW72" i="2"/>
  <c r="AX6" i="23"/>
  <c r="BA58" i="2"/>
  <c r="BB56" i="2"/>
  <c r="AW27" i="25"/>
  <c r="AW28" i="25"/>
  <c r="BF32" i="25"/>
  <c r="AX44" i="26"/>
  <c r="AX22" i="23"/>
  <c r="AX50" i="23" s="1"/>
  <c r="AZ42" i="2"/>
  <c r="AY45" i="2"/>
  <c r="AY46" i="2" s="1"/>
  <c r="AY30" i="2"/>
  <c r="AY6" i="23" s="1"/>
  <c r="BI62" i="2"/>
  <c r="AZ29" i="23"/>
  <c r="AZ32" i="23" s="1"/>
  <c r="AY43" i="26"/>
  <c r="AY21" i="23"/>
  <c r="AY64" i="2"/>
  <c r="AX68" i="2"/>
  <c r="AX11" i="23" s="1"/>
  <c r="AV45" i="25"/>
  <c r="AJ6" i="28" l="1"/>
  <c r="AJ9" i="31" s="1"/>
  <c r="AJ70" i="26"/>
  <c r="AE40" i="26"/>
  <c r="AE7" i="28" s="1"/>
  <c r="AE71" i="26"/>
  <c r="AS41" i="26"/>
  <c r="AR72" i="26"/>
  <c r="AE23" i="28"/>
  <c r="AE11" i="31" s="1"/>
  <c r="AF11" i="31" s="1"/>
  <c r="AI36" i="32"/>
  <c r="AF33" i="26"/>
  <c r="AF34" i="26"/>
  <c r="AJ28" i="26"/>
  <c r="AK28" i="26"/>
  <c r="AX31" i="31"/>
  <c r="W12" i="7"/>
  <c r="W14" i="7" s="1"/>
  <c r="W40" i="23"/>
  <c r="AY18" i="31"/>
  <c r="AW10" i="28"/>
  <c r="AW17" i="31" s="1"/>
  <c r="AW19" i="31" s="1"/>
  <c r="AV12" i="28"/>
  <c r="BC50" i="20"/>
  <c r="BB67" i="20"/>
  <c r="BC26" i="20"/>
  <c r="BB46" i="20"/>
  <c r="BD71" i="20"/>
  <c r="BC84" i="20"/>
  <c r="AU22" i="20"/>
  <c r="AU19" i="23" s="1"/>
  <c r="AV5" i="20"/>
  <c r="BN12" i="20"/>
  <c r="AL25" i="32"/>
  <c r="AN5" i="23"/>
  <c r="AN12" i="23" s="1"/>
  <c r="AN71" i="2"/>
  <c r="AN73" i="2" s="1"/>
  <c r="AO21" i="2"/>
  <c r="AP18" i="2"/>
  <c r="AP19" i="2" s="1"/>
  <c r="AM12" i="32"/>
  <c r="AM20" i="26"/>
  <c r="AX10" i="2"/>
  <c r="AM25" i="32"/>
  <c r="AK22" i="26"/>
  <c r="AL23" i="26"/>
  <c r="AN25" i="26"/>
  <c r="AM24" i="26"/>
  <c r="AL22" i="26"/>
  <c r="AO25" i="26"/>
  <c r="AN24" i="26"/>
  <c r="AM23" i="26"/>
  <c r="V21" i="7"/>
  <c r="V20" i="7"/>
  <c r="AV6" i="20"/>
  <c r="AZ13" i="28"/>
  <c r="AY11" i="28"/>
  <c r="AZ30" i="2"/>
  <c r="AZ6" i="23" s="1"/>
  <c r="AV16" i="28"/>
  <c r="AY8" i="23"/>
  <c r="BB30" i="23"/>
  <c r="AX28" i="25"/>
  <c r="AX27" i="25"/>
  <c r="AZ21" i="23"/>
  <c r="AZ43" i="26"/>
  <c r="BA10" i="23"/>
  <c r="AX41" i="25"/>
  <c r="AX42" i="25"/>
  <c r="BA29" i="23"/>
  <c r="BA32" i="23" s="1"/>
  <c r="AZ8" i="2"/>
  <c r="AZ9" i="2" s="1"/>
  <c r="AY10" i="2"/>
  <c r="AW47" i="25"/>
  <c r="AW4" i="20" s="1"/>
  <c r="BJ62" i="2"/>
  <c r="AT87" i="20"/>
  <c r="AT41" i="26"/>
  <c r="AT72" i="26" s="1"/>
  <c r="AT19" i="23"/>
  <c r="BB27" i="2"/>
  <c r="BA28" i="2"/>
  <c r="BA29" i="2"/>
  <c r="AX4" i="23"/>
  <c r="AW14" i="28"/>
  <c r="AW15" i="28" s="1"/>
  <c r="AY44" i="26"/>
  <c r="AY22" i="23"/>
  <c r="AY50" i="23" s="1"/>
  <c r="AY52" i="2"/>
  <c r="AY9" i="23" s="1"/>
  <c r="AZ50" i="2"/>
  <c r="AX13" i="25"/>
  <c r="AX14" i="25"/>
  <c r="AY42" i="26"/>
  <c r="AY20" i="23"/>
  <c r="AZ64" i="2"/>
  <c r="AY68" i="2"/>
  <c r="AY11" i="23" s="1"/>
  <c r="BB58" i="2"/>
  <c r="BB10" i="23" s="1"/>
  <c r="BC56" i="2"/>
  <c r="BA42" i="2"/>
  <c r="AZ45" i="2"/>
  <c r="AZ46" i="2" s="1"/>
  <c r="BC65" i="2"/>
  <c r="AX72" i="2"/>
  <c r="AW45" i="25"/>
  <c r="AF40" i="26" l="1"/>
  <c r="AJ30" i="26"/>
  <c r="AM33" i="26"/>
  <c r="AK31" i="26"/>
  <c r="AL32" i="26"/>
  <c r="AK16" i="23"/>
  <c r="AK23" i="23" s="1"/>
  <c r="AK26" i="23" s="1"/>
  <c r="AK35" i="23" s="1"/>
  <c r="AK26" i="32" s="1"/>
  <c r="AK30" i="26"/>
  <c r="AN33" i="26"/>
  <c r="AL31" i="26"/>
  <c r="AM32" i="26"/>
  <c r="AF23" i="28"/>
  <c r="AJ16" i="23"/>
  <c r="AJ23" i="23" s="1"/>
  <c r="AJ26" i="23" s="1"/>
  <c r="AJ35" i="23" s="1"/>
  <c r="AJ26" i="32" s="1"/>
  <c r="AL28" i="26"/>
  <c r="W15" i="7"/>
  <c r="AL26" i="26"/>
  <c r="AZ18" i="31"/>
  <c r="AX10" i="28"/>
  <c r="AX17" i="31" s="1"/>
  <c r="AX19" i="31" s="1"/>
  <c r="AW12" i="28"/>
  <c r="AW16" i="28" s="1"/>
  <c r="AK26" i="26"/>
  <c r="AK96" i="26" s="1"/>
  <c r="AY31" i="31"/>
  <c r="AE10" i="31"/>
  <c r="AF10" i="31" s="1"/>
  <c r="BE71" i="20"/>
  <c r="BD84" i="20"/>
  <c r="BD26" i="20"/>
  <c r="BC46" i="20"/>
  <c r="BD50" i="20"/>
  <c r="BC67" i="20"/>
  <c r="AV22" i="20"/>
  <c r="AV41" i="26" s="1"/>
  <c r="AV72" i="26" s="1"/>
  <c r="BO12" i="20"/>
  <c r="AP21" i="2"/>
  <c r="AQ18" i="2"/>
  <c r="AQ19" i="2" s="1"/>
  <c r="AF7" i="28"/>
  <c r="AF9" i="32" s="1"/>
  <c r="AE9" i="32"/>
  <c r="AN20" i="26"/>
  <c r="AN12" i="32"/>
  <c r="AN25" i="32"/>
  <c r="AO71" i="2"/>
  <c r="AO73" i="2" s="1"/>
  <c r="AO5" i="23"/>
  <c r="AP25" i="26"/>
  <c r="AO24" i="26"/>
  <c r="AM22" i="26"/>
  <c r="AN23" i="26"/>
  <c r="V22" i="7"/>
  <c r="V41" i="23"/>
  <c r="V45" i="26"/>
  <c r="AX45" i="25"/>
  <c r="AV87" i="20"/>
  <c r="AU41" i="26"/>
  <c r="AU72" i="26" s="1"/>
  <c r="AU87" i="20"/>
  <c r="BA13" i="28"/>
  <c r="AZ11" i="28"/>
  <c r="BA30" i="2"/>
  <c r="BA6" i="23" s="1"/>
  <c r="BB29" i="23"/>
  <c r="BB32" i="23" s="1"/>
  <c r="AZ10" i="2"/>
  <c r="BA8" i="2"/>
  <c r="BA9" i="2" s="1"/>
  <c r="AY27" i="25"/>
  <c r="AY28" i="25"/>
  <c r="BA45" i="2"/>
  <c r="BA46" i="2" s="1"/>
  <c r="BB42" i="2"/>
  <c r="AY14" i="25"/>
  <c r="AY13" i="25"/>
  <c r="BK62" i="2"/>
  <c r="BD65" i="2"/>
  <c r="AZ8" i="23"/>
  <c r="BD56" i="2"/>
  <c r="BC58" i="2"/>
  <c r="BC10" i="23" s="1"/>
  <c r="BA64" i="2"/>
  <c r="AZ68" i="2"/>
  <c r="AZ11" i="23" s="1"/>
  <c r="AZ52" i="2"/>
  <c r="AZ9" i="23" s="1"/>
  <c r="BA50" i="2"/>
  <c r="AX14" i="28"/>
  <c r="AX15" i="28" s="1"/>
  <c r="AW5" i="20"/>
  <c r="AW6" i="20"/>
  <c r="AY4" i="23"/>
  <c r="AZ42" i="26"/>
  <c r="AZ20" i="23"/>
  <c r="AY41" i="25"/>
  <c r="AY42" i="25"/>
  <c r="BC30" i="23"/>
  <c r="AY72" i="2"/>
  <c r="BA21" i="23"/>
  <c r="BA43" i="26"/>
  <c r="AX47" i="25"/>
  <c r="AX4" i="20" s="1"/>
  <c r="AZ22" i="23"/>
  <c r="AZ50" i="23" s="1"/>
  <c r="AZ44" i="26"/>
  <c r="BC27" i="2"/>
  <c r="BB29" i="2"/>
  <c r="BB28" i="2"/>
  <c r="AL70" i="26" l="1"/>
  <c r="AL96" i="26"/>
  <c r="AK6" i="28"/>
  <c r="AL6" i="28" s="1"/>
  <c r="AL9" i="31" s="1"/>
  <c r="AK70" i="26"/>
  <c r="AK36" i="32"/>
  <c r="AO33" i="26"/>
  <c r="AM31" i="26"/>
  <c r="AN32" i="26"/>
  <c r="AL30" i="26"/>
  <c r="AJ36" i="32"/>
  <c r="AG34" i="26"/>
  <c r="AL16" i="23"/>
  <c r="AL23" i="23" s="1"/>
  <c r="AL26" i="23" s="1"/>
  <c r="AL35" i="23" s="1"/>
  <c r="AL26" i="32" s="1"/>
  <c r="AM28" i="26"/>
  <c r="AZ31" i="31"/>
  <c r="X10" i="7"/>
  <c r="X12" i="7" s="1"/>
  <c r="X11" i="7"/>
  <c r="X13" i="7" s="1"/>
  <c r="W25" i="28"/>
  <c r="W25" i="31" s="1"/>
  <c r="W6" i="26" s="1"/>
  <c r="BA18" i="31"/>
  <c r="AY10" i="28"/>
  <c r="AY17" i="31" s="1"/>
  <c r="AY19" i="31" s="1"/>
  <c r="AX12" i="28"/>
  <c r="AX16" i="28" s="1"/>
  <c r="AM26" i="26"/>
  <c r="BE26" i="20"/>
  <c r="BD46" i="20"/>
  <c r="BE50" i="20"/>
  <c r="BD67" i="20"/>
  <c r="BG71" i="20"/>
  <c r="BE84" i="20"/>
  <c r="AV19" i="23"/>
  <c r="AW22" i="20"/>
  <c r="BP12" i="20"/>
  <c r="AI34" i="26"/>
  <c r="AR18" i="2"/>
  <c r="AS18" i="2" s="1"/>
  <c r="AS19" i="2" s="1"/>
  <c r="AQ21" i="2"/>
  <c r="AO12" i="23"/>
  <c r="AP5" i="23"/>
  <c r="AP12" i="23" s="1"/>
  <c r="AP25" i="32" s="1"/>
  <c r="AP71" i="2"/>
  <c r="AP73" i="2" s="1"/>
  <c r="AH34" i="26"/>
  <c r="AO20" i="26"/>
  <c r="AO12" i="32"/>
  <c r="AQ25" i="26"/>
  <c r="AO23" i="26"/>
  <c r="AP24" i="26"/>
  <c r="AN22" i="26"/>
  <c r="V23" i="7"/>
  <c r="BB13" i="28"/>
  <c r="BA11" i="28"/>
  <c r="BB30" i="2"/>
  <c r="BB6" i="23" s="1"/>
  <c r="BA10" i="2"/>
  <c r="BB8" i="2"/>
  <c r="BB9" i="2" s="1"/>
  <c r="AZ41" i="25"/>
  <c r="AZ42" i="25"/>
  <c r="AZ14" i="25"/>
  <c r="AZ13" i="25"/>
  <c r="BC42" i="2"/>
  <c r="BB45" i="2"/>
  <c r="BB46" i="2" s="1"/>
  <c r="BA20" i="23"/>
  <c r="BA42" i="26"/>
  <c r="BA44" i="26"/>
  <c r="BA22" i="23"/>
  <c r="BA50" i="23" s="1"/>
  <c r="BA52" i="2"/>
  <c r="BA9" i="23" s="1"/>
  <c r="BB50" i="2"/>
  <c r="BL62" i="2"/>
  <c r="AZ4" i="23"/>
  <c r="BC29" i="2"/>
  <c r="BD27" i="2"/>
  <c r="BC28" i="2"/>
  <c r="BB64" i="2"/>
  <c r="BA68" i="2"/>
  <c r="BA11" i="23" s="1"/>
  <c r="BB21" i="23"/>
  <c r="BB43" i="26"/>
  <c r="BE56" i="2"/>
  <c r="BF56" i="2" s="1"/>
  <c r="BD58" i="2"/>
  <c r="BD10" i="23" s="1"/>
  <c r="BE65" i="2"/>
  <c r="BF65" i="2" s="1"/>
  <c r="AZ28" i="25"/>
  <c r="AZ27" i="25"/>
  <c r="BD30" i="23"/>
  <c r="AX5" i="20"/>
  <c r="AX6" i="20"/>
  <c r="BC29" i="23"/>
  <c r="BC32" i="23" s="1"/>
  <c r="AY14" i="28"/>
  <c r="AY15" i="28" s="1"/>
  <c r="BA8" i="23"/>
  <c r="AY45" i="25"/>
  <c r="AZ72" i="2"/>
  <c r="AY47" i="25"/>
  <c r="AY4" i="20" s="1"/>
  <c r="AH71" i="26" l="1"/>
  <c r="AH97" i="26"/>
  <c r="AH98" i="26" s="1"/>
  <c r="AG71" i="26"/>
  <c r="AG97" i="26"/>
  <c r="AG98" i="26" s="1"/>
  <c r="AI71" i="26"/>
  <c r="AI97" i="26"/>
  <c r="AI98" i="26" s="1"/>
  <c r="AM70" i="26"/>
  <c r="AM96" i="26"/>
  <c r="AK9" i="31"/>
  <c r="AM6" i="28"/>
  <c r="AG40" i="26"/>
  <c r="AG7" i="28" s="1"/>
  <c r="AG10" i="31" s="1"/>
  <c r="AG23" i="28"/>
  <c r="AM16" i="23"/>
  <c r="AM23" i="23" s="1"/>
  <c r="AM26" i="23" s="1"/>
  <c r="AM35" i="23" s="1"/>
  <c r="AM26" i="32" s="1"/>
  <c r="AN31" i="26"/>
  <c r="AP33" i="26"/>
  <c r="AO32" i="26"/>
  <c r="AM30" i="26"/>
  <c r="AL36" i="32"/>
  <c r="AN28" i="26"/>
  <c r="BA31" i="31"/>
  <c r="X40" i="23"/>
  <c r="X14" i="7"/>
  <c r="BB18" i="31"/>
  <c r="AZ10" i="28"/>
  <c r="AZ17" i="31" s="1"/>
  <c r="AZ19" i="31" s="1"/>
  <c r="AY12" i="28"/>
  <c r="AN26" i="26"/>
  <c r="AI40" i="26"/>
  <c r="AH40" i="26"/>
  <c r="BH71" i="20"/>
  <c r="BG84" i="20"/>
  <c r="BG50" i="20"/>
  <c r="BE67" i="20"/>
  <c r="BF50" i="20"/>
  <c r="BF67" i="20" s="1"/>
  <c r="BG26" i="20"/>
  <c r="BE46" i="20"/>
  <c r="AX22" i="20"/>
  <c r="BQ12" i="20"/>
  <c r="AR19" i="2"/>
  <c r="AQ5" i="23"/>
  <c r="AQ12" i="23" s="1"/>
  <c r="AQ25" i="32" s="1"/>
  <c r="AQ71" i="2"/>
  <c r="AQ73" i="2" s="1"/>
  <c r="AO25" i="32"/>
  <c r="AO22" i="26"/>
  <c r="AR25" i="26"/>
  <c r="AS25" i="26" s="1"/>
  <c r="AQ24" i="26"/>
  <c r="AP23" i="26"/>
  <c r="AP20" i="26"/>
  <c r="AP12" i="32"/>
  <c r="W18" i="7"/>
  <c r="W19" i="7"/>
  <c r="V27" i="28"/>
  <c r="V26" i="31" s="1"/>
  <c r="V7" i="26" s="1"/>
  <c r="V8" i="26" s="1"/>
  <c r="V84" i="26" s="1"/>
  <c r="BA72" i="2"/>
  <c r="BC13" i="28"/>
  <c r="BB11" i="28"/>
  <c r="L10" i="32"/>
  <c r="L11" i="32"/>
  <c r="BC8" i="2"/>
  <c r="BC9" i="2" s="1"/>
  <c r="BB10" i="2"/>
  <c r="AY6" i="20"/>
  <c r="AY5" i="20"/>
  <c r="BA27" i="25"/>
  <c r="BA28" i="25"/>
  <c r="BG65" i="2"/>
  <c r="BD28" i="2"/>
  <c r="BD29" i="2"/>
  <c r="BE27" i="2"/>
  <c r="BF27" i="2" s="1"/>
  <c r="BB52" i="2"/>
  <c r="BB9" i="23" s="1"/>
  <c r="BC50" i="2"/>
  <c r="BA14" i="25"/>
  <c r="BA13" i="25"/>
  <c r="BA42" i="25"/>
  <c r="BA41" i="25"/>
  <c r="BB22" i="23"/>
  <c r="BB50" i="23" s="1"/>
  <c r="BB44" i="26"/>
  <c r="BC64" i="2"/>
  <c r="BB68" i="2"/>
  <c r="BB11" i="23" s="1"/>
  <c r="BM62" i="2"/>
  <c r="BC45" i="2"/>
  <c r="BC46" i="2" s="1"/>
  <c r="BD42" i="2"/>
  <c r="AZ45" i="25"/>
  <c r="AY16" i="28"/>
  <c r="BC30" i="2"/>
  <c r="BC6" i="23" s="1"/>
  <c r="BC43" i="26"/>
  <c r="BC21" i="23"/>
  <c r="BD29" i="23"/>
  <c r="BD32" i="23" s="1"/>
  <c r="BF7" i="31"/>
  <c r="BE30" i="23"/>
  <c r="BF30" i="23" s="1"/>
  <c r="BA4" i="23"/>
  <c r="AZ14" i="28"/>
  <c r="AZ15" i="28" s="1"/>
  <c r="BG56" i="2"/>
  <c r="BE58" i="2"/>
  <c r="BF58" i="2" s="1"/>
  <c r="AW19" i="23"/>
  <c r="AW87" i="20"/>
  <c r="AW41" i="26"/>
  <c r="AW72" i="26" s="1"/>
  <c r="BB20" i="23"/>
  <c r="BB42" i="26"/>
  <c r="BB8" i="23"/>
  <c r="AZ47" i="25"/>
  <c r="AZ4" i="20" s="1"/>
  <c r="BF71" i="20"/>
  <c r="AN70" i="26" l="1"/>
  <c r="AN96" i="26"/>
  <c r="AG9" i="32"/>
  <c r="AM36" i="32"/>
  <c r="AN16" i="23"/>
  <c r="AN23" i="23" s="1"/>
  <c r="AN26" i="23" s="1"/>
  <c r="AN35" i="23" s="1"/>
  <c r="AO31" i="26"/>
  <c r="AP32" i="26"/>
  <c r="AN30" i="26"/>
  <c r="AQ33" i="26"/>
  <c r="AH23" i="28"/>
  <c r="AG11" i="31"/>
  <c r="AN6" i="28"/>
  <c r="AN9" i="31" s="1"/>
  <c r="AM9" i="31"/>
  <c r="AJ34" i="26"/>
  <c r="AJ97" i="26" s="1"/>
  <c r="AJ98" i="26" s="1"/>
  <c r="AK34" i="26"/>
  <c r="AK97" i="26" s="1"/>
  <c r="AK98" i="26" s="1"/>
  <c r="AO28" i="26"/>
  <c r="AH7" i="28"/>
  <c r="AH9" i="32" s="1"/>
  <c r="AI7" i="28"/>
  <c r="AI9" i="32" s="1"/>
  <c r="AO26" i="26"/>
  <c r="X15" i="7"/>
  <c r="BC18" i="31"/>
  <c r="BA10" i="28"/>
  <c r="BA17" i="31" s="1"/>
  <c r="AZ12" i="28"/>
  <c r="AZ16" i="28" s="1"/>
  <c r="BB31" i="31"/>
  <c r="BH26" i="20"/>
  <c r="BG46" i="20"/>
  <c r="BH50" i="20"/>
  <c r="BG67" i="20"/>
  <c r="BI71" i="20"/>
  <c r="BH84" i="20"/>
  <c r="AY22" i="20"/>
  <c r="AY41" i="26" s="1"/>
  <c r="AY72" i="26" s="1"/>
  <c r="BR12" i="20"/>
  <c r="AQ20" i="26"/>
  <c r="AQ12" i="32"/>
  <c r="AR21" i="2"/>
  <c r="AT18" i="2"/>
  <c r="AT19" i="2"/>
  <c r="AR24" i="26"/>
  <c r="AS24" i="26" s="1"/>
  <c r="AP22" i="26"/>
  <c r="AQ23" i="26"/>
  <c r="AT25" i="26"/>
  <c r="W21" i="7"/>
  <c r="W20" i="7"/>
  <c r="BD13" i="28"/>
  <c r="BC11" i="28"/>
  <c r="BD30" i="2"/>
  <c r="BD6" i="23" s="1"/>
  <c r="AZ5" i="20"/>
  <c r="AZ6" i="20"/>
  <c r="BG30" i="23"/>
  <c r="BH65" i="2"/>
  <c r="BC8" i="23"/>
  <c r="BC42" i="26"/>
  <c r="BC20" i="23"/>
  <c r="BB13" i="25"/>
  <c r="BB14" i="25"/>
  <c r="BB27" i="25"/>
  <c r="BB28" i="25"/>
  <c r="BB4" i="23"/>
  <c r="BA14" i="28"/>
  <c r="BA15" i="28" s="1"/>
  <c r="AX87" i="20"/>
  <c r="AX41" i="26"/>
  <c r="AX72" i="26" s="1"/>
  <c r="AX19" i="23"/>
  <c r="BN62" i="2"/>
  <c r="BD64" i="2"/>
  <c r="BC68" i="2"/>
  <c r="BC11" i="23" s="1"/>
  <c r="BC44" i="26"/>
  <c r="BC22" i="23"/>
  <c r="BC50" i="23" s="1"/>
  <c r="BC10" i="2"/>
  <c r="BD8" i="2"/>
  <c r="BD9" i="2" s="1"/>
  <c r="BD43" i="26"/>
  <c r="BD21" i="23"/>
  <c r="BG58" i="2"/>
  <c r="BH56" i="2"/>
  <c r="BF6" i="31"/>
  <c r="BE29" i="23"/>
  <c r="BE10" i="23"/>
  <c r="BF10" i="23" s="1"/>
  <c r="BE42" i="2"/>
  <c r="BF42" i="2" s="1"/>
  <c r="BD45" i="2"/>
  <c r="BD46" i="2" s="1"/>
  <c r="BB42" i="25"/>
  <c r="BB41" i="25"/>
  <c r="BD50" i="2"/>
  <c r="BC52" i="2"/>
  <c r="BC9" i="23" s="1"/>
  <c r="BE28" i="2"/>
  <c r="BF28" i="2" s="1"/>
  <c r="BG27" i="2"/>
  <c r="BE29" i="2"/>
  <c r="BF29" i="2" s="1"/>
  <c r="BA47" i="25"/>
  <c r="BA4" i="20" s="1"/>
  <c r="BA45" i="25"/>
  <c r="BB72" i="2"/>
  <c r="AO70" i="26" l="1"/>
  <c r="AO96" i="26"/>
  <c r="AK40" i="26"/>
  <c r="AK7" i="28" s="1"/>
  <c r="AK71" i="26"/>
  <c r="AJ40" i="26"/>
  <c r="AJ7" i="28" s="1"/>
  <c r="AJ10" i="31" s="1"/>
  <c r="AJ71" i="26"/>
  <c r="AQ32" i="26"/>
  <c r="AO30" i="26"/>
  <c r="AP31" i="26"/>
  <c r="AR33" i="26"/>
  <c r="AI23" i="28"/>
  <c r="AH11" i="31"/>
  <c r="AO6" i="28"/>
  <c r="AO9" i="31" s="1"/>
  <c r="AO16" i="23"/>
  <c r="AO23" i="23" s="1"/>
  <c r="AO26" i="23" s="1"/>
  <c r="AO35" i="23" s="1"/>
  <c r="AO36" i="32" s="1"/>
  <c r="AP28" i="26"/>
  <c r="AH10" i="31"/>
  <c r="AI10" i="31"/>
  <c r="BC31" i="31"/>
  <c r="Y11" i="7"/>
  <c r="Y13" i="7" s="1"/>
  <c r="Y40" i="23" s="1"/>
  <c r="Y10" i="7"/>
  <c r="Y12" i="7" s="1"/>
  <c r="Y14" i="7" s="1"/>
  <c r="Y15" i="7" s="1"/>
  <c r="X25" i="28"/>
  <c r="X25" i="31" s="1"/>
  <c r="X6" i="26" s="1"/>
  <c r="BD18" i="31"/>
  <c r="BA19" i="31"/>
  <c r="BB10" i="28"/>
  <c r="BB17" i="31" s="1"/>
  <c r="BA12" i="28"/>
  <c r="BA16" i="28"/>
  <c r="AP26" i="26"/>
  <c r="BI50" i="20"/>
  <c r="BH67" i="20"/>
  <c r="BJ71" i="20"/>
  <c r="BI84" i="20"/>
  <c r="BI26" i="20"/>
  <c r="BH46" i="20"/>
  <c r="AL34" i="26"/>
  <c r="AZ22" i="20"/>
  <c r="AZ87" i="20" s="1"/>
  <c r="BS12" i="20"/>
  <c r="AU18" i="2"/>
  <c r="AU19" i="2" s="1"/>
  <c r="AT21" i="2"/>
  <c r="AS21" i="2"/>
  <c r="AR5" i="23"/>
  <c r="AR71" i="2"/>
  <c r="AN36" i="32"/>
  <c r="AN26" i="32"/>
  <c r="AT24" i="26"/>
  <c r="AQ22" i="26"/>
  <c r="AR23" i="26"/>
  <c r="AU25" i="26"/>
  <c r="W22" i="7"/>
  <c r="W41" i="23"/>
  <c r="W45" i="26"/>
  <c r="BE13" i="28"/>
  <c r="BD11" i="28"/>
  <c r="AY87" i="20"/>
  <c r="AY19" i="23"/>
  <c r="BD8" i="23"/>
  <c r="BE64" i="2"/>
  <c r="BF64" i="2" s="1"/>
  <c r="BD68" i="2"/>
  <c r="BD11" i="23" s="1"/>
  <c r="BB14" i="28"/>
  <c r="BB15" i="28" s="1"/>
  <c r="BD22" i="23"/>
  <c r="BD50" i="23" s="1"/>
  <c r="BD44" i="26"/>
  <c r="BD20" i="23"/>
  <c r="BD42" i="26"/>
  <c r="BH58" i="2"/>
  <c r="BH10" i="23" s="1"/>
  <c r="BI56" i="2"/>
  <c r="BI65" i="2"/>
  <c r="BG29" i="2"/>
  <c r="BH27" i="2"/>
  <c r="BG28" i="2"/>
  <c r="BF26" i="20"/>
  <c r="BF46" i="20" s="1"/>
  <c r="BE32" i="23"/>
  <c r="BF32" i="23" s="1"/>
  <c r="BF29" i="23"/>
  <c r="BG29" i="23"/>
  <c r="BC4" i="23"/>
  <c r="BE21" i="23"/>
  <c r="BF21" i="23" s="1"/>
  <c r="BE43" i="26"/>
  <c r="BF43" i="26" s="1"/>
  <c r="BB45" i="25"/>
  <c r="BB47" i="25"/>
  <c r="BB4" i="20" s="1"/>
  <c r="BF72" i="20"/>
  <c r="BF84" i="20" s="1"/>
  <c r="BE8" i="2"/>
  <c r="BF8" i="2" s="1"/>
  <c r="BF9" i="2" s="1"/>
  <c r="BD10" i="2"/>
  <c r="BC14" i="25"/>
  <c r="BC13" i="25"/>
  <c r="BE30" i="2"/>
  <c r="BF30" i="2" s="1"/>
  <c r="BA5" i="20"/>
  <c r="BA6" i="20"/>
  <c r="BE50" i="2"/>
  <c r="BF50" i="2" s="1"/>
  <c r="BD52" i="2"/>
  <c r="BD9" i="23" s="1"/>
  <c r="BC41" i="25"/>
  <c r="BC42" i="25"/>
  <c r="BE45" i="2"/>
  <c r="BG42" i="2"/>
  <c r="BG10" i="23"/>
  <c r="BO62" i="2"/>
  <c r="BC28" i="25"/>
  <c r="BC27" i="25"/>
  <c r="BH30" i="23"/>
  <c r="BC72" i="2"/>
  <c r="AP70" i="26" l="1"/>
  <c r="AP96" i="26"/>
  <c r="AL71" i="26"/>
  <c r="AL97" i="26"/>
  <c r="AL98" i="26" s="1"/>
  <c r="AP6" i="28"/>
  <c r="AP9" i="31" s="1"/>
  <c r="AJ23" i="28"/>
  <c r="AI11" i="31"/>
  <c r="AT33" i="26"/>
  <c r="AR32" i="26"/>
  <c r="AP30" i="26"/>
  <c r="AQ31" i="26"/>
  <c r="AM34" i="26"/>
  <c r="AM97" i="26" s="1"/>
  <c r="AM98" i="26" s="1"/>
  <c r="AP16" i="23"/>
  <c r="AP23" i="23" s="1"/>
  <c r="AP26" i="23" s="1"/>
  <c r="AP35" i="23" s="1"/>
  <c r="AP26" i="32" s="1"/>
  <c r="AO26" i="32"/>
  <c r="AJ9" i="32"/>
  <c r="BD31" i="31"/>
  <c r="Z10" i="7"/>
  <c r="Y25" i="28"/>
  <c r="Y25" i="31" s="1"/>
  <c r="Y6" i="26" s="1"/>
  <c r="Z11" i="7"/>
  <c r="BF13" i="28"/>
  <c r="BE18" i="31"/>
  <c r="BF18" i="31" s="1"/>
  <c r="BB19" i="31"/>
  <c r="BC10" i="28"/>
  <c r="BC17" i="31" s="1"/>
  <c r="BB12" i="28"/>
  <c r="BB16" i="28"/>
  <c r="AQ26" i="26"/>
  <c r="AL40" i="26"/>
  <c r="AK10" i="31"/>
  <c r="BJ26" i="20"/>
  <c r="BI46" i="20"/>
  <c r="BK71" i="20"/>
  <c r="BJ84" i="20"/>
  <c r="BJ50" i="20"/>
  <c r="BI67" i="20"/>
  <c r="BA22" i="20"/>
  <c r="BA87" i="20" s="1"/>
  <c r="AK9" i="32"/>
  <c r="AF11" i="32"/>
  <c r="AH11" i="32"/>
  <c r="AS23" i="26"/>
  <c r="AR73" i="2"/>
  <c r="AS71" i="2"/>
  <c r="AU21" i="2"/>
  <c r="AV18" i="2"/>
  <c r="AR12" i="23"/>
  <c r="AS5" i="23"/>
  <c r="AT5" i="23"/>
  <c r="AT12" i="23" s="1"/>
  <c r="AT25" i="32" s="1"/>
  <c r="AT71" i="2"/>
  <c r="BE46" i="2"/>
  <c r="BF46" i="2" s="1"/>
  <c r="BF45" i="2"/>
  <c r="BE9" i="2"/>
  <c r="BE10" i="2" s="1"/>
  <c r="BF10" i="2" s="1"/>
  <c r="W23" i="7"/>
  <c r="AZ41" i="26"/>
  <c r="AZ72" i="26" s="1"/>
  <c r="BG13" i="28"/>
  <c r="BD72" i="2"/>
  <c r="AZ19" i="23"/>
  <c r="BE42" i="26"/>
  <c r="BF42" i="26" s="1"/>
  <c r="BE20" i="23"/>
  <c r="BF20" i="23" s="1"/>
  <c r="BG43" i="26"/>
  <c r="BG21" i="23"/>
  <c r="BB5" i="20"/>
  <c r="BB6" i="20"/>
  <c r="BD27" i="25"/>
  <c r="BD28" i="25"/>
  <c r="BG45" i="2"/>
  <c r="BH42" i="2"/>
  <c r="BD42" i="25"/>
  <c r="BD41" i="25"/>
  <c r="BE6" i="23"/>
  <c r="BF6" i="23" s="1"/>
  <c r="BE44" i="26"/>
  <c r="BF44" i="26" s="1"/>
  <c r="BE22" i="23"/>
  <c r="BH28" i="2"/>
  <c r="BI27" i="2"/>
  <c r="BH29" i="2"/>
  <c r="BJ56" i="2"/>
  <c r="BI58" i="2"/>
  <c r="BC47" i="25"/>
  <c r="BC4" i="20" s="1"/>
  <c r="BG50" i="2"/>
  <c r="BE52" i="2"/>
  <c r="BF52" i="2" s="1"/>
  <c r="BG32" i="23"/>
  <c r="BI30" i="23"/>
  <c r="BP62" i="2"/>
  <c r="BE8" i="23"/>
  <c r="BF8" i="23" s="1"/>
  <c r="BH29" i="23"/>
  <c r="BH32" i="23" s="1"/>
  <c r="BD14" i="25"/>
  <c r="BD13" i="25"/>
  <c r="BD4" i="23"/>
  <c r="BG64" i="2"/>
  <c r="BE68" i="2"/>
  <c r="BF68" i="2" s="1"/>
  <c r="BG30" i="2"/>
  <c r="BJ65" i="2"/>
  <c r="BC14" i="28"/>
  <c r="BC15" i="28" s="1"/>
  <c r="BC45" i="25"/>
  <c r="AQ70" i="26" l="1"/>
  <c r="AQ96" i="26"/>
  <c r="AM40" i="26"/>
  <c r="AM7" i="28" s="1"/>
  <c r="AM9" i="32" s="1"/>
  <c r="AM71" i="26"/>
  <c r="AK23" i="28"/>
  <c r="AJ11" i="31"/>
  <c r="AQ6" i="28"/>
  <c r="AQ9" i="31" s="1"/>
  <c r="AP36" i="32"/>
  <c r="AL7" i="28"/>
  <c r="AL10" i="31" s="1"/>
  <c r="Z12" i="7"/>
  <c r="Z13" i="7"/>
  <c r="BG18" i="31"/>
  <c r="BC19" i="31"/>
  <c r="BD10" i="28"/>
  <c r="BD17" i="31" s="1"/>
  <c r="BD19" i="31" s="1"/>
  <c r="BC12" i="28"/>
  <c r="BC16" i="28" s="1"/>
  <c r="BK50" i="20"/>
  <c r="BJ67" i="20"/>
  <c r="BL71" i="20"/>
  <c r="BK84" i="20"/>
  <c r="BK26" i="20"/>
  <c r="BJ46" i="20"/>
  <c r="BB22" i="20"/>
  <c r="BB87" i="20" s="1"/>
  <c r="AV19" i="2"/>
  <c r="BG8" i="2"/>
  <c r="BG9" i="2" s="1"/>
  <c r="AU5" i="23"/>
  <c r="AU12" i="23" s="1"/>
  <c r="AU25" i="32" s="1"/>
  <c r="AU71" i="2"/>
  <c r="AU73" i="2" s="1"/>
  <c r="AR25" i="32"/>
  <c r="AS12" i="23"/>
  <c r="AS25" i="32" s="1"/>
  <c r="AR20" i="26"/>
  <c r="AR12" i="32"/>
  <c r="AS73" i="2"/>
  <c r="AS12" i="32" s="1"/>
  <c r="AT73" i="2"/>
  <c r="BG46" i="2"/>
  <c r="BE11" i="28"/>
  <c r="BF11" i="28" s="1"/>
  <c r="X18" i="7"/>
  <c r="X19" i="7"/>
  <c r="W27" i="28"/>
  <c r="W26" i="31" s="1"/>
  <c r="W7" i="26" s="1"/>
  <c r="W8" i="26" s="1"/>
  <c r="W84" i="26" s="1"/>
  <c r="BE72" i="2"/>
  <c r="BF72" i="2" s="1"/>
  <c r="BD45" i="25"/>
  <c r="BA41" i="26"/>
  <c r="BA72" i="26" s="1"/>
  <c r="BA19" i="23"/>
  <c r="BF22" i="23"/>
  <c r="BE50" i="23"/>
  <c r="BH13" i="28"/>
  <c r="BD47" i="25"/>
  <c r="BD4" i="20" s="1"/>
  <c r="M10" i="32"/>
  <c r="M11" i="32"/>
  <c r="BI29" i="2"/>
  <c r="BI28" i="2"/>
  <c r="BJ27" i="2"/>
  <c r="BH45" i="2"/>
  <c r="BH46" i="2" s="1"/>
  <c r="BI42" i="2"/>
  <c r="BI29" i="23"/>
  <c r="BI32" i="23" s="1"/>
  <c r="BD14" i="28"/>
  <c r="BD15" i="28" s="1"/>
  <c r="BH64" i="2"/>
  <c r="BG68" i="2"/>
  <c r="BG22" i="23"/>
  <c r="BG50" i="23" s="1"/>
  <c r="BG44" i="26"/>
  <c r="BH50" i="2"/>
  <c r="BG52" i="2"/>
  <c r="BE41" i="25"/>
  <c r="BE42" i="25"/>
  <c r="BF42" i="25" s="1"/>
  <c r="BF34" i="25"/>
  <c r="BG6" i="23"/>
  <c r="BG20" i="23"/>
  <c r="BG42" i="26"/>
  <c r="BE9" i="23"/>
  <c r="BF9" i="23" s="1"/>
  <c r="BC5" i="20"/>
  <c r="BC6" i="20"/>
  <c r="BK56" i="2"/>
  <c r="BJ58" i="2"/>
  <c r="BJ30" i="23"/>
  <c r="BK65" i="2"/>
  <c r="BE28" i="25"/>
  <c r="BF28" i="25" s="1"/>
  <c r="BE27" i="25"/>
  <c r="BF18" i="25"/>
  <c r="BE4" i="23"/>
  <c r="BH21" i="23"/>
  <c r="BH43" i="26"/>
  <c r="BE11" i="23"/>
  <c r="BF11" i="23" s="1"/>
  <c r="BE14" i="25"/>
  <c r="BE13" i="25"/>
  <c r="BF4" i="25"/>
  <c r="BQ62" i="2"/>
  <c r="BI10" i="23"/>
  <c r="BG8" i="23"/>
  <c r="BH30" i="2"/>
  <c r="BH6" i="23" s="1"/>
  <c r="AL23" i="28" l="1"/>
  <c r="AK11" i="31"/>
  <c r="AQ28" i="26"/>
  <c r="AL9" i="32"/>
  <c r="AM10" i="31"/>
  <c r="BG31" i="31"/>
  <c r="Z14" i="7"/>
  <c r="Z15" i="7" s="1"/>
  <c r="Z40" i="23"/>
  <c r="BH18" i="31"/>
  <c r="BE10" i="28"/>
  <c r="BE17" i="31" s="1"/>
  <c r="BD12" i="28"/>
  <c r="BE31" i="31"/>
  <c r="BF31" i="31" s="1"/>
  <c r="BL26" i="20"/>
  <c r="BK46" i="20"/>
  <c r="BM71" i="20"/>
  <c r="BL84" i="20"/>
  <c r="BL50" i="20"/>
  <c r="BK67" i="20"/>
  <c r="BC22" i="20"/>
  <c r="BC19" i="23" s="1"/>
  <c r="BD6" i="20"/>
  <c r="BH8" i="2"/>
  <c r="BH9" i="2" s="1"/>
  <c r="BI8" i="2" s="1"/>
  <c r="BI9" i="2" s="1"/>
  <c r="BG10" i="2"/>
  <c r="BG4" i="23" s="1"/>
  <c r="AT12" i="32"/>
  <c r="AT20" i="26"/>
  <c r="AV21" i="2"/>
  <c r="AW18" i="2"/>
  <c r="AU20" i="26"/>
  <c r="AU12" i="32"/>
  <c r="BJ10" i="23"/>
  <c r="AU24" i="26"/>
  <c r="AT23" i="26"/>
  <c r="AR22" i="26"/>
  <c r="AV25" i="26"/>
  <c r="AS20" i="26"/>
  <c r="BE12" i="28"/>
  <c r="BF12" i="28" s="1"/>
  <c r="BG11" i="28"/>
  <c r="X20" i="7"/>
  <c r="X21" i="7"/>
  <c r="BD5" i="20"/>
  <c r="BB19" i="23"/>
  <c r="BI13" i="28"/>
  <c r="BI18" i="31" s="1"/>
  <c r="BF50" i="23"/>
  <c r="BH11" i="28"/>
  <c r="BD16" i="28"/>
  <c r="BE45" i="25"/>
  <c r="BB41" i="26"/>
  <c r="BB72" i="26" s="1"/>
  <c r="BJ29" i="23"/>
  <c r="BF4" i="23"/>
  <c r="BG41" i="25"/>
  <c r="BG42" i="25"/>
  <c r="BH8" i="23"/>
  <c r="BI43" i="26"/>
  <c r="BI21" i="23"/>
  <c r="BJ42" i="2"/>
  <c r="BI45" i="2"/>
  <c r="BI46" i="2" s="1"/>
  <c r="BH42" i="26"/>
  <c r="BH20" i="23"/>
  <c r="BG28" i="25"/>
  <c r="BG27" i="25"/>
  <c r="BG9" i="23"/>
  <c r="BG11" i="23"/>
  <c r="BJ29" i="2"/>
  <c r="BK27" i="2"/>
  <c r="BJ28" i="2"/>
  <c r="BH44" i="26"/>
  <c r="BH22" i="23"/>
  <c r="BH50" i="23" s="1"/>
  <c r="BF13" i="25"/>
  <c r="BL65" i="2"/>
  <c r="BE14" i="28"/>
  <c r="BF14" i="28" s="1"/>
  <c r="BE47" i="25"/>
  <c r="BE4" i="20" s="1"/>
  <c r="BF14" i="25"/>
  <c r="BK30" i="23"/>
  <c r="BR62" i="2"/>
  <c r="BS62" i="2" s="1"/>
  <c r="BG13" i="25"/>
  <c r="BG14" i="25"/>
  <c r="BF27" i="25"/>
  <c r="BK58" i="2"/>
  <c r="BK10" i="23" s="1"/>
  <c r="BL56" i="2"/>
  <c r="BF41" i="25"/>
  <c r="BH52" i="2"/>
  <c r="BH9" i="23" s="1"/>
  <c r="BI50" i="2"/>
  <c r="BI64" i="2"/>
  <c r="BH68" i="2"/>
  <c r="BH11" i="23" s="1"/>
  <c r="BI30" i="2"/>
  <c r="BI6" i="23" s="1"/>
  <c r="BG72" i="2"/>
  <c r="AQ16" i="23" l="1"/>
  <c r="AQ23" i="23" s="1"/>
  <c r="AQ26" i="23" s="1"/>
  <c r="AQ35" i="23" s="1"/>
  <c r="AQ36" i="32" s="1"/>
  <c r="AQ30" i="26"/>
  <c r="AT32" i="26"/>
  <c r="AR31" i="26"/>
  <c r="AM23" i="28"/>
  <c r="AL11" i="31"/>
  <c r="AN34" i="26"/>
  <c r="AN97" i="26" s="1"/>
  <c r="AN98" i="26" s="1"/>
  <c r="AT28" i="26"/>
  <c r="AR28" i="26"/>
  <c r="AR26" i="26"/>
  <c r="BH31" i="31"/>
  <c r="Z25" i="28"/>
  <c r="Z25" i="31" s="1"/>
  <c r="Z6" i="26" s="1"/>
  <c r="AA10" i="7"/>
  <c r="AA11" i="7"/>
  <c r="AA13" i="7" s="1"/>
  <c r="AA40" i="23" s="1"/>
  <c r="BE19" i="31"/>
  <c r="BF19" i="31" s="1"/>
  <c r="BF17" i="31"/>
  <c r="BG10" i="28"/>
  <c r="BG17" i="31" s="1"/>
  <c r="BG19" i="31" s="1"/>
  <c r="BF10" i="28"/>
  <c r="BM50" i="20"/>
  <c r="BL67" i="20"/>
  <c r="BN71" i="20"/>
  <c r="BM84" i="20"/>
  <c r="BM26" i="20"/>
  <c r="BL46" i="20"/>
  <c r="BH10" i="2"/>
  <c r="BH4" i="23" s="1"/>
  <c r="BD22" i="20"/>
  <c r="BD87" i="20" s="1"/>
  <c r="AV71" i="2"/>
  <c r="AV5" i="23"/>
  <c r="AV12" i="23" s="1"/>
  <c r="AV25" i="32" s="1"/>
  <c r="AS22" i="26"/>
  <c r="AV24" i="26"/>
  <c r="AU23" i="26"/>
  <c r="AW25" i="26"/>
  <c r="AT22" i="26"/>
  <c r="AV23" i="26"/>
  <c r="AU22" i="26"/>
  <c r="AW24" i="26"/>
  <c r="AX25" i="26"/>
  <c r="AW19" i="2"/>
  <c r="X22" i="7"/>
  <c r="X45" i="26"/>
  <c r="X41" i="23"/>
  <c r="BC87" i="20"/>
  <c r="BC41" i="26"/>
  <c r="BC72" i="26" s="1"/>
  <c r="BE15" i="28"/>
  <c r="BF15" i="28" s="1"/>
  <c r="BJ13" i="28"/>
  <c r="BI11" i="28"/>
  <c r="BJ30" i="2"/>
  <c r="BJ6" i="23" s="1"/>
  <c r="BJ8" i="2"/>
  <c r="BJ9" i="2" s="1"/>
  <c r="BI10" i="2"/>
  <c r="BI22" i="23"/>
  <c r="BI44" i="26"/>
  <c r="BJ50" i="2"/>
  <c r="BI52" i="2"/>
  <c r="BI9" i="23" s="1"/>
  <c r="BK29" i="23"/>
  <c r="BK32" i="23" s="1"/>
  <c r="BI8" i="23"/>
  <c r="BJ32" i="23"/>
  <c r="BJ64" i="2"/>
  <c r="BI68" i="2"/>
  <c r="BL58" i="2"/>
  <c r="BM56" i="2"/>
  <c r="BE5" i="20"/>
  <c r="BF5" i="20" s="1"/>
  <c r="BE6" i="20"/>
  <c r="BF4" i="20"/>
  <c r="BM65" i="2"/>
  <c r="BI20" i="23"/>
  <c r="BI42" i="26"/>
  <c r="BH41" i="25"/>
  <c r="BH42" i="25"/>
  <c r="BG45" i="25"/>
  <c r="BJ45" i="2"/>
  <c r="BJ46" i="2" s="1"/>
  <c r="BK42" i="2"/>
  <c r="BH13" i="25"/>
  <c r="BH14" i="25"/>
  <c r="BJ43" i="26"/>
  <c r="BJ21" i="23"/>
  <c r="BL30" i="23"/>
  <c r="BG47" i="25"/>
  <c r="BG4" i="20" s="1"/>
  <c r="BF47" i="25"/>
  <c r="BG14" i="28"/>
  <c r="BG15" i="28" s="1"/>
  <c r="BL27" i="2"/>
  <c r="BK29" i="2"/>
  <c r="BK28" i="2"/>
  <c r="BH27" i="25"/>
  <c r="BH28" i="25"/>
  <c r="BH72" i="2"/>
  <c r="BF45" i="25"/>
  <c r="AR70" i="26" l="1"/>
  <c r="AR96" i="26"/>
  <c r="AN40" i="26"/>
  <c r="AN71" i="26"/>
  <c r="AQ26" i="32"/>
  <c r="AT16" i="23"/>
  <c r="AT23" i="23" s="1"/>
  <c r="AT26" i="23" s="1"/>
  <c r="AT35" i="23" s="1"/>
  <c r="AT26" i="32" s="1"/>
  <c r="AU31" i="26"/>
  <c r="AV32" i="26"/>
  <c r="AT30" i="26"/>
  <c r="AW33" i="26"/>
  <c r="AN23" i="28"/>
  <c r="AN11" i="31" s="1"/>
  <c r="AM11" i="31"/>
  <c r="AS26" i="26"/>
  <c r="AR6" i="28"/>
  <c r="AT31" i="26"/>
  <c r="AR30" i="26"/>
  <c r="AS30" i="26" s="1"/>
  <c r="AU33" i="26"/>
  <c r="AR16" i="23"/>
  <c r="AS16" i="23" s="1"/>
  <c r="AO34" i="26"/>
  <c r="AO97" i="26" s="1"/>
  <c r="AO98" i="26" s="1"/>
  <c r="AS28" i="26"/>
  <c r="AN7" i="28"/>
  <c r="AN10" i="31" s="1"/>
  <c r="AA12" i="7"/>
  <c r="AA14" i="7" s="1"/>
  <c r="AA15" i="7" s="1"/>
  <c r="AA25" i="28" s="1"/>
  <c r="AA25" i="31" s="1"/>
  <c r="AA6" i="26" s="1"/>
  <c r="BJ18" i="31"/>
  <c r="BH10" i="28"/>
  <c r="BH17" i="31" s="1"/>
  <c r="BH19" i="31" s="1"/>
  <c r="BG12" i="28"/>
  <c r="BG16" i="28" s="1"/>
  <c r="AU26" i="26"/>
  <c r="AT26" i="26"/>
  <c r="BI31" i="31"/>
  <c r="BN26" i="20"/>
  <c r="BM46" i="20"/>
  <c r="BO71" i="20"/>
  <c r="BN84" i="20"/>
  <c r="BN50" i="20"/>
  <c r="BM67" i="20"/>
  <c r="BD19" i="23"/>
  <c r="BD41" i="26"/>
  <c r="BD72" i="26" s="1"/>
  <c r="BE22" i="20"/>
  <c r="AV73" i="2"/>
  <c r="AW21" i="2"/>
  <c r="AX18" i="2"/>
  <c r="X23" i="7"/>
  <c r="BE16" i="28"/>
  <c r="BF16" i="28" s="1"/>
  <c r="BK13" i="28"/>
  <c r="BJ11" i="28"/>
  <c r="BH45" i="25"/>
  <c r="BK30" i="2"/>
  <c r="BK6" i="23" s="1"/>
  <c r="BK8" i="2"/>
  <c r="BK9" i="2" s="1"/>
  <c r="BJ10" i="2"/>
  <c r="BJ44" i="26"/>
  <c r="BJ22" i="23"/>
  <c r="BJ50" i="23" s="1"/>
  <c r="BH14" i="28"/>
  <c r="BH15" i="28" s="1"/>
  <c r="BI41" i="25"/>
  <c r="BI42" i="25"/>
  <c r="BL10" i="23"/>
  <c r="BL29" i="2"/>
  <c r="BM27" i="2"/>
  <c r="BL28" i="2"/>
  <c r="BG5" i="20"/>
  <c r="BG6" i="20"/>
  <c r="BM30" i="23"/>
  <c r="BN65" i="2"/>
  <c r="BN56" i="2"/>
  <c r="BM58" i="2"/>
  <c r="BM10" i="23" s="1"/>
  <c r="BK64" i="2"/>
  <c r="BJ68" i="2"/>
  <c r="BJ11" i="23" s="1"/>
  <c r="BI27" i="25"/>
  <c r="BI28" i="25"/>
  <c r="BJ8" i="23"/>
  <c r="BI11" i="23"/>
  <c r="BK43" i="26"/>
  <c r="BK21" i="23"/>
  <c r="BI4" i="23"/>
  <c r="BH47" i="25"/>
  <c r="BH4" i="20" s="1"/>
  <c r="BI72" i="2"/>
  <c r="BL29" i="23"/>
  <c r="BI13" i="25"/>
  <c r="BI14" i="25"/>
  <c r="BL42" i="2"/>
  <c r="BK45" i="2"/>
  <c r="BK46" i="2" s="1"/>
  <c r="BF6" i="20"/>
  <c r="BF22" i="20" s="1"/>
  <c r="BJ42" i="26"/>
  <c r="BJ20" i="23"/>
  <c r="BK50" i="2"/>
  <c r="BJ52" i="2"/>
  <c r="BJ9" i="23" s="1"/>
  <c r="AT70" i="26" l="1"/>
  <c r="AT96" i="26"/>
  <c r="AU70" i="26"/>
  <c r="AU96" i="26"/>
  <c r="AT36" i="32"/>
  <c r="AO40" i="26"/>
  <c r="AO71" i="26"/>
  <c r="AO23" i="28"/>
  <c r="AO11" i="31" s="1"/>
  <c r="AR23" i="23"/>
  <c r="AR26" i="23" s="1"/>
  <c r="AR35" i="23" s="1"/>
  <c r="AU32" i="26"/>
  <c r="AV33" i="26"/>
  <c r="AT6" i="28"/>
  <c r="AT9" i="31" s="1"/>
  <c r="AR9" i="31"/>
  <c r="AS9" i="31" s="1"/>
  <c r="AS6" i="28"/>
  <c r="AS10" i="32" s="1"/>
  <c r="AN9" i="32"/>
  <c r="BJ31" i="31"/>
  <c r="AB11" i="7"/>
  <c r="AB13" i="7" s="1"/>
  <c r="AB40" i="23" s="1"/>
  <c r="AB10" i="7"/>
  <c r="AB12" i="7" s="1"/>
  <c r="AB14" i="7" s="1"/>
  <c r="AB15" i="7" s="1"/>
  <c r="AC10" i="7" s="1"/>
  <c r="BK18" i="31"/>
  <c r="BI10" i="28"/>
  <c r="BI17" i="31" s="1"/>
  <c r="BH12" i="28"/>
  <c r="BH16" i="28" s="1"/>
  <c r="BO50" i="20"/>
  <c r="BN67" i="20"/>
  <c r="BP71" i="20"/>
  <c r="BO84" i="20"/>
  <c r="BO26" i="20"/>
  <c r="BN46" i="20"/>
  <c r="BG22" i="20"/>
  <c r="AX19" i="2"/>
  <c r="AW5" i="23"/>
  <c r="AW12" i="23" s="1"/>
  <c r="AW71" i="2"/>
  <c r="AS31" i="26"/>
  <c r="AV20" i="26"/>
  <c r="AV12" i="32"/>
  <c r="AP34" i="26"/>
  <c r="Y19" i="7"/>
  <c r="Y21" i="7" s="1"/>
  <c r="X27" i="28"/>
  <c r="X26" i="31" s="1"/>
  <c r="X7" i="26" s="1"/>
  <c r="X8" i="26" s="1"/>
  <c r="X84" i="26" s="1"/>
  <c r="Y18" i="7"/>
  <c r="BI47" i="25"/>
  <c r="BI4" i="20" s="1"/>
  <c r="BL13" i="28"/>
  <c r="BK11" i="28"/>
  <c r="BI45" i="25"/>
  <c r="N10" i="32"/>
  <c r="N11" i="32"/>
  <c r="BM29" i="23"/>
  <c r="BM32" i="23" s="1"/>
  <c r="BJ28" i="25"/>
  <c r="BJ27" i="25"/>
  <c r="BO65" i="2"/>
  <c r="BL30" i="2"/>
  <c r="BL8" i="2"/>
  <c r="BL9" i="2" s="1"/>
  <c r="BK10" i="2"/>
  <c r="BK52" i="2"/>
  <c r="BL50" i="2"/>
  <c r="BL45" i="2"/>
  <c r="BL46" i="2" s="1"/>
  <c r="BM42" i="2"/>
  <c r="BJ13" i="25"/>
  <c r="BJ14" i="25"/>
  <c r="BK20" i="23"/>
  <c r="BK42" i="26"/>
  <c r="BL64" i="2"/>
  <c r="BK68" i="2"/>
  <c r="BJ42" i="25"/>
  <c r="BJ41" i="25"/>
  <c r="BJ72" i="2"/>
  <c r="BK22" i="23"/>
  <c r="BK50" i="23" s="1"/>
  <c r="BK44" i="26"/>
  <c r="BL21" i="23"/>
  <c r="BL43" i="26"/>
  <c r="BM29" i="2"/>
  <c r="BN27" i="2"/>
  <c r="BM28" i="2"/>
  <c r="BJ4" i="23"/>
  <c r="BH5" i="20"/>
  <c r="BH6" i="20"/>
  <c r="BN30" i="23"/>
  <c r="BE87" i="20"/>
  <c r="BE41" i="26"/>
  <c r="BE19" i="23"/>
  <c r="BF19" i="23" s="1"/>
  <c r="BK8" i="23"/>
  <c r="BL32" i="23"/>
  <c r="BO56" i="2"/>
  <c r="BN58" i="2"/>
  <c r="BN10" i="23" s="1"/>
  <c r="BS32" i="25"/>
  <c r="BI14" i="28"/>
  <c r="BI15" i="28" s="1"/>
  <c r="AP71" i="26" l="1"/>
  <c r="AP97" i="26"/>
  <c r="AP98" i="26" s="1"/>
  <c r="BF41" i="26"/>
  <c r="BE72" i="26"/>
  <c r="AS26" i="23"/>
  <c r="AS23" i="23"/>
  <c r="AU6" i="28"/>
  <c r="AU9" i="31" s="1"/>
  <c r="AP23" i="28"/>
  <c r="AP11" i="31" s="1"/>
  <c r="AU28" i="26"/>
  <c r="BK31" i="31"/>
  <c r="AB25" i="28"/>
  <c r="AB25" i="31" s="1"/>
  <c r="AB6" i="26" s="1"/>
  <c r="AC11" i="7"/>
  <c r="AC12" i="7" s="1"/>
  <c r="BL18" i="31"/>
  <c r="BI19" i="31"/>
  <c r="BJ10" i="28"/>
  <c r="BJ17" i="31" s="1"/>
  <c r="BI12" i="28"/>
  <c r="BI16" i="28" s="1"/>
  <c r="AP40" i="26"/>
  <c r="BP26" i="20"/>
  <c r="BO46" i="20"/>
  <c r="BQ71" i="20"/>
  <c r="BP84" i="20"/>
  <c r="BP50" i="20"/>
  <c r="BO67" i="20"/>
  <c r="Y20" i="7"/>
  <c r="Y22" i="7" s="1"/>
  <c r="Y23" i="7" s="1"/>
  <c r="Y27" i="28" s="1"/>
  <c r="Y26" i="31" s="1"/>
  <c r="Y7" i="26" s="1"/>
  <c r="Y8" i="26" s="1"/>
  <c r="Y84" i="26" s="1"/>
  <c r="BH22" i="20"/>
  <c r="BH19" i="23" s="1"/>
  <c r="BI6" i="20"/>
  <c r="AW25" i="32"/>
  <c r="AX21" i="2"/>
  <c r="AY18" i="2"/>
  <c r="AY19" i="2" s="1"/>
  <c r="AY25" i="26"/>
  <c r="AX24" i="26"/>
  <c r="AV22" i="26"/>
  <c r="AW23" i="26"/>
  <c r="AR26" i="32"/>
  <c r="AR36" i="32"/>
  <c r="AS35" i="23"/>
  <c r="AO7" i="28"/>
  <c r="AW73" i="2"/>
  <c r="Y45" i="26"/>
  <c r="Y41" i="23"/>
  <c r="BK72" i="2"/>
  <c r="BI5" i="20"/>
  <c r="BM13" i="28"/>
  <c r="BL11" i="28"/>
  <c r="BM30" i="2"/>
  <c r="BM6" i="23" s="1"/>
  <c r="BG87" i="20"/>
  <c r="BG41" i="26"/>
  <c r="BG72" i="26" s="1"/>
  <c r="BG19" i="23"/>
  <c r="BM45" i="2"/>
  <c r="BM46" i="2" s="1"/>
  <c r="BN42" i="2"/>
  <c r="BK4" i="23"/>
  <c r="BM21" i="23"/>
  <c r="BM43" i="26"/>
  <c r="BO30" i="23"/>
  <c r="BK9" i="23"/>
  <c r="BP65" i="2"/>
  <c r="BJ45" i="25"/>
  <c r="BJ14" i="28"/>
  <c r="BJ15" i="28" s="1"/>
  <c r="BO58" i="2"/>
  <c r="BO10" i="23" s="1"/>
  <c r="BP56" i="2"/>
  <c r="BF87" i="20"/>
  <c r="BN28" i="2"/>
  <c r="BN29" i="2"/>
  <c r="BO27" i="2"/>
  <c r="BK11" i="23"/>
  <c r="BL6" i="23"/>
  <c r="BN29" i="23"/>
  <c r="BK13" i="25"/>
  <c r="BK14" i="25"/>
  <c r="BM8" i="2"/>
  <c r="BM9" i="2" s="1"/>
  <c r="BL10" i="2"/>
  <c r="BL20" i="23"/>
  <c r="BL42" i="26"/>
  <c r="BL44" i="26"/>
  <c r="BL22" i="23"/>
  <c r="BL50" i="23" s="1"/>
  <c r="BK41" i="25"/>
  <c r="BK42" i="25"/>
  <c r="BM64" i="2"/>
  <c r="BL68" i="2"/>
  <c r="BL11" i="23" s="1"/>
  <c r="BL8" i="23"/>
  <c r="BM50" i="2"/>
  <c r="BL52" i="2"/>
  <c r="BL9" i="23" s="1"/>
  <c r="BK28" i="25"/>
  <c r="BK27" i="25"/>
  <c r="BJ47" i="25"/>
  <c r="BJ4" i="20" s="1"/>
  <c r="AU16" i="23" l="1"/>
  <c r="AU23" i="23" s="1"/>
  <c r="AU26" i="23" s="1"/>
  <c r="AU35" i="23" s="1"/>
  <c r="AW32" i="26"/>
  <c r="AU30" i="26"/>
  <c r="AX33" i="26"/>
  <c r="AV31" i="26"/>
  <c r="AS32" i="26"/>
  <c r="AQ34" i="26"/>
  <c r="AQ97" i="26" s="1"/>
  <c r="AQ98" i="26" s="1"/>
  <c r="AC13" i="7"/>
  <c r="AP7" i="28"/>
  <c r="AP9" i="32" s="1"/>
  <c r="AC14" i="7"/>
  <c r="AC15" i="7" s="1"/>
  <c r="AC40" i="23"/>
  <c r="BM18" i="31"/>
  <c r="BJ19" i="31"/>
  <c r="BK10" i="28"/>
  <c r="BK17" i="31" s="1"/>
  <c r="BK19" i="31" s="1"/>
  <c r="BJ12" i="28"/>
  <c r="BJ16" i="28" s="1"/>
  <c r="AV26" i="26"/>
  <c r="AV96" i="26" s="1"/>
  <c r="BL31" i="31"/>
  <c r="AO10" i="31"/>
  <c r="BQ50" i="20"/>
  <c r="BP67" i="20"/>
  <c r="BR71" i="20"/>
  <c r="BR84" i="20" s="1"/>
  <c r="BQ84" i="20"/>
  <c r="BQ26" i="20"/>
  <c r="BP46" i="20"/>
  <c r="Z18" i="7"/>
  <c r="Z19" i="7"/>
  <c r="Z21" i="7" s="1"/>
  <c r="Z41" i="23" s="1"/>
  <c r="BI22" i="20"/>
  <c r="BI41" i="26" s="1"/>
  <c r="BI72" i="26" s="1"/>
  <c r="AW12" i="32"/>
  <c r="AW20" i="26"/>
  <c r="AY21" i="2"/>
  <c r="AZ18" i="2"/>
  <c r="AZ19" i="2" s="1"/>
  <c r="AX71" i="2"/>
  <c r="AX5" i="23"/>
  <c r="AX12" i="23" s="1"/>
  <c r="AO9" i="32"/>
  <c r="AS36" i="32"/>
  <c r="AS26" i="32"/>
  <c r="BN30" i="2"/>
  <c r="BN6" i="23" s="1"/>
  <c r="BH41" i="26"/>
  <c r="BH72" i="26" s="1"/>
  <c r="BH87" i="20"/>
  <c r="BN13" i="28"/>
  <c r="BM11" i="28"/>
  <c r="BN8" i="2"/>
  <c r="BN9" i="2" s="1"/>
  <c r="BM10" i="2"/>
  <c r="BP30" i="23"/>
  <c r="BK47" i="25"/>
  <c r="BK4" i="20" s="1"/>
  <c r="BM44" i="26"/>
  <c r="BM22" i="23"/>
  <c r="BM50" i="23" s="1"/>
  <c r="BN64" i="2"/>
  <c r="BM68" i="2"/>
  <c r="BL41" i="25"/>
  <c r="BL42" i="25"/>
  <c r="BN43" i="26"/>
  <c r="BN21" i="23"/>
  <c r="BQ65" i="2"/>
  <c r="BO29" i="23"/>
  <c r="BO32" i="23" s="1"/>
  <c r="BL28" i="25"/>
  <c r="BL27" i="25"/>
  <c r="BL4" i="23"/>
  <c r="BO29" i="2"/>
  <c r="BP27" i="2"/>
  <c r="BO28" i="2"/>
  <c r="BK14" i="28"/>
  <c r="BK15" i="28" s="1"/>
  <c r="BM8" i="23"/>
  <c r="BK45" i="25"/>
  <c r="BM52" i="2"/>
  <c r="BM9" i="23" s="1"/>
  <c r="BN50" i="2"/>
  <c r="BQ56" i="2"/>
  <c r="BP58" i="2"/>
  <c r="BP10" i="23" s="1"/>
  <c r="BJ6" i="20"/>
  <c r="BJ5" i="20"/>
  <c r="BL14" i="25"/>
  <c r="BL13" i="25"/>
  <c r="BN32" i="23"/>
  <c r="BM20" i="23"/>
  <c r="BM42" i="26"/>
  <c r="BO42" i="2"/>
  <c r="BN45" i="2"/>
  <c r="BN46" i="2" s="1"/>
  <c r="BL72" i="2"/>
  <c r="AV6" i="28" l="1"/>
  <c r="AV9" i="31" s="1"/>
  <c r="AV70" i="26"/>
  <c r="AQ40" i="26"/>
  <c r="AQ7" i="28" s="1"/>
  <c r="AQ9" i="32" s="1"/>
  <c r="AQ71" i="26"/>
  <c r="AQ23" i="28"/>
  <c r="AV28" i="26"/>
  <c r="Z20" i="7"/>
  <c r="Z22" i="7" s="1"/>
  <c r="Z23" i="7" s="1"/>
  <c r="AA19" i="7" s="1"/>
  <c r="AA21" i="7" s="1"/>
  <c r="AP10" i="31"/>
  <c r="AU36" i="32"/>
  <c r="AU26" i="32"/>
  <c r="BM31" i="31"/>
  <c r="AD11" i="7"/>
  <c r="AD13" i="7" s="1"/>
  <c r="AD40" i="23" s="1"/>
  <c r="AC25" i="28"/>
  <c r="AC25" i="31" s="1"/>
  <c r="AC6" i="26" s="1"/>
  <c r="AD10" i="7"/>
  <c r="BN18" i="31"/>
  <c r="BL10" i="28"/>
  <c r="BL17" i="31" s="1"/>
  <c r="BK12" i="28"/>
  <c r="BK16" i="28" s="1"/>
  <c r="Z45" i="26"/>
  <c r="BR26" i="20"/>
  <c r="BR46" i="20" s="1"/>
  <c r="BQ46" i="20"/>
  <c r="BR50" i="20"/>
  <c r="BQ67" i="20"/>
  <c r="AA18" i="7"/>
  <c r="AA20" i="7" s="1"/>
  <c r="AA22" i="7" s="1"/>
  <c r="AA23" i="7" s="1"/>
  <c r="AB18" i="7" s="1"/>
  <c r="Z27" i="28"/>
  <c r="Z26" i="31" s="1"/>
  <c r="Z7" i="26" s="1"/>
  <c r="Z8" i="26" s="1"/>
  <c r="Z84" i="26" s="1"/>
  <c r="BI87" i="20"/>
  <c r="BI19" i="23"/>
  <c r="BJ22" i="20"/>
  <c r="AX25" i="32"/>
  <c r="AW22" i="26"/>
  <c r="AY24" i="26"/>
  <c r="AZ25" i="26"/>
  <c r="AX23" i="26"/>
  <c r="AX73" i="2"/>
  <c r="BA18" i="2"/>
  <c r="BA19" i="2" s="1"/>
  <c r="AZ21" i="2"/>
  <c r="AY5" i="23"/>
  <c r="AY12" i="23" s="1"/>
  <c r="AY71" i="2"/>
  <c r="AY73" i="2" s="1"/>
  <c r="AA41" i="23"/>
  <c r="AA45" i="26"/>
  <c r="BO13" i="28"/>
  <c r="BO18" i="31" s="1"/>
  <c r="BN11" i="28"/>
  <c r="O10" i="32"/>
  <c r="BM72" i="2"/>
  <c r="BO50" i="2"/>
  <c r="BN52" i="2"/>
  <c r="BN9" i="23" s="1"/>
  <c r="BN44" i="26"/>
  <c r="BN22" i="23"/>
  <c r="BN50" i="23" s="1"/>
  <c r="BP29" i="23"/>
  <c r="BP32" i="23" s="1"/>
  <c r="BO8" i="2"/>
  <c r="BO9" i="2" s="1"/>
  <c r="BN10" i="2"/>
  <c r="BR56" i="2"/>
  <c r="BS56" i="2" s="1"/>
  <c r="BQ58" i="2"/>
  <c r="BQ10" i="23" s="1"/>
  <c r="BO64" i="2"/>
  <c r="BN68" i="2"/>
  <c r="BN11" i="23" s="1"/>
  <c r="BN42" i="26"/>
  <c r="BN20" i="23"/>
  <c r="BP42" i="2"/>
  <c r="BO45" i="2"/>
  <c r="BO46" i="2" s="1"/>
  <c r="BP29" i="2"/>
  <c r="BP28" i="2"/>
  <c r="BQ27" i="2"/>
  <c r="BR65" i="2"/>
  <c r="BS65" i="2" s="1"/>
  <c r="BM11" i="23"/>
  <c r="BK6" i="20"/>
  <c r="BK5" i="20"/>
  <c r="BM4" i="23"/>
  <c r="BL45" i="25"/>
  <c r="BM13" i="25"/>
  <c r="BM14" i="25"/>
  <c r="BO21" i="23"/>
  <c r="BO43" i="26"/>
  <c r="BN8" i="23"/>
  <c r="BQ30" i="23"/>
  <c r="BL14" i="28"/>
  <c r="BL15" i="28" s="1"/>
  <c r="BM27" i="25"/>
  <c r="BM28" i="25"/>
  <c r="BM41" i="25"/>
  <c r="BM42" i="25"/>
  <c r="BL47" i="25"/>
  <c r="BL4" i="20" s="1"/>
  <c r="BO30" i="2"/>
  <c r="BO6" i="23" s="1"/>
  <c r="AX32" i="26" l="1"/>
  <c r="AV30" i="26"/>
  <c r="AY33" i="26"/>
  <c r="AW31" i="26"/>
  <c r="AQ11" i="31"/>
  <c r="AV16" i="23"/>
  <c r="AV23" i="23" s="1"/>
  <c r="AV26" i="23" s="1"/>
  <c r="AV35" i="23" s="1"/>
  <c r="AV26" i="32" s="1"/>
  <c r="AR34" i="26"/>
  <c r="AR97" i="26" s="1"/>
  <c r="AR98" i="26" s="1"/>
  <c r="AQ10" i="31"/>
  <c r="AW26" i="26"/>
  <c r="AW96" i="26" s="1"/>
  <c r="BN31" i="31"/>
  <c r="AD12" i="7"/>
  <c r="AD14" i="7" s="1"/>
  <c r="AD15" i="7" s="1"/>
  <c r="AD25" i="28" s="1"/>
  <c r="AD25" i="31" s="1"/>
  <c r="AD6" i="26" s="1"/>
  <c r="BL19" i="31"/>
  <c r="BM10" i="28"/>
  <c r="BM17" i="31" s="1"/>
  <c r="BL12" i="28"/>
  <c r="BL16" i="28" s="1"/>
  <c r="BR67" i="20"/>
  <c r="BS50" i="20"/>
  <c r="BS67" i="20" s="1"/>
  <c r="BK22" i="20"/>
  <c r="BK19" i="23" s="1"/>
  <c r="AY20" i="26"/>
  <c r="AY12" i="32"/>
  <c r="AY25" i="32"/>
  <c r="AZ5" i="23"/>
  <c r="AZ12" i="23" s="1"/>
  <c r="AZ25" i="32" s="1"/>
  <c r="AZ71" i="2"/>
  <c r="AZ73" i="2" s="1"/>
  <c r="BA21" i="2"/>
  <c r="BB18" i="2"/>
  <c r="BB19" i="2" s="1"/>
  <c r="AX20" i="26"/>
  <c r="AX12" i="32"/>
  <c r="AB19" i="7"/>
  <c r="AB21" i="7" s="1"/>
  <c r="AB45" i="26" s="1"/>
  <c r="BS7" i="31"/>
  <c r="BR30" i="23"/>
  <c r="BS30" i="23" s="1"/>
  <c r="AA27" i="28"/>
  <c r="AA26" i="31" s="1"/>
  <c r="AA7" i="26" s="1"/>
  <c r="AA8" i="26" s="1"/>
  <c r="AA84" i="26" s="1"/>
  <c r="BP30" i="2"/>
  <c r="BP6" i="23" s="1"/>
  <c r="BP13" i="28"/>
  <c r="BO11" i="28"/>
  <c r="BN72" i="2"/>
  <c r="O11" i="32"/>
  <c r="BP8" i="2"/>
  <c r="BP9" i="2" s="1"/>
  <c r="BO10" i="2"/>
  <c r="BJ41" i="26"/>
  <c r="BJ72" i="26" s="1"/>
  <c r="BJ87" i="20"/>
  <c r="BJ19" i="23"/>
  <c r="BM14" i="28"/>
  <c r="BM15" i="28" s="1"/>
  <c r="BN14" i="25"/>
  <c r="BN13" i="25"/>
  <c r="BQ28" i="2"/>
  <c r="BR27" i="2"/>
  <c r="BS27" i="2" s="1"/>
  <c r="BQ29" i="2"/>
  <c r="BO52" i="2"/>
  <c r="BO9" i="23" s="1"/>
  <c r="BP50" i="2"/>
  <c r="BO20" i="23"/>
  <c r="BO42" i="26"/>
  <c r="BQ42" i="2"/>
  <c r="BP45" i="2"/>
  <c r="BP46" i="2" s="1"/>
  <c r="BP43" i="26"/>
  <c r="BP21" i="23"/>
  <c r="BS71" i="20"/>
  <c r="BO8" i="23"/>
  <c r="BP64" i="2"/>
  <c r="BO68" i="2"/>
  <c r="BR58" i="2"/>
  <c r="BS58" i="2" s="1"/>
  <c r="BN4" i="23"/>
  <c r="BM45" i="25"/>
  <c r="BM47" i="25"/>
  <c r="BM4" i="20" s="1"/>
  <c r="BQ29" i="23"/>
  <c r="BQ32" i="23" s="1"/>
  <c r="BN28" i="25"/>
  <c r="BN27" i="25"/>
  <c r="BL5" i="20"/>
  <c r="BL6" i="20"/>
  <c r="BR29" i="23"/>
  <c r="BN42" i="25"/>
  <c r="BN41" i="25"/>
  <c r="BO44" i="26"/>
  <c r="BO22" i="23"/>
  <c r="BO50" i="23" s="1"/>
  <c r="AW6" i="28" l="1"/>
  <c r="AW9" i="31" s="1"/>
  <c r="AW70" i="26"/>
  <c r="AR40" i="26"/>
  <c r="AR71" i="26"/>
  <c r="AR23" i="28"/>
  <c r="AR11" i="31" s="1"/>
  <c r="AS11" i="31" s="1"/>
  <c r="AV36" i="32"/>
  <c r="AS33" i="26"/>
  <c r="AS34" i="26"/>
  <c r="AW28" i="26"/>
  <c r="AX28" i="26"/>
  <c r="AE11" i="7"/>
  <c r="AE13" i="7" s="1"/>
  <c r="AF13" i="7" s="1"/>
  <c r="AE10" i="7"/>
  <c r="AF10" i="7" s="1"/>
  <c r="BP18" i="31"/>
  <c r="BM19" i="31"/>
  <c r="BN10" i="28"/>
  <c r="BN17" i="31"/>
  <c r="BN19" i="31" s="1"/>
  <c r="BM12" i="28"/>
  <c r="BO31" i="31"/>
  <c r="AB41" i="23"/>
  <c r="BL22" i="20"/>
  <c r="BC18" i="2"/>
  <c r="BC19" i="2" s="1"/>
  <c r="BB21" i="2"/>
  <c r="BA5" i="23"/>
  <c r="BA12" i="23" s="1"/>
  <c r="BA71" i="2"/>
  <c r="BA73" i="2" s="1"/>
  <c r="AZ24" i="26"/>
  <c r="BA25" i="26"/>
  <c r="AX22" i="26"/>
  <c r="AY23" i="26"/>
  <c r="AR7" i="28"/>
  <c r="AS40" i="26"/>
  <c r="AZ12" i="32"/>
  <c r="AZ20" i="26"/>
  <c r="AY22" i="26"/>
  <c r="AZ23" i="26"/>
  <c r="BB25" i="26"/>
  <c r="BA24" i="26"/>
  <c r="AB20" i="7"/>
  <c r="AB22" i="7" s="1"/>
  <c r="AB23" i="7" s="1"/>
  <c r="AC18" i="7" s="1"/>
  <c r="BK87" i="20"/>
  <c r="BK41" i="26"/>
  <c r="BK72" i="26" s="1"/>
  <c r="BS6" i="31"/>
  <c r="BQ13" i="28"/>
  <c r="BP11" i="28"/>
  <c r="BQ30" i="2"/>
  <c r="BQ6" i="23" s="1"/>
  <c r="BP10" i="2"/>
  <c r="BQ8" i="2"/>
  <c r="BQ9" i="2" s="1"/>
  <c r="BP42" i="26"/>
  <c r="BP20" i="23"/>
  <c r="BO28" i="25"/>
  <c r="BO27" i="25"/>
  <c r="BQ64" i="2"/>
  <c r="BP68" i="2"/>
  <c r="BP11" i="23" s="1"/>
  <c r="BO11" i="23"/>
  <c r="BQ21" i="23"/>
  <c r="BQ43" i="26"/>
  <c r="BQ50" i="2"/>
  <c r="BP52" i="2"/>
  <c r="BP9" i="23" s="1"/>
  <c r="BR28" i="2"/>
  <c r="BS28" i="2" s="1"/>
  <c r="BR29" i="2"/>
  <c r="BS29" i="2" s="1"/>
  <c r="BO14" i="25"/>
  <c r="BO13" i="25"/>
  <c r="BM16" i="28"/>
  <c r="BO72" i="2"/>
  <c r="BP8" i="23"/>
  <c r="BP44" i="26"/>
  <c r="BP22" i="23"/>
  <c r="BP50" i="23" s="1"/>
  <c r="BM6" i="20"/>
  <c r="BM5" i="20"/>
  <c r="BN14" i="28"/>
  <c r="BN15" i="28" s="1"/>
  <c r="BO4" i="23"/>
  <c r="BO41" i="25"/>
  <c r="BO42" i="25"/>
  <c r="BR10" i="23"/>
  <c r="BS10" i="23" s="1"/>
  <c r="BR42" i="2"/>
  <c r="BQ45" i="2"/>
  <c r="BQ46" i="2" s="1"/>
  <c r="BN45" i="25"/>
  <c r="BS29" i="23"/>
  <c r="BR32" i="23"/>
  <c r="BS32" i="23" s="1"/>
  <c r="BN47" i="25"/>
  <c r="BN4" i="20" s="1"/>
  <c r="AS23" i="28" l="1"/>
  <c r="AW16" i="23"/>
  <c r="AW23" i="23" s="1"/>
  <c r="AW26" i="23" s="1"/>
  <c r="AW35" i="23" s="1"/>
  <c r="AW36" i="32" s="1"/>
  <c r="AW30" i="26"/>
  <c r="AZ33" i="26"/>
  <c r="AX31" i="26"/>
  <c r="AY32" i="26"/>
  <c r="AX16" i="23"/>
  <c r="AX23" i="23" s="1"/>
  <c r="AX26" i="23" s="1"/>
  <c r="AX35" i="23" s="1"/>
  <c r="AX30" i="26"/>
  <c r="BA33" i="26"/>
  <c r="AY31" i="26"/>
  <c r="AZ32" i="26"/>
  <c r="AT34" i="26"/>
  <c r="AT97" i="26" s="1"/>
  <c r="AT98" i="26" s="1"/>
  <c r="AY28" i="26"/>
  <c r="AE40" i="23"/>
  <c r="AF40" i="23" s="1"/>
  <c r="AX26" i="26"/>
  <c r="AX96" i="26" s="1"/>
  <c r="AY26" i="26"/>
  <c r="BP31" i="31"/>
  <c r="AE12" i="7"/>
  <c r="AF12" i="7" s="1"/>
  <c r="BQ18" i="31"/>
  <c r="BO10" i="28"/>
  <c r="BO17" i="31" s="1"/>
  <c r="BO19" i="31" s="1"/>
  <c r="BN12" i="28"/>
  <c r="BN16" i="28" s="1"/>
  <c r="AR10" i="31"/>
  <c r="AS10" i="31" s="1"/>
  <c r="BM22" i="20"/>
  <c r="BM19" i="23" s="1"/>
  <c r="BB5" i="23"/>
  <c r="BB12" i="23" s="1"/>
  <c r="BB25" i="32" s="1"/>
  <c r="BB71" i="2"/>
  <c r="BB73" i="2" s="1"/>
  <c r="AS7" i="28"/>
  <c r="AS9" i="32" s="1"/>
  <c r="AR9" i="32"/>
  <c r="BR45" i="2"/>
  <c r="BS42" i="2"/>
  <c r="AZ22" i="26"/>
  <c r="BC25" i="26"/>
  <c r="BB24" i="26"/>
  <c r="BA23" i="26"/>
  <c r="BD18" i="2"/>
  <c r="BD19" i="2" s="1"/>
  <c r="BC21" i="2"/>
  <c r="BA20" i="26"/>
  <c r="BA12" i="32"/>
  <c r="BA25" i="32"/>
  <c r="AC19" i="7"/>
  <c r="AC21" i="7" s="1"/>
  <c r="AB27" i="28"/>
  <c r="AB26" i="31" s="1"/>
  <c r="AB7" i="26" s="1"/>
  <c r="AB8" i="26" s="1"/>
  <c r="AB84" i="26" s="1"/>
  <c r="BR13" i="28"/>
  <c r="BS13" i="28" s="1"/>
  <c r="BQ11" i="28"/>
  <c r="BP72" i="2"/>
  <c r="BS72" i="20"/>
  <c r="BS84" i="20" s="1"/>
  <c r="BP14" i="25"/>
  <c r="BP13" i="25"/>
  <c r="BR64" i="2"/>
  <c r="BS64" i="2" s="1"/>
  <c r="BQ68" i="2"/>
  <c r="BQ11" i="23" s="1"/>
  <c r="BP27" i="25"/>
  <c r="BP28" i="25"/>
  <c r="BP4" i="23"/>
  <c r="BL41" i="26"/>
  <c r="BL72" i="26" s="1"/>
  <c r="BL19" i="23"/>
  <c r="BL87" i="20"/>
  <c r="BQ10" i="2"/>
  <c r="BR8" i="2"/>
  <c r="BS8" i="2" s="1"/>
  <c r="BS9" i="2" s="1"/>
  <c r="BN6" i="20"/>
  <c r="BN5" i="20"/>
  <c r="BS26" i="20"/>
  <c r="BS46" i="20" s="1"/>
  <c r="BR30" i="2"/>
  <c r="BS30" i="2" s="1"/>
  <c r="BO47" i="25"/>
  <c r="BO4" i="20" s="1"/>
  <c r="BO45" i="25"/>
  <c r="BO14" i="28"/>
  <c r="BO15" i="28" s="1"/>
  <c r="BR50" i="2"/>
  <c r="BQ52" i="2"/>
  <c r="BQ9" i="23" s="1"/>
  <c r="BQ44" i="26"/>
  <c r="BQ22" i="23"/>
  <c r="BQ50" i="23" s="1"/>
  <c r="BQ20" i="23"/>
  <c r="BQ42" i="26"/>
  <c r="BQ8" i="23"/>
  <c r="BP41" i="25"/>
  <c r="BP42" i="25"/>
  <c r="BR43" i="26"/>
  <c r="BS43" i="26" s="1"/>
  <c r="BR21" i="23"/>
  <c r="BS21" i="23" s="1"/>
  <c r="AY70" i="26" l="1"/>
  <c r="AY96" i="26"/>
  <c r="AX6" i="28"/>
  <c r="AY6" i="28" s="1"/>
  <c r="AX70" i="26"/>
  <c r="AT40" i="26"/>
  <c r="AT7" i="28" s="1"/>
  <c r="AT71" i="26"/>
  <c r="AT23" i="28"/>
  <c r="AT11" i="31" s="1"/>
  <c r="AW26" i="32"/>
  <c r="BB33" i="26"/>
  <c r="AZ31" i="26"/>
  <c r="AY30" i="26"/>
  <c r="BA32" i="26"/>
  <c r="AY16" i="23"/>
  <c r="AY23" i="23" s="1"/>
  <c r="AY26" i="23" s="1"/>
  <c r="AY35" i="23" s="1"/>
  <c r="AY36" i="32" s="1"/>
  <c r="AZ28" i="26"/>
  <c r="BQ31" i="31"/>
  <c r="AE14" i="7"/>
  <c r="AE15" i="7" s="1"/>
  <c r="BR18" i="31"/>
  <c r="BS18" i="31" s="1"/>
  <c r="BP10" i="28"/>
  <c r="BP17" i="31"/>
  <c r="BP19" i="31" s="1"/>
  <c r="BO12" i="28"/>
  <c r="BO16" i="28" s="1"/>
  <c r="AZ26" i="26"/>
  <c r="BN22" i="20"/>
  <c r="BN41" i="26" s="1"/>
  <c r="BN72" i="26" s="1"/>
  <c r="BM87" i="20"/>
  <c r="BM41" i="26"/>
  <c r="BM72" i="26" s="1"/>
  <c r="BD25" i="26"/>
  <c r="BB23" i="26"/>
  <c r="BA22" i="26"/>
  <c r="BC24" i="26"/>
  <c r="BB12" i="32"/>
  <c r="BB20" i="26"/>
  <c r="BR52" i="2"/>
  <c r="BS52" i="2" s="1"/>
  <c r="BS50" i="2"/>
  <c r="AU34" i="26"/>
  <c r="AU97" i="26" s="1"/>
  <c r="AU98" i="26" s="1"/>
  <c r="BC5" i="23"/>
  <c r="BC12" i="23" s="1"/>
  <c r="BC71" i="2"/>
  <c r="BC73" i="2" s="1"/>
  <c r="BD21" i="2"/>
  <c r="BE18" i="2"/>
  <c r="BF18" i="2" s="1"/>
  <c r="BF19" i="2" s="1"/>
  <c r="AX26" i="32"/>
  <c r="AX36" i="32"/>
  <c r="AV34" i="26"/>
  <c r="BR46" i="2"/>
  <c r="BS45" i="2"/>
  <c r="AC41" i="23"/>
  <c r="AC45" i="26"/>
  <c r="AC20" i="7"/>
  <c r="AC22" i="7" s="1"/>
  <c r="AC23" i="7" s="1"/>
  <c r="BR9" i="2"/>
  <c r="BR10" i="2" s="1"/>
  <c r="BS10" i="2" s="1"/>
  <c r="BP47" i="25"/>
  <c r="BP4" i="20" s="1"/>
  <c r="BQ42" i="25"/>
  <c r="BQ41" i="25"/>
  <c r="BR20" i="23"/>
  <c r="BS20" i="23" s="1"/>
  <c r="BR42" i="26"/>
  <c r="BS42" i="26" s="1"/>
  <c r="BO6" i="20"/>
  <c r="BO5" i="20"/>
  <c r="BR6" i="23"/>
  <c r="BS6" i="23" s="1"/>
  <c r="BQ13" i="25"/>
  <c r="BQ14" i="25"/>
  <c r="BP14" i="28"/>
  <c r="BP15" i="28" s="1"/>
  <c r="BQ4" i="23"/>
  <c r="BQ28" i="25"/>
  <c r="BQ27" i="25"/>
  <c r="BQ72" i="2"/>
  <c r="BP45" i="25"/>
  <c r="BR22" i="23"/>
  <c r="BR44" i="26"/>
  <c r="BS44" i="26" s="1"/>
  <c r="BR68" i="2"/>
  <c r="BS68" i="2" s="1"/>
  <c r="AZ70" i="26" l="1"/>
  <c r="AZ96" i="26"/>
  <c r="AV71" i="26"/>
  <c r="AV97" i="26"/>
  <c r="AV98" i="26" s="1"/>
  <c r="AX9" i="31"/>
  <c r="AU40" i="26"/>
  <c r="AU71" i="26"/>
  <c r="AU23" i="28"/>
  <c r="AZ6" i="28"/>
  <c r="AZ9" i="31" s="1"/>
  <c r="AY9" i="31"/>
  <c r="BA31" i="26"/>
  <c r="BC33" i="26"/>
  <c r="BB32" i="26"/>
  <c r="AZ30" i="26"/>
  <c r="AY26" i="32"/>
  <c r="AZ16" i="23"/>
  <c r="AZ23" i="23" s="1"/>
  <c r="AZ26" i="23" s="1"/>
  <c r="AZ35" i="23" s="1"/>
  <c r="AZ36" i="32" s="1"/>
  <c r="BA28" i="26"/>
  <c r="BA26" i="26"/>
  <c r="AF14" i="7"/>
  <c r="AF15" i="7" s="1"/>
  <c r="AE25" i="28"/>
  <c r="AG10" i="7"/>
  <c r="AG11" i="7"/>
  <c r="BQ10" i="28"/>
  <c r="BQ17" i="31" s="1"/>
  <c r="BQ19" i="31" s="1"/>
  <c r="BP12" i="28"/>
  <c r="BP16" i="28" s="1"/>
  <c r="AV40" i="26"/>
  <c r="BR9" i="23"/>
  <c r="BS9" i="23" s="1"/>
  <c r="AT10" i="31"/>
  <c r="BO22" i="20"/>
  <c r="BO19" i="23" s="1"/>
  <c r="BP6" i="20"/>
  <c r="BE19" i="2"/>
  <c r="BG18" i="2" s="1"/>
  <c r="BG19" i="2" s="1"/>
  <c r="BS46" i="2"/>
  <c r="BR8" i="23"/>
  <c r="BS8" i="23" s="1"/>
  <c r="AT9" i="32"/>
  <c r="BC25" i="32"/>
  <c r="BB22" i="26"/>
  <c r="BE25" i="26"/>
  <c r="BF25" i="26" s="1"/>
  <c r="BC23" i="26"/>
  <c r="BD24" i="26"/>
  <c r="BD5" i="23"/>
  <c r="BD12" i="23" s="1"/>
  <c r="BD71" i="2"/>
  <c r="BD73" i="2" s="1"/>
  <c r="BC20" i="26"/>
  <c r="BC12" i="32"/>
  <c r="AD19" i="7"/>
  <c r="AD21" i="7" s="1"/>
  <c r="AC27" i="28"/>
  <c r="AC26" i="31" s="1"/>
  <c r="AC7" i="26" s="1"/>
  <c r="AC8" i="26" s="1"/>
  <c r="AC84" i="26" s="1"/>
  <c r="AD18" i="7"/>
  <c r="AD20" i="7" s="1"/>
  <c r="AD22" i="7" s="1"/>
  <c r="AD23" i="7" s="1"/>
  <c r="BR11" i="28"/>
  <c r="BS11" i="28" s="1"/>
  <c r="BR4" i="23"/>
  <c r="BS4" i="23" s="1"/>
  <c r="BR72" i="2"/>
  <c r="BS72" i="2" s="1"/>
  <c r="BN87" i="20"/>
  <c r="BN19" i="23"/>
  <c r="BP5" i="20"/>
  <c r="BS22" i="23"/>
  <c r="BR50" i="23"/>
  <c r="P10" i="32"/>
  <c r="P11" i="32"/>
  <c r="BQ45" i="25"/>
  <c r="BQ14" i="28"/>
  <c r="BQ15" i="28" s="1"/>
  <c r="BR14" i="25"/>
  <c r="BR13" i="25"/>
  <c r="BS4" i="25"/>
  <c r="BR41" i="25"/>
  <c r="BR42" i="25"/>
  <c r="BS42" i="25" s="1"/>
  <c r="BS34" i="25"/>
  <c r="BQ47" i="25"/>
  <c r="BQ4" i="20" s="1"/>
  <c r="BR27" i="25"/>
  <c r="BR28" i="25"/>
  <c r="BS28" i="25" s="1"/>
  <c r="BS18" i="25"/>
  <c r="BR11" i="23"/>
  <c r="BS11" i="23" s="1"/>
  <c r="BA70" i="26" l="1"/>
  <c r="BA96" i="26"/>
  <c r="BB31" i="26"/>
  <c r="BC32" i="26"/>
  <c r="BA30" i="26"/>
  <c r="BD33" i="26"/>
  <c r="BA6" i="28"/>
  <c r="BA9" i="31" s="1"/>
  <c r="AV23" i="28"/>
  <c r="AU11" i="31"/>
  <c r="BA16" i="23"/>
  <c r="BA23" i="23" s="1"/>
  <c r="BA26" i="23" s="1"/>
  <c r="BA35" i="23" s="1"/>
  <c r="BA36" i="32" s="1"/>
  <c r="AZ26" i="32"/>
  <c r="AW34" i="26"/>
  <c r="AW97" i="26" s="1"/>
  <c r="AW98" i="26" s="1"/>
  <c r="BB28" i="26"/>
  <c r="AV7" i="28"/>
  <c r="AV9" i="32" s="1"/>
  <c r="AG12" i="7"/>
  <c r="AG14" i="7" s="1"/>
  <c r="AG13" i="7"/>
  <c r="AS11" i="7"/>
  <c r="AF25" i="28"/>
  <c r="AE25" i="31"/>
  <c r="AE6" i="26" s="1"/>
  <c r="BR10" i="28"/>
  <c r="BS10" i="28" s="1"/>
  <c r="BQ12" i="28"/>
  <c r="BQ16" i="28" s="1"/>
  <c r="BB26" i="26"/>
  <c r="BR31" i="31"/>
  <c r="BS31" i="31"/>
  <c r="BE21" i="2"/>
  <c r="BP22" i="20"/>
  <c r="BP41" i="26" s="1"/>
  <c r="BP72" i="26" s="1"/>
  <c r="BH18" i="2"/>
  <c r="BH19" i="2" s="1"/>
  <c r="BG21" i="2"/>
  <c r="BD20" i="26"/>
  <c r="BD12" i="32"/>
  <c r="BD25" i="32"/>
  <c r="BF21" i="2"/>
  <c r="BE5" i="23"/>
  <c r="BE71" i="2"/>
  <c r="AX34" i="26"/>
  <c r="BD23" i="26"/>
  <c r="BG25" i="26"/>
  <c r="BE24" i="26"/>
  <c r="BF24" i="26" s="1"/>
  <c r="BC22" i="26"/>
  <c r="AU7" i="28"/>
  <c r="AD27" i="28"/>
  <c r="AD26" i="31" s="1"/>
  <c r="AD7" i="26" s="1"/>
  <c r="AD8" i="26" s="1"/>
  <c r="AD84" i="26" s="1"/>
  <c r="AE18" i="7"/>
  <c r="AF18" i="7" s="1"/>
  <c r="AE19" i="7"/>
  <c r="AD41" i="23"/>
  <c r="AD45" i="26"/>
  <c r="BR14" i="28"/>
  <c r="BS14" i="28" s="1"/>
  <c r="BO87" i="20"/>
  <c r="BO41" i="26"/>
  <c r="BO72" i="26" s="1"/>
  <c r="BS50" i="23"/>
  <c r="BS13" i="25"/>
  <c r="BR47" i="25"/>
  <c r="BR4" i="20" s="1"/>
  <c r="BS14" i="25"/>
  <c r="BS27" i="25"/>
  <c r="BQ5" i="20"/>
  <c r="BQ6" i="20"/>
  <c r="BS41" i="25"/>
  <c r="BR45" i="25"/>
  <c r="AX71" i="26" l="1"/>
  <c r="AX97" i="26"/>
  <c r="AX98" i="26" s="1"/>
  <c r="BB70" i="26"/>
  <c r="BB96" i="26"/>
  <c r="AW40" i="26"/>
  <c r="AW7" i="28" s="1"/>
  <c r="AW9" i="32" s="1"/>
  <c r="AW71" i="26"/>
  <c r="AW23" i="28"/>
  <c r="AV11" i="31"/>
  <c r="BB6" i="28"/>
  <c r="BB9" i="31" s="1"/>
  <c r="BD32" i="26"/>
  <c r="BB30" i="26"/>
  <c r="BE33" i="26"/>
  <c r="BC31" i="26"/>
  <c r="BA26" i="32"/>
  <c r="BB16" i="23"/>
  <c r="BB23" i="23" s="1"/>
  <c r="BB26" i="23" s="1"/>
  <c r="BB35" i="23" s="1"/>
  <c r="BB26" i="32" s="1"/>
  <c r="BC28" i="26"/>
  <c r="BR17" i="31"/>
  <c r="BR19" i="31" s="1"/>
  <c r="BS19" i="31" s="1"/>
  <c r="BR12" i="28"/>
  <c r="BS12" i="28" s="1"/>
  <c r="AE20" i="7"/>
  <c r="AF20" i="7" s="1"/>
  <c r="AF6" i="26"/>
  <c r="AF25" i="31"/>
  <c r="AG15" i="7"/>
  <c r="AG40" i="23"/>
  <c r="BC26" i="26"/>
  <c r="AX40" i="26"/>
  <c r="AV10" i="31"/>
  <c r="AU10" i="31"/>
  <c r="BQ22" i="20"/>
  <c r="BQ19" i="23" s="1"/>
  <c r="BP19" i="23"/>
  <c r="BP87" i="20"/>
  <c r="BG24" i="26"/>
  <c r="BE23" i="26"/>
  <c r="BD22" i="26"/>
  <c r="BH25" i="26"/>
  <c r="AU9" i="32"/>
  <c r="BE73" i="2"/>
  <c r="BF71" i="2"/>
  <c r="BG71" i="2"/>
  <c r="BG5" i="23"/>
  <c r="BG12" i="23" s="1"/>
  <c r="BG25" i="32" s="1"/>
  <c r="BF5" i="23"/>
  <c r="BE12" i="23"/>
  <c r="BI18" i="2"/>
  <c r="BI19" i="2" s="1"/>
  <c r="BH21" i="2"/>
  <c r="AE21" i="7"/>
  <c r="AF21" i="7" s="1"/>
  <c r="BR15" i="28"/>
  <c r="BS15" i="28" s="1"/>
  <c r="BS45" i="25"/>
  <c r="BR5" i="20"/>
  <c r="BS5" i="20" s="1"/>
  <c r="BR6" i="20"/>
  <c r="BS4" i="20"/>
  <c r="BS47" i="25"/>
  <c r="BC70" i="26" l="1"/>
  <c r="BC96" i="26"/>
  <c r="BG33" i="26"/>
  <c r="BE32" i="26"/>
  <c r="BC30" i="26"/>
  <c r="BD31" i="26"/>
  <c r="BC6" i="28"/>
  <c r="AX23" i="28"/>
  <c r="AW11" i="31"/>
  <c r="AY34" i="26"/>
  <c r="AY97" i="26" s="1"/>
  <c r="AY98" i="26" s="1"/>
  <c r="BS17" i="31"/>
  <c r="BC16" i="23"/>
  <c r="BC23" i="23" s="1"/>
  <c r="BC26" i="23" s="1"/>
  <c r="BC35" i="23" s="1"/>
  <c r="BC36" i="32" s="1"/>
  <c r="BB36" i="32"/>
  <c r="AW10" i="31"/>
  <c r="AX7" i="28"/>
  <c r="AX10" i="31" s="1"/>
  <c r="AH10" i="7"/>
  <c r="AH11" i="7"/>
  <c r="AG25" i="28"/>
  <c r="AG25" i="31" s="1"/>
  <c r="AG6" i="26" s="1"/>
  <c r="BD26" i="26"/>
  <c r="BR22" i="20"/>
  <c r="BE12" i="32"/>
  <c r="BE20" i="26"/>
  <c r="BF73" i="2"/>
  <c r="BF12" i="32" s="1"/>
  <c r="AS11" i="32"/>
  <c r="BF23" i="26"/>
  <c r="AZ34" i="26"/>
  <c r="AZ97" i="26" s="1"/>
  <c r="AZ98" i="26" s="1"/>
  <c r="BI21" i="2"/>
  <c r="BJ18" i="2"/>
  <c r="BJ19" i="2" s="1"/>
  <c r="BG73" i="2"/>
  <c r="BE25" i="32"/>
  <c r="BF12" i="23"/>
  <c r="BF25" i="32" s="1"/>
  <c r="BH5" i="23"/>
  <c r="BH12" i="23" s="1"/>
  <c r="BH71" i="2"/>
  <c r="BH73" i="2" s="1"/>
  <c r="AE41" i="23"/>
  <c r="AF41" i="23" s="1"/>
  <c r="AE45" i="26"/>
  <c r="AE22" i="7"/>
  <c r="AF22" i="7" s="1"/>
  <c r="AF23" i="7" s="1"/>
  <c r="BR16" i="28"/>
  <c r="BS16" i="28" s="1"/>
  <c r="BQ41" i="26"/>
  <c r="BQ72" i="26" s="1"/>
  <c r="BQ87" i="20"/>
  <c r="BS6" i="20"/>
  <c r="BS22" i="20" s="1"/>
  <c r="BD70" i="26" l="1"/>
  <c r="BD96" i="26"/>
  <c r="AF45" i="26"/>
  <c r="AZ40" i="26"/>
  <c r="AZ71" i="26"/>
  <c r="AY40" i="26"/>
  <c r="AY7" i="28" s="1"/>
  <c r="AY10" i="31" s="1"/>
  <c r="AY71" i="26"/>
  <c r="BD6" i="28"/>
  <c r="BD9" i="31" s="1"/>
  <c r="BC9" i="31"/>
  <c r="AY23" i="28"/>
  <c r="AX11" i="31"/>
  <c r="BC26" i="32"/>
  <c r="AX9" i="32"/>
  <c r="BD28" i="26"/>
  <c r="AH12" i="7"/>
  <c r="AH13" i="7"/>
  <c r="BH20" i="26"/>
  <c r="BH12" i="32"/>
  <c r="BG12" i="32"/>
  <c r="BG20" i="26"/>
  <c r="BH25" i="32"/>
  <c r="BI71" i="2"/>
  <c r="BI73" i="2" s="1"/>
  <c r="BI5" i="23"/>
  <c r="BI12" i="23" s="1"/>
  <c r="BK18" i="2"/>
  <c r="BK19" i="2" s="1"/>
  <c r="BJ21" i="2"/>
  <c r="BG23" i="26"/>
  <c r="BH24" i="26"/>
  <c r="BE22" i="26"/>
  <c r="BI25" i="26"/>
  <c r="BF20" i="26"/>
  <c r="AE23" i="7"/>
  <c r="Q10" i="32"/>
  <c r="Q11" i="32"/>
  <c r="BR87" i="20"/>
  <c r="BR41" i="26"/>
  <c r="BR19" i="23"/>
  <c r="BS19" i="23" s="1"/>
  <c r="BS41" i="26" l="1"/>
  <c r="BR72" i="26"/>
  <c r="BD16" i="23"/>
  <c r="BD23" i="23" s="1"/>
  <c r="BD26" i="23" s="1"/>
  <c r="BD35" i="23" s="1"/>
  <c r="BD36" i="32" s="1"/>
  <c r="BD30" i="26"/>
  <c r="BG32" i="26"/>
  <c r="BE31" i="26"/>
  <c r="AZ23" i="28"/>
  <c r="AY11" i="31"/>
  <c r="BE28" i="26"/>
  <c r="BG28" i="26"/>
  <c r="AY9" i="32"/>
  <c r="BE26" i="26"/>
  <c r="BE96" i="26" s="1"/>
  <c r="AH14" i="7"/>
  <c r="AH40" i="23"/>
  <c r="BH23" i="26"/>
  <c r="BI24" i="26"/>
  <c r="BJ25" i="26"/>
  <c r="BG22" i="26"/>
  <c r="BF22" i="26"/>
  <c r="AZ7" i="28"/>
  <c r="BI25" i="32"/>
  <c r="BJ24" i="26"/>
  <c r="BI23" i="26"/>
  <c r="BH22" i="26"/>
  <c r="BK25" i="26"/>
  <c r="BJ5" i="23"/>
  <c r="BJ12" i="23" s="1"/>
  <c r="BJ25" i="32" s="1"/>
  <c r="BJ71" i="2"/>
  <c r="BJ73" i="2" s="1"/>
  <c r="BI20" i="26"/>
  <c r="BI12" i="32"/>
  <c r="BK21" i="2"/>
  <c r="BL18" i="2"/>
  <c r="BL19" i="2" s="1"/>
  <c r="AE27" i="28"/>
  <c r="AG19" i="7"/>
  <c r="AG18" i="7"/>
  <c r="BS87" i="20"/>
  <c r="BF26" i="26" l="1"/>
  <c r="BE70" i="26"/>
  <c r="BE6" i="28"/>
  <c r="BF6" i="28" s="1"/>
  <c r="BF10" i="32" s="1"/>
  <c r="BD26" i="32"/>
  <c r="AZ11" i="31"/>
  <c r="BG16" i="23"/>
  <c r="BG23" i="23" s="1"/>
  <c r="BG26" i="23" s="1"/>
  <c r="BG35" i="23" s="1"/>
  <c r="BG36" i="32" s="1"/>
  <c r="BH31" i="26"/>
  <c r="BI32" i="26"/>
  <c r="BG30" i="26"/>
  <c r="BJ33" i="26"/>
  <c r="BF28" i="26"/>
  <c r="BG31" i="26"/>
  <c r="BE30" i="26"/>
  <c r="BF30" i="26" s="1"/>
  <c r="BH33" i="26"/>
  <c r="BE16" i="23"/>
  <c r="BF16" i="23" s="1"/>
  <c r="BA34" i="26"/>
  <c r="BA97" i="26" s="1"/>
  <c r="BA98" i="26" s="1"/>
  <c r="BH28" i="26"/>
  <c r="BG26" i="26"/>
  <c r="BG96" i="26" s="1"/>
  <c r="BH26" i="26"/>
  <c r="AG20" i="7"/>
  <c r="AG21" i="7"/>
  <c r="AG45" i="26" s="1"/>
  <c r="AS19" i="7"/>
  <c r="AH15" i="7"/>
  <c r="AE26" i="31"/>
  <c r="AE7" i="26" s="1"/>
  <c r="AE8" i="26" s="1"/>
  <c r="AE84" i="26" s="1"/>
  <c r="AZ10" i="31"/>
  <c r="BL21" i="2"/>
  <c r="BM18" i="2"/>
  <c r="BM19" i="2" s="1"/>
  <c r="BK5" i="23"/>
  <c r="BK12" i="23" s="1"/>
  <c r="BK25" i="32" s="1"/>
  <c r="BK71" i="2"/>
  <c r="BK73" i="2" s="1"/>
  <c r="AZ9" i="32"/>
  <c r="BJ12" i="32"/>
  <c r="BJ20" i="26"/>
  <c r="BJ23" i="26"/>
  <c r="BL25" i="26"/>
  <c r="BK24" i="26"/>
  <c r="BI22" i="26"/>
  <c r="AF27" i="28"/>
  <c r="BH70" i="26" l="1"/>
  <c r="BH96" i="26"/>
  <c r="BE9" i="31"/>
  <c r="BF9" i="31" s="1"/>
  <c r="BG6" i="28"/>
  <c r="BG10" i="32" s="1"/>
  <c r="BG70" i="26"/>
  <c r="BA40" i="26"/>
  <c r="BA7" i="28" s="1"/>
  <c r="BA9" i="32" s="1"/>
  <c r="BA71" i="26"/>
  <c r="BG26" i="32"/>
  <c r="BH16" i="23"/>
  <c r="BH23" i="23" s="1"/>
  <c r="BH26" i="23" s="1"/>
  <c r="BH35" i="23" s="1"/>
  <c r="BH26" i="32" s="1"/>
  <c r="BJ32" i="26"/>
  <c r="BH30" i="26"/>
  <c r="BK33" i="26"/>
  <c r="BI31" i="26"/>
  <c r="BH32" i="26"/>
  <c r="BI33" i="26"/>
  <c r="BA23" i="28"/>
  <c r="BE23" i="23"/>
  <c r="BE26" i="23" s="1"/>
  <c r="BF26" i="23" s="1"/>
  <c r="BF32" i="26"/>
  <c r="BB34" i="26"/>
  <c r="BB97" i="26" s="1"/>
  <c r="BB98" i="26" s="1"/>
  <c r="BI28" i="26"/>
  <c r="AG41" i="23"/>
  <c r="AG22" i="7"/>
  <c r="AI11" i="7"/>
  <c r="AI13" i="7" s="1"/>
  <c r="AH25" i="28"/>
  <c r="AH25" i="31" s="1"/>
  <c r="AH6" i="26" s="1"/>
  <c r="AI10" i="7"/>
  <c r="AF7" i="26"/>
  <c r="AF26" i="31"/>
  <c r="BI26" i="26"/>
  <c r="BL5" i="23"/>
  <c r="BL12" i="23" s="1"/>
  <c r="BL71" i="2"/>
  <c r="BL73" i="2" s="1"/>
  <c r="BD34" i="26"/>
  <c r="BC34" i="26"/>
  <c r="BF31" i="26"/>
  <c r="BK20" i="26"/>
  <c r="BK12" i="32"/>
  <c r="BK23" i="26"/>
  <c r="BL24" i="26"/>
  <c r="BJ22" i="26"/>
  <c r="BM25" i="26"/>
  <c r="BM21" i="2"/>
  <c r="BN18" i="2"/>
  <c r="BN19" i="2" s="1"/>
  <c r="BI70" i="26" l="1"/>
  <c r="BI96" i="26"/>
  <c r="BC71" i="26"/>
  <c r="BC97" i="26"/>
  <c r="BC98" i="26" s="1"/>
  <c r="BD71" i="26"/>
  <c r="BD97" i="26"/>
  <c r="BD98" i="26" s="1"/>
  <c r="BH6" i="28"/>
  <c r="BH9" i="31" s="1"/>
  <c r="BA10" i="31"/>
  <c r="BG9" i="31"/>
  <c r="BB40" i="26"/>
  <c r="BB7" i="28" s="1"/>
  <c r="BB9" i="32" s="1"/>
  <c r="BB71" i="26"/>
  <c r="BH36" i="32"/>
  <c r="BB23" i="28"/>
  <c r="BA11" i="31"/>
  <c r="BI16" i="23"/>
  <c r="BI23" i="23" s="1"/>
  <c r="BI26" i="23" s="1"/>
  <c r="BI35" i="23" s="1"/>
  <c r="BI26" i="32" s="1"/>
  <c r="BK32" i="26"/>
  <c r="BI30" i="26"/>
  <c r="BL33" i="26"/>
  <c r="BJ31" i="26"/>
  <c r="BF23" i="23"/>
  <c r="BE35" i="23"/>
  <c r="BE36" i="32" s="1"/>
  <c r="BF33" i="26"/>
  <c r="BJ28" i="26"/>
  <c r="BJ26" i="26"/>
  <c r="AG23" i="7"/>
  <c r="AI12" i="7"/>
  <c r="AI14" i="7" s="1"/>
  <c r="AI40" i="23"/>
  <c r="AF8" i="26"/>
  <c r="BC40" i="26"/>
  <c r="BD40" i="26"/>
  <c r="BL20" i="26"/>
  <c r="BL12" i="32"/>
  <c r="BN21" i="2"/>
  <c r="BO18" i="2"/>
  <c r="BO19" i="2" s="1"/>
  <c r="BL25" i="32"/>
  <c r="BM71" i="2"/>
  <c r="BM73" i="2" s="1"/>
  <c r="BM5" i="23"/>
  <c r="BM12" i="23" s="1"/>
  <c r="BN25" i="26"/>
  <c r="BL23" i="26"/>
  <c r="BM24" i="26"/>
  <c r="BK22" i="26"/>
  <c r="BJ70" i="26" l="1"/>
  <c r="BJ96" i="26"/>
  <c r="BI6" i="28"/>
  <c r="BI9" i="31" s="1"/>
  <c r="BB10" i="31"/>
  <c r="BI36" i="32"/>
  <c r="BJ16" i="23"/>
  <c r="BJ23" i="23" s="1"/>
  <c r="BJ26" i="23" s="1"/>
  <c r="BJ35" i="23" s="1"/>
  <c r="BJ36" i="32" s="1"/>
  <c r="BJ30" i="26"/>
  <c r="BM33" i="26"/>
  <c r="BK31" i="26"/>
  <c r="BL32" i="26"/>
  <c r="BC23" i="28"/>
  <c r="BB11" i="31"/>
  <c r="BE26" i="32"/>
  <c r="BF35" i="23"/>
  <c r="BF36" i="32" s="1"/>
  <c r="BE34" i="26"/>
  <c r="BE97" i="26" s="1"/>
  <c r="BE98" i="26" s="1"/>
  <c r="BK28" i="26"/>
  <c r="BD7" i="28"/>
  <c r="BD9" i="32" s="1"/>
  <c r="BC7" i="28"/>
  <c r="BC9" i="32" s="1"/>
  <c r="AG27" i="28"/>
  <c r="AG26" i="31" s="1"/>
  <c r="AG7" i="26" s="1"/>
  <c r="AG8" i="26" s="1"/>
  <c r="AG84" i="26" s="1"/>
  <c r="AH18" i="7"/>
  <c r="AH19" i="7"/>
  <c r="AH21" i="7" s="1"/>
  <c r="AH45" i="26" s="1"/>
  <c r="AI15" i="7"/>
  <c r="BK26" i="26"/>
  <c r="BN5" i="23"/>
  <c r="BN12" i="23" s="1"/>
  <c r="BN25" i="32" s="1"/>
  <c r="BN71" i="2"/>
  <c r="BN73" i="2" s="1"/>
  <c r="BM25" i="32"/>
  <c r="BM20" i="26"/>
  <c r="BM12" i="32"/>
  <c r="BN24" i="26"/>
  <c r="BO25" i="26"/>
  <c r="BL22" i="26"/>
  <c r="BM23" i="26"/>
  <c r="BO21" i="2"/>
  <c r="BP18" i="2"/>
  <c r="BP19" i="2" s="1"/>
  <c r="BK70" i="26" l="1"/>
  <c r="BK96" i="26"/>
  <c r="BI10" i="32"/>
  <c r="BJ6" i="28"/>
  <c r="BK6" i="28" s="1"/>
  <c r="BK9" i="31" s="1"/>
  <c r="BE40" i="26"/>
  <c r="BE7" i="28" s="1"/>
  <c r="BE71" i="26"/>
  <c r="BJ26" i="32"/>
  <c r="BK16" i="23"/>
  <c r="BK23" i="23" s="1"/>
  <c r="BK26" i="23" s="1"/>
  <c r="BK35" i="23" s="1"/>
  <c r="BK30" i="26"/>
  <c r="BN33" i="26"/>
  <c r="BL31" i="26"/>
  <c r="BM32" i="26"/>
  <c r="BD23" i="28"/>
  <c r="BC11" i="31"/>
  <c r="BF26" i="32"/>
  <c r="BF34" i="26"/>
  <c r="BH34" i="26"/>
  <c r="BH97" i="26" s="1"/>
  <c r="BH98" i="26" s="1"/>
  <c r="BG34" i="26"/>
  <c r="BG97" i="26" s="1"/>
  <c r="BG98" i="26" s="1"/>
  <c r="BL28" i="26"/>
  <c r="BC10" i="31"/>
  <c r="BD10" i="31"/>
  <c r="AH41" i="23"/>
  <c r="AH20" i="7"/>
  <c r="AJ11" i="7"/>
  <c r="AJ13" i="7" s="1"/>
  <c r="AJ10" i="7"/>
  <c r="AI25" i="28"/>
  <c r="AI25" i="31" s="1"/>
  <c r="AI6" i="26" s="1"/>
  <c r="BL26" i="26"/>
  <c r="BP21" i="2"/>
  <c r="BQ18" i="2"/>
  <c r="BQ19" i="2" s="1"/>
  <c r="BO5" i="23"/>
  <c r="BO12" i="23" s="1"/>
  <c r="BO25" i="32" s="1"/>
  <c r="BO71" i="2"/>
  <c r="BO73" i="2" s="1"/>
  <c r="BO24" i="26"/>
  <c r="BP25" i="26"/>
  <c r="BM22" i="26"/>
  <c r="BN23" i="26"/>
  <c r="BN20" i="26"/>
  <c r="BN12" i="32"/>
  <c r="BL70" i="26" l="1"/>
  <c r="BL96" i="26"/>
  <c r="BF40" i="26"/>
  <c r="BJ9" i="31"/>
  <c r="BJ10" i="32"/>
  <c r="BG40" i="26"/>
  <c r="BG71" i="26"/>
  <c r="BH40" i="26"/>
  <c r="BH71" i="26"/>
  <c r="BO33" i="26"/>
  <c r="BL30" i="26"/>
  <c r="BM31" i="26"/>
  <c r="BN32" i="26"/>
  <c r="BE23" i="28"/>
  <c r="BD11" i="31"/>
  <c r="BL6" i="28"/>
  <c r="BK10" i="32"/>
  <c r="BI34" i="26"/>
  <c r="BI97" i="26" s="1"/>
  <c r="BI98" i="26" s="1"/>
  <c r="BL16" i="23"/>
  <c r="BL23" i="23" s="1"/>
  <c r="BL26" i="23" s="1"/>
  <c r="BL35" i="23" s="1"/>
  <c r="BL26" i="32" s="1"/>
  <c r="BM28" i="26"/>
  <c r="BG7" i="28"/>
  <c r="BG9" i="32" s="1"/>
  <c r="BM26" i="26"/>
  <c r="AH22" i="7"/>
  <c r="AJ12" i="7"/>
  <c r="AJ14" i="7" s="1"/>
  <c r="AJ40" i="23"/>
  <c r="BE10" i="31"/>
  <c r="BF10" i="31" s="1"/>
  <c r="BN22" i="26"/>
  <c r="BQ25" i="26"/>
  <c r="BO23" i="26"/>
  <c r="BP24" i="26"/>
  <c r="BQ21" i="2"/>
  <c r="BR18" i="2"/>
  <c r="BS18" i="2" s="1"/>
  <c r="BS19" i="2" s="1"/>
  <c r="BP5" i="23"/>
  <c r="BP12" i="23" s="1"/>
  <c r="BP71" i="2"/>
  <c r="BP73" i="2" s="1"/>
  <c r="BF7" i="28"/>
  <c r="BF9" i="32" s="1"/>
  <c r="BE9" i="32"/>
  <c r="BK36" i="32"/>
  <c r="BK26" i="32"/>
  <c r="BO12" i="32"/>
  <c r="BO20" i="26"/>
  <c r="BM70" i="26" l="1"/>
  <c r="BM96" i="26"/>
  <c r="BI40" i="26"/>
  <c r="BI7" i="28" s="1"/>
  <c r="BI9" i="32" s="1"/>
  <c r="BI71" i="26"/>
  <c r="BG23" i="28"/>
  <c r="BE11" i="31"/>
  <c r="BF11" i="31" s="1"/>
  <c r="BF23" i="28"/>
  <c r="BN31" i="26"/>
  <c r="BO32" i="26"/>
  <c r="BP33" i="26"/>
  <c r="BM30" i="26"/>
  <c r="BM6" i="28"/>
  <c r="BL9" i="31"/>
  <c r="BL10" i="32"/>
  <c r="BL36" i="32"/>
  <c r="BM16" i="23"/>
  <c r="BM23" i="23" s="1"/>
  <c r="BM26" i="23" s="1"/>
  <c r="BM35" i="23" s="1"/>
  <c r="BM36" i="32" s="1"/>
  <c r="BN28" i="26"/>
  <c r="BG10" i="31"/>
  <c r="AH23" i="7"/>
  <c r="AJ15" i="7"/>
  <c r="BN26" i="26"/>
  <c r="BR19" i="2"/>
  <c r="BR21" i="2" s="1"/>
  <c r="BS21" i="2" s="1"/>
  <c r="BO22" i="26"/>
  <c r="BP23" i="26"/>
  <c r="BR25" i="26"/>
  <c r="BQ24" i="26"/>
  <c r="BQ5" i="23"/>
  <c r="BQ12" i="23" s="1"/>
  <c r="BQ71" i="2"/>
  <c r="BQ73" i="2" s="1"/>
  <c r="BH7" i="28"/>
  <c r="BP25" i="32"/>
  <c r="BJ34" i="26"/>
  <c r="BJ97" i="26" s="1"/>
  <c r="BJ98" i="26" s="1"/>
  <c r="BP20" i="26"/>
  <c r="BP12" i="32"/>
  <c r="R10" i="32"/>
  <c r="R11" i="32"/>
  <c r="BN70" i="26" l="1"/>
  <c r="BN96" i="26"/>
  <c r="BJ40" i="26"/>
  <c r="BJ71" i="26"/>
  <c r="BO31" i="26"/>
  <c r="BP32" i="26"/>
  <c r="BN30" i="26"/>
  <c r="BQ33" i="26"/>
  <c r="BN6" i="28"/>
  <c r="BN9" i="31" s="1"/>
  <c r="BM10" i="32"/>
  <c r="BM9" i="31"/>
  <c r="BH23" i="28"/>
  <c r="BG11" i="31"/>
  <c r="BM26" i="32"/>
  <c r="BN16" i="23"/>
  <c r="BN23" i="23" s="1"/>
  <c r="BN26" i="23" s="1"/>
  <c r="BN35" i="23" s="1"/>
  <c r="BN26" i="32" s="1"/>
  <c r="BO28" i="26"/>
  <c r="BO26" i="26"/>
  <c r="AH27" i="28"/>
  <c r="AH26" i="31" s="1"/>
  <c r="AH7" i="26" s="1"/>
  <c r="AH8" i="26" s="1"/>
  <c r="AH84" i="26" s="1"/>
  <c r="AI18" i="7"/>
  <c r="AI19" i="7"/>
  <c r="AI21" i="7" s="1"/>
  <c r="AJ25" i="28"/>
  <c r="AJ25" i="31" s="1"/>
  <c r="AJ6" i="26" s="1"/>
  <c r="AK10" i="7"/>
  <c r="AK12" i="7" s="1"/>
  <c r="AK14" i="7" s="1"/>
  <c r="AK11" i="7"/>
  <c r="AK13" i="7" s="1"/>
  <c r="BI10" i="31"/>
  <c r="BH10" i="31"/>
  <c r="BR71" i="2"/>
  <c r="BR73" i="2" s="1"/>
  <c r="BR5" i="23"/>
  <c r="BS5" i="23" s="1"/>
  <c r="BQ20" i="26"/>
  <c r="BQ12" i="32"/>
  <c r="BQ25" i="32"/>
  <c r="BH9" i="32"/>
  <c r="BR24" i="26"/>
  <c r="BS24" i="26" s="1"/>
  <c r="BQ23" i="26"/>
  <c r="BP22" i="26"/>
  <c r="BS25" i="26"/>
  <c r="BO70" i="26" l="1"/>
  <c r="BO96" i="26"/>
  <c r="BQ32" i="26"/>
  <c r="BP31" i="26"/>
  <c r="BO30" i="26"/>
  <c r="BR33" i="26"/>
  <c r="BO6" i="28"/>
  <c r="BN10" i="32"/>
  <c r="BI23" i="28"/>
  <c r="BH11" i="31"/>
  <c r="BN36" i="32"/>
  <c r="BK34" i="26"/>
  <c r="BK97" i="26" s="1"/>
  <c r="BK98" i="26" s="1"/>
  <c r="BO16" i="23"/>
  <c r="BO23" i="23" s="1"/>
  <c r="BO26" i="23" s="1"/>
  <c r="BO35" i="23" s="1"/>
  <c r="BO26" i="32" s="1"/>
  <c r="BP28" i="26"/>
  <c r="AI45" i="26"/>
  <c r="AI41" i="23"/>
  <c r="AI20" i="7"/>
  <c r="AK40" i="23"/>
  <c r="AK15" i="7"/>
  <c r="BP26" i="26"/>
  <c r="BR12" i="23"/>
  <c r="BS12" i="23" s="1"/>
  <c r="BS25" i="32" s="1"/>
  <c r="BS71" i="2"/>
  <c r="BR20" i="26"/>
  <c r="BR12" i="32"/>
  <c r="BS73" i="2"/>
  <c r="BS12" i="32" s="1"/>
  <c r="BJ7" i="28"/>
  <c r="BR23" i="26"/>
  <c r="BF11" i="32" s="1"/>
  <c r="BQ22" i="26"/>
  <c r="BP70" i="26" l="1"/>
  <c r="BP96" i="26"/>
  <c r="BK40" i="26"/>
  <c r="BK7" i="28" s="1"/>
  <c r="BK9" i="32" s="1"/>
  <c r="BK71" i="26"/>
  <c r="BR32" i="26"/>
  <c r="BP30" i="26"/>
  <c r="BQ31" i="26"/>
  <c r="BP6" i="28"/>
  <c r="BO10" i="32"/>
  <c r="BO9" i="31"/>
  <c r="BJ23" i="28"/>
  <c r="BI11" i="31"/>
  <c r="BL34" i="26"/>
  <c r="BL97" i="26" s="1"/>
  <c r="BL98" i="26" s="1"/>
  <c r="BO36" i="32"/>
  <c r="BP16" i="23"/>
  <c r="BP23" i="23" s="1"/>
  <c r="BP26" i="23" s="1"/>
  <c r="BP35" i="23" s="1"/>
  <c r="BP36" i="32" s="1"/>
  <c r="BQ28" i="26"/>
  <c r="AI22" i="7"/>
  <c r="AK25" i="28"/>
  <c r="AK25" i="31" s="1"/>
  <c r="AK6" i="26" s="1"/>
  <c r="AL11" i="7"/>
  <c r="AL13" i="7" s="1"/>
  <c r="AL40" i="23" s="1"/>
  <c r="AL10" i="7"/>
  <c r="AL12" i="7" s="1"/>
  <c r="AL14" i="7" s="1"/>
  <c r="AL15" i="7" s="1"/>
  <c r="BQ26" i="26"/>
  <c r="BR25" i="32"/>
  <c r="BJ10" i="31"/>
  <c r="BR22" i="26"/>
  <c r="BS20" i="26"/>
  <c r="BS23" i="26"/>
  <c r="BM11" i="32" s="1"/>
  <c r="BG11" i="32"/>
  <c r="BJ9" i="32"/>
  <c r="BQ70" i="26" l="1"/>
  <c r="BQ96" i="26"/>
  <c r="BL40" i="26"/>
  <c r="BL7" i="28" s="1"/>
  <c r="BL71" i="26"/>
  <c r="BQ16" i="23"/>
  <c r="BQ23" i="23" s="1"/>
  <c r="BQ26" i="23" s="1"/>
  <c r="BQ35" i="23" s="1"/>
  <c r="BQ26" i="32" s="1"/>
  <c r="BQ30" i="26"/>
  <c r="BR31" i="26"/>
  <c r="BQ6" i="28"/>
  <c r="BP9" i="31"/>
  <c r="BP10" i="32"/>
  <c r="BK23" i="28"/>
  <c r="BJ11" i="31"/>
  <c r="BP26" i="32"/>
  <c r="BR28" i="26"/>
  <c r="BM34" i="26"/>
  <c r="BM97" i="26" s="1"/>
  <c r="BM98" i="26" s="1"/>
  <c r="BK10" i="31"/>
  <c r="BR26" i="26"/>
  <c r="BR96" i="26" s="1"/>
  <c r="AI23" i="7"/>
  <c r="AL25" i="28"/>
  <c r="AL25" i="31" s="1"/>
  <c r="AL6" i="26" s="1"/>
  <c r="AM10" i="7"/>
  <c r="AM12" i="7" s="1"/>
  <c r="AM14" i="7" s="1"/>
  <c r="AM15" i="7" s="1"/>
  <c r="AM11" i="7"/>
  <c r="AM13" i="7" s="1"/>
  <c r="AM40" i="23" s="1"/>
  <c r="BL11" i="32"/>
  <c r="BP11" i="32"/>
  <c r="BO11" i="32"/>
  <c r="BS22" i="26"/>
  <c r="BI11" i="32"/>
  <c r="BK11" i="32"/>
  <c r="BJ11" i="32"/>
  <c r="BN11" i="32"/>
  <c r="BR30" i="26" l="1"/>
  <c r="BM40" i="26"/>
  <c r="BM71" i="26"/>
  <c r="BS26" i="26"/>
  <c r="BR70" i="26"/>
  <c r="BQ36" i="32"/>
  <c r="BL23" i="28"/>
  <c r="BK11" i="31"/>
  <c r="BR6" i="28"/>
  <c r="BQ10" i="32"/>
  <c r="BQ9" i="31"/>
  <c r="BQ11" i="32"/>
  <c r="BS28" i="26"/>
  <c r="BS32" i="26"/>
  <c r="BN34" i="26"/>
  <c r="BN97" i="26" s="1"/>
  <c r="BN98" i="26" s="1"/>
  <c r="BS30" i="26"/>
  <c r="BR16" i="23"/>
  <c r="BS16" i="23" s="1"/>
  <c r="BM7" i="28"/>
  <c r="BM9" i="32" s="1"/>
  <c r="AJ19" i="7"/>
  <c r="AJ21" i="7" s="1"/>
  <c r="AJ18" i="7"/>
  <c r="AI27" i="28"/>
  <c r="AI26" i="31" s="1"/>
  <c r="AI7" i="26" s="1"/>
  <c r="AI8" i="26" s="1"/>
  <c r="AI84" i="26" s="1"/>
  <c r="AN11" i="7"/>
  <c r="AN13" i="7" s="1"/>
  <c r="AN40" i="23" s="1"/>
  <c r="AN10" i="7"/>
  <c r="AN12" i="7" s="1"/>
  <c r="AN14" i="7" s="1"/>
  <c r="AN15" i="7" s="1"/>
  <c r="AM25" i="28"/>
  <c r="AM25" i="31" s="1"/>
  <c r="AM6" i="26" s="1"/>
  <c r="BL10" i="31"/>
  <c r="BO34" i="26"/>
  <c r="BL9" i="32"/>
  <c r="BO71" i="26" l="1"/>
  <c r="BO97" i="26"/>
  <c r="BO98" i="26" s="1"/>
  <c r="BN40" i="26"/>
  <c r="BN7" i="28" s="1"/>
  <c r="BN71" i="26"/>
  <c r="BS6" i="28"/>
  <c r="BR11" i="32"/>
  <c r="BR9" i="31"/>
  <c r="BS9" i="31" s="1"/>
  <c r="BR10" i="32"/>
  <c r="BM23" i="28"/>
  <c r="BL11" i="31"/>
  <c r="BR23" i="23"/>
  <c r="BS23" i="23" s="1"/>
  <c r="BM10" i="31"/>
  <c r="AJ20" i="7"/>
  <c r="AJ41" i="23"/>
  <c r="AJ45" i="26"/>
  <c r="AO11" i="7"/>
  <c r="AO13" i="7" s="1"/>
  <c r="AO40" i="23" s="1"/>
  <c r="AN25" i="28"/>
  <c r="AN25" i="31" s="1"/>
  <c r="AN6" i="26" s="1"/>
  <c r="AO10" i="7"/>
  <c r="AO12" i="7" s="1"/>
  <c r="AO14" i="7" s="1"/>
  <c r="AO15" i="7" s="1"/>
  <c r="BO40" i="26"/>
  <c r="BS31" i="26"/>
  <c r="BP34" i="26"/>
  <c r="BP97" i="26" s="1"/>
  <c r="BP98" i="26" s="1"/>
  <c r="BP40" i="26" l="1"/>
  <c r="BP7" i="28" s="1"/>
  <c r="BP71" i="26"/>
  <c r="BN23" i="28"/>
  <c r="BM11" i="31"/>
  <c r="BS11" i="32"/>
  <c r="BS10" i="32"/>
  <c r="BR26" i="23"/>
  <c r="BR35" i="23" s="1"/>
  <c r="BS35" i="23" s="1"/>
  <c r="BO7" i="28"/>
  <c r="BO9" i="32" s="1"/>
  <c r="AJ22" i="7"/>
  <c r="AP10" i="7"/>
  <c r="AO25" i="28"/>
  <c r="AO25" i="31" s="1"/>
  <c r="AO6" i="26" s="1"/>
  <c r="AP11" i="7"/>
  <c r="AP13" i="7" s="1"/>
  <c r="AP40" i="23" s="1"/>
  <c r="BN10" i="31"/>
  <c r="BN9" i="32"/>
  <c r="BQ34" i="26"/>
  <c r="BQ71" i="26" l="1"/>
  <c r="BQ97" i="26"/>
  <c r="BQ98" i="26" s="1"/>
  <c r="BO23" i="28"/>
  <c r="BN11" i="31"/>
  <c r="BR36" i="32"/>
  <c r="BS26" i="23"/>
  <c r="BR26" i="32"/>
  <c r="BO10" i="31"/>
  <c r="AJ23" i="7"/>
  <c r="AP12" i="7"/>
  <c r="AP14" i="7" s="1"/>
  <c r="AP15" i="7" s="1"/>
  <c r="AQ11" i="7" s="1"/>
  <c r="AQ13" i="7" s="1"/>
  <c r="AQ40" i="23" s="1"/>
  <c r="BQ40" i="26"/>
  <c r="BP10" i="31"/>
  <c r="BS26" i="32"/>
  <c r="BS36" i="32"/>
  <c r="BP9" i="32"/>
  <c r="BS33" i="26"/>
  <c r="BR34" i="26"/>
  <c r="BR97" i="26" s="1"/>
  <c r="BR98" i="26" s="1"/>
  <c r="T11" i="32"/>
  <c r="T10" i="32"/>
  <c r="BR40" i="26" l="1"/>
  <c r="BR71" i="26"/>
  <c r="BP23" i="28"/>
  <c r="BO11" i="31"/>
  <c r="BQ7" i="28"/>
  <c r="BQ10" i="31" s="1"/>
  <c r="AJ27" i="28"/>
  <c r="AJ26" i="31" s="1"/>
  <c r="AJ7" i="26" s="1"/>
  <c r="AJ8" i="26" s="1"/>
  <c r="AJ84" i="26" s="1"/>
  <c r="AK18" i="7"/>
  <c r="AK19" i="7"/>
  <c r="AK21" i="7" s="1"/>
  <c r="AQ10" i="7"/>
  <c r="AQ12" i="7" s="1"/>
  <c r="AQ14" i="7" s="1"/>
  <c r="AQ15" i="7" s="1"/>
  <c r="AQ25" i="28" s="1"/>
  <c r="AQ25" i="31" s="1"/>
  <c r="AQ6" i="26" s="1"/>
  <c r="AP25" i="28"/>
  <c r="AP25" i="31" s="1"/>
  <c r="AP6" i="26" s="1"/>
  <c r="BS34" i="26"/>
  <c r="BQ23" i="28" l="1"/>
  <c r="BP11" i="31"/>
  <c r="BQ9" i="32"/>
  <c r="AK41" i="23"/>
  <c r="AK45" i="26"/>
  <c r="AK20" i="7"/>
  <c r="AR11" i="7"/>
  <c r="AR13" i="7" s="1"/>
  <c r="AR10" i="7"/>
  <c r="AS10" i="7" s="1"/>
  <c r="AS13" i="7"/>
  <c r="AR40" i="23"/>
  <c r="AS40" i="23" s="1"/>
  <c r="BR7" i="28"/>
  <c r="BR10" i="31" s="1"/>
  <c r="BS40" i="26"/>
  <c r="BR23" i="28" l="1"/>
  <c r="BQ11" i="31"/>
  <c r="AK22" i="7"/>
  <c r="AR12" i="7"/>
  <c r="AS12" i="7" s="1"/>
  <c r="BS7" i="28"/>
  <c r="BS9" i="32" s="1"/>
  <c r="BR9" i="32"/>
  <c r="BS10" i="31"/>
  <c r="BR11" i="31" l="1"/>
  <c r="BS11" i="31" s="1"/>
  <c r="BS23" i="28"/>
  <c r="AK23" i="7"/>
  <c r="AR14" i="7"/>
  <c r="AR15" i="7"/>
  <c r="AS14" i="7"/>
  <c r="AS15" i="7" s="1"/>
  <c r="AL18" i="7" l="1"/>
  <c r="AL20" i="7" s="1"/>
  <c r="AL19" i="7"/>
  <c r="AL21" i="7" s="1"/>
  <c r="AK27" i="28"/>
  <c r="AK26" i="31" s="1"/>
  <c r="AK7" i="26" s="1"/>
  <c r="AK8" i="26" s="1"/>
  <c r="AK84" i="26" s="1"/>
  <c r="AT11" i="7"/>
  <c r="AT10" i="7"/>
  <c r="AR25" i="28"/>
  <c r="AL22" i="7" l="1"/>
  <c r="AL23" i="7" s="1"/>
  <c r="AL41" i="23"/>
  <c r="AL45" i="26"/>
  <c r="AL27" i="28"/>
  <c r="AL26" i="31" s="1"/>
  <c r="AL7" i="26" s="1"/>
  <c r="AL8" i="26" s="1"/>
  <c r="AL84" i="26" s="1"/>
  <c r="AM19" i="7"/>
  <c r="AM21" i="7" s="1"/>
  <c r="AM18" i="7"/>
  <c r="AM20" i="7" s="1"/>
  <c r="AM22" i="7" s="1"/>
  <c r="AM23" i="7" s="1"/>
  <c r="AT12" i="7"/>
  <c r="AR25" i="31"/>
  <c r="AR6" i="26" s="1"/>
  <c r="AS25" i="28"/>
  <c r="BF11" i="7"/>
  <c r="AT13" i="7"/>
  <c r="AM45" i="26" l="1"/>
  <c r="AM41" i="23"/>
  <c r="AN18" i="7"/>
  <c r="AN20" i="7" s="1"/>
  <c r="AN22" i="7" s="1"/>
  <c r="AN23" i="7" s="1"/>
  <c r="AN19" i="7"/>
  <c r="AN21" i="7" s="1"/>
  <c r="AM27" i="28"/>
  <c r="AM26" i="31" s="1"/>
  <c r="AM7" i="26" s="1"/>
  <c r="AM8" i="26" s="1"/>
  <c r="AM84" i="26" s="1"/>
  <c r="AT40" i="23"/>
  <c r="AT14" i="7"/>
  <c r="AS6" i="26"/>
  <c r="AS25" i="31"/>
  <c r="AN45" i="26" l="1"/>
  <c r="AN41" i="23"/>
  <c r="AO18" i="7"/>
  <c r="AO20" i="7" s="1"/>
  <c r="AO22" i="7" s="1"/>
  <c r="AO23" i="7" s="1"/>
  <c r="AO19" i="7"/>
  <c r="AO21" i="7" s="1"/>
  <c r="AN27" i="28"/>
  <c r="AN26" i="31" s="1"/>
  <c r="AN7" i="26" s="1"/>
  <c r="AN8" i="26" s="1"/>
  <c r="AN84" i="26" s="1"/>
  <c r="AT15" i="7"/>
  <c r="U11" i="32"/>
  <c r="U10" i="32"/>
  <c r="AP19" i="7" l="1"/>
  <c r="AP21" i="7" s="1"/>
  <c r="AO27" i="28"/>
  <c r="AO26" i="31" s="1"/>
  <c r="AO7" i="26" s="1"/>
  <c r="AO8" i="26" s="1"/>
  <c r="AO84" i="26" s="1"/>
  <c r="AP18" i="7"/>
  <c r="AP20" i="7" s="1"/>
  <c r="AP22" i="7" s="1"/>
  <c r="AP23" i="7" s="1"/>
  <c r="AO45" i="26"/>
  <c r="AO41" i="23"/>
  <c r="AU11" i="7"/>
  <c r="AU13" i="7" s="1"/>
  <c r="AU10" i="7"/>
  <c r="AT25" i="28"/>
  <c r="AT25" i="31" s="1"/>
  <c r="AT6" i="26" s="1"/>
  <c r="AQ18" i="7" l="1"/>
  <c r="AQ20" i="7" s="1"/>
  <c r="AQ22" i="7" s="1"/>
  <c r="AQ23" i="7" s="1"/>
  <c r="AR19" i="7" s="1"/>
  <c r="AR21" i="7" s="1"/>
  <c r="AS21" i="7" s="1"/>
  <c r="AQ19" i="7"/>
  <c r="AQ21" i="7" s="1"/>
  <c r="AP27" i="28"/>
  <c r="AP26" i="31" s="1"/>
  <c r="AP7" i="26" s="1"/>
  <c r="AP8" i="26" s="1"/>
  <c r="AP84" i="26" s="1"/>
  <c r="AP45" i="26"/>
  <c r="AP41" i="23"/>
  <c r="AU12" i="7"/>
  <c r="AU14" i="7" s="1"/>
  <c r="AU40" i="23"/>
  <c r="AR18" i="7" l="1"/>
  <c r="AS18" i="7" s="1"/>
  <c r="AQ27" i="28"/>
  <c r="AQ26" i="31" s="1"/>
  <c r="AQ7" i="26" s="1"/>
  <c r="AQ8" i="26" s="1"/>
  <c r="AQ84" i="26" s="1"/>
  <c r="AQ45" i="26"/>
  <c r="AQ41" i="23"/>
  <c r="AU15" i="7"/>
  <c r="AR45" i="26"/>
  <c r="AR41" i="23"/>
  <c r="AS41" i="23" s="1"/>
  <c r="AR20" i="7" l="1"/>
  <c r="AS20" i="7" s="1"/>
  <c r="AS45" i="26"/>
  <c r="AV11" i="7"/>
  <c r="AV13" i="7" s="1"/>
  <c r="AU25" i="28"/>
  <c r="AU25" i="31" s="1"/>
  <c r="AU6" i="26" s="1"/>
  <c r="AV10" i="7"/>
  <c r="AR22" i="7" l="1"/>
  <c r="AR23" i="7" s="1"/>
  <c r="AV12" i="7"/>
  <c r="AV14" i="7" s="1"/>
  <c r="AV40" i="23"/>
  <c r="AT19" i="7" l="1"/>
  <c r="AT21" i="7" s="1"/>
  <c r="AR27" i="28"/>
  <c r="AR26" i="31" s="1"/>
  <c r="AR7" i="26" s="1"/>
  <c r="AR8" i="26" s="1"/>
  <c r="AR84" i="26" s="1"/>
  <c r="AT18" i="7"/>
  <c r="AT20" i="7" s="1"/>
  <c r="AS22" i="7"/>
  <c r="AS23" i="7" s="1"/>
  <c r="AV15" i="7"/>
  <c r="AS27" i="28" l="1"/>
  <c r="AS7" i="26"/>
  <c r="AS26" i="31"/>
  <c r="BF19" i="7"/>
  <c r="AT22" i="7"/>
  <c r="AT41" i="23"/>
  <c r="AT45" i="26"/>
  <c r="AW11" i="7"/>
  <c r="AW13" i="7" s="1"/>
  <c r="AW10" i="7"/>
  <c r="AV25" i="28"/>
  <c r="AV25" i="31" s="1"/>
  <c r="AV6" i="26" s="1"/>
  <c r="AS8" i="26"/>
  <c r="AT23" i="7" l="1"/>
  <c r="AW12" i="7"/>
  <c r="AW14" i="7" s="1"/>
  <c r="AW40" i="23"/>
  <c r="V11" i="32"/>
  <c r="V10" i="32"/>
  <c r="AT27" i="28" l="1"/>
  <c r="AT26" i="31" s="1"/>
  <c r="AT7" i="26" s="1"/>
  <c r="AT8" i="26" s="1"/>
  <c r="AT84" i="26" s="1"/>
  <c r="AU18" i="7"/>
  <c r="AU19" i="7"/>
  <c r="AU21" i="7" s="1"/>
  <c r="AU41" i="23" s="1"/>
  <c r="AW15" i="7"/>
  <c r="AU20" i="7" l="1"/>
  <c r="AU45" i="26"/>
  <c r="AW25" i="28"/>
  <c r="AW25" i="31" s="1"/>
  <c r="AW6" i="26" s="1"/>
  <c r="AX10" i="7"/>
  <c r="AX11" i="7"/>
  <c r="AX13" i="7" s="1"/>
  <c r="AU22" i="7" l="1"/>
  <c r="AX12" i="7"/>
  <c r="AX14" i="7" s="1"/>
  <c r="AX40" i="23"/>
  <c r="AU23" i="7" l="1"/>
  <c r="AX15" i="7"/>
  <c r="AV18" i="7" l="1"/>
  <c r="AV19" i="7"/>
  <c r="AV21" i="7" s="1"/>
  <c r="AV45" i="26" s="1"/>
  <c r="AU27" i="28"/>
  <c r="AU26" i="31" s="1"/>
  <c r="AU7" i="26" s="1"/>
  <c r="AU8" i="26" s="1"/>
  <c r="AU84" i="26" s="1"/>
  <c r="AY10" i="7"/>
  <c r="AY11" i="7"/>
  <c r="AY13" i="7" s="1"/>
  <c r="AY40" i="23" s="1"/>
  <c r="AX25" i="28"/>
  <c r="AX25" i="31" s="1"/>
  <c r="AX6" i="26" s="1"/>
  <c r="AV41" i="23" l="1"/>
  <c r="AV20" i="7"/>
  <c r="AY12" i="7"/>
  <c r="AY14" i="7" s="1"/>
  <c r="AY15" i="7" s="1"/>
  <c r="AZ10" i="7" s="1"/>
  <c r="AV22" i="7" l="1"/>
  <c r="AZ11" i="7"/>
  <c r="AY25" i="28"/>
  <c r="AY25" i="31" s="1"/>
  <c r="AY6" i="26" s="1"/>
  <c r="AZ12" i="7"/>
  <c r="AZ13" i="7"/>
  <c r="AV23" i="7" l="1"/>
  <c r="AZ14" i="7"/>
  <c r="AZ15" i="7" s="1"/>
  <c r="AZ40" i="23"/>
  <c r="W10" i="32"/>
  <c r="W11" i="32"/>
  <c r="AW19" i="7" l="1"/>
  <c r="AW21" i="7" s="1"/>
  <c r="AW45" i="26" s="1"/>
  <c r="AV27" i="28"/>
  <c r="AV26" i="31" s="1"/>
  <c r="AV7" i="26" s="1"/>
  <c r="AV8" i="26" s="1"/>
  <c r="AV84" i="26" s="1"/>
  <c r="AW18" i="7"/>
  <c r="BA10" i="7"/>
  <c r="BA11" i="7"/>
  <c r="BA13" i="7" s="1"/>
  <c r="BA40" i="23" s="1"/>
  <c r="AZ25" i="28"/>
  <c r="AZ25" i="31" s="1"/>
  <c r="AZ6" i="26" s="1"/>
  <c r="BA12" i="7" l="1"/>
  <c r="BA14" i="7" s="1"/>
  <c r="BA15" i="7" s="1"/>
  <c r="BB11" i="7" s="1"/>
  <c r="BB13" i="7" s="1"/>
  <c r="BB40" i="23" s="1"/>
  <c r="AW41" i="23"/>
  <c r="AW20" i="7"/>
  <c r="BA25" i="28" l="1"/>
  <c r="BA25" i="31" s="1"/>
  <c r="BA6" i="26" s="1"/>
  <c r="BB10" i="7"/>
  <c r="BB12" i="7" s="1"/>
  <c r="BB14" i="7" s="1"/>
  <c r="BB15" i="7" s="1"/>
  <c r="AW22" i="7"/>
  <c r="BC11" i="7" l="1"/>
  <c r="BC13" i="7" s="1"/>
  <c r="BC40" i="23" s="1"/>
  <c r="BC10" i="7"/>
  <c r="BB25" i="28"/>
  <c r="BB25" i="31" s="1"/>
  <c r="BB6" i="26" s="1"/>
  <c r="BC12" i="7"/>
  <c r="BC14" i="7" s="1"/>
  <c r="BC15" i="7" s="1"/>
  <c r="BD10" i="7" s="1"/>
  <c r="AW23" i="7"/>
  <c r="BD11" i="7" l="1"/>
  <c r="BD13" i="7" s="1"/>
  <c r="BD40" i="23" s="1"/>
  <c r="BC25" i="28"/>
  <c r="BC25" i="31" s="1"/>
  <c r="BC6" i="26" s="1"/>
  <c r="BD12" i="7"/>
  <c r="BD14" i="7" s="1"/>
  <c r="BD15" i="7" s="1"/>
  <c r="BE11" i="7" s="1"/>
  <c r="BE13" i="7" s="1"/>
  <c r="AW27" i="28"/>
  <c r="AW26" i="31" s="1"/>
  <c r="AW7" i="26" s="1"/>
  <c r="AW8" i="26" s="1"/>
  <c r="AW84" i="26" s="1"/>
  <c r="AX18" i="7"/>
  <c r="AX19" i="7"/>
  <c r="AX21" i="7" s="1"/>
  <c r="AX41" i="23" s="1"/>
  <c r="BD25" i="28" l="1"/>
  <c r="BD25" i="31" s="1"/>
  <c r="BD6" i="26" s="1"/>
  <c r="BE10" i="7"/>
  <c r="BF10" i="7" s="1"/>
  <c r="AX45" i="26"/>
  <c r="AX20" i="7"/>
  <c r="BF13" i="7"/>
  <c r="BE40" i="23"/>
  <c r="BF40" i="23" s="1"/>
  <c r="BE12" i="7" l="1"/>
  <c r="BF12" i="7" s="1"/>
  <c r="AX22" i="7"/>
  <c r="BE14" i="7" l="1"/>
  <c r="BE15" i="7" s="1"/>
  <c r="AX23" i="7"/>
  <c r="BF14" i="7"/>
  <c r="BF15" i="7" s="1"/>
  <c r="X10" i="32"/>
  <c r="X11" i="32"/>
  <c r="AY19" i="7" l="1"/>
  <c r="AY21" i="7" s="1"/>
  <c r="AX27" i="28"/>
  <c r="AX26" i="31" s="1"/>
  <c r="AX7" i="26" s="1"/>
  <c r="AX8" i="26" s="1"/>
  <c r="AX84" i="26" s="1"/>
  <c r="AY18" i="7"/>
  <c r="AY20" i="7" s="1"/>
  <c r="AY22" i="7" s="1"/>
  <c r="AY23" i="7" s="1"/>
  <c r="AY27" i="28" s="1"/>
  <c r="AY26" i="31" s="1"/>
  <c r="AY7" i="26" s="1"/>
  <c r="AY8" i="26" s="1"/>
  <c r="AY84" i="26" s="1"/>
  <c r="BE25" i="28"/>
  <c r="BG11" i="7"/>
  <c r="BG10" i="7"/>
  <c r="AZ18" i="7" l="1"/>
  <c r="AZ20" i="7" s="1"/>
  <c r="AZ22" i="7" s="1"/>
  <c r="AZ23" i="7" s="1"/>
  <c r="BA19" i="7" s="1"/>
  <c r="BA21" i="7" s="1"/>
  <c r="BA45" i="26" s="1"/>
  <c r="AZ19" i="7"/>
  <c r="AZ21" i="7" s="1"/>
  <c r="AZ41" i="23" s="1"/>
  <c r="AY45" i="26"/>
  <c r="AY41" i="23"/>
  <c r="BG12" i="7"/>
  <c r="BG14" i="7" s="1"/>
  <c r="BG13" i="7"/>
  <c r="BS11" i="7"/>
  <c r="BF25" i="28"/>
  <c r="BE25" i="31"/>
  <c r="BE6" i="26" s="1"/>
  <c r="AZ45" i="26"/>
  <c r="BG15" i="7" l="1"/>
  <c r="BF6" i="26"/>
  <c r="BF25" i="31"/>
  <c r="BG40" i="23"/>
  <c r="BA41" i="23"/>
  <c r="AZ27" i="28"/>
  <c r="AZ26" i="31" s="1"/>
  <c r="AZ7" i="26" s="1"/>
  <c r="AZ8" i="26" s="1"/>
  <c r="AZ84" i="26" s="1"/>
  <c r="BA18" i="7"/>
  <c r="BA20" i="7" s="1"/>
  <c r="BA22" i="7" s="1"/>
  <c r="BA23" i="7" s="1"/>
  <c r="BB18" i="7" s="1"/>
  <c r="BH10" i="7" l="1"/>
  <c r="BH11" i="7"/>
  <c r="BH13" i="7" s="1"/>
  <c r="BG25" i="28"/>
  <c r="BG25" i="31" s="1"/>
  <c r="BG6" i="26" s="1"/>
  <c r="BA27" i="28"/>
  <c r="BA26" i="31" s="1"/>
  <c r="BA7" i="26" s="1"/>
  <c r="BA8" i="26" s="1"/>
  <c r="BA84" i="26" s="1"/>
  <c r="BB19" i="7"/>
  <c r="BB21" i="7" s="1"/>
  <c r="Y10" i="32"/>
  <c r="Y11" i="32"/>
  <c r="BH12" i="7" l="1"/>
  <c r="BH14" i="7" s="1"/>
  <c r="BH40" i="23"/>
  <c r="BB20" i="7"/>
  <c r="BB22" i="7" s="1"/>
  <c r="BB23" i="7" s="1"/>
  <c r="BC19" i="7" s="1"/>
  <c r="BC21" i="7" s="1"/>
  <c r="BC41" i="23" s="1"/>
  <c r="BB45" i="26"/>
  <c r="BB41" i="23"/>
  <c r="BH15" i="7" l="1"/>
  <c r="BC45" i="26"/>
  <c r="BC18" i="7"/>
  <c r="BC20" i="7" s="1"/>
  <c r="BC22" i="7" s="1"/>
  <c r="BC23" i="7" s="1"/>
  <c r="BC27" i="28" s="1"/>
  <c r="BB27" i="28"/>
  <c r="BB26" i="31" s="1"/>
  <c r="BB7" i="26" s="1"/>
  <c r="BB8" i="26" s="1"/>
  <c r="BB84" i="26" s="1"/>
  <c r="BH25" i="28" l="1"/>
  <c r="BH25" i="31" s="1"/>
  <c r="BH6" i="26" s="1"/>
  <c r="BI11" i="7"/>
  <c r="BI13" i="7" s="1"/>
  <c r="BI10" i="7"/>
  <c r="BC26" i="31"/>
  <c r="BC7" i="26" s="1"/>
  <c r="BC8" i="26" s="1"/>
  <c r="BC84" i="26" s="1"/>
  <c r="BD18" i="7"/>
  <c r="BD19" i="7"/>
  <c r="BD21" i="7" s="1"/>
  <c r="BI12" i="7" l="1"/>
  <c r="BI14" i="7" s="1"/>
  <c r="BI40" i="23"/>
  <c r="BD20" i="7"/>
  <c r="BD22" i="7" s="1"/>
  <c r="BD23" i="7" s="1"/>
  <c r="BE18" i="7" s="1"/>
  <c r="BF18" i="7" s="1"/>
  <c r="BD45" i="26"/>
  <c r="BD41" i="23"/>
  <c r="Z11" i="32"/>
  <c r="Z10" i="32"/>
  <c r="BI15" i="7" l="1"/>
  <c r="BE19" i="7"/>
  <c r="BE20" i="7" s="1"/>
  <c r="BF20" i="7" s="1"/>
  <c r="BD27" i="28"/>
  <c r="BD26" i="31" s="1"/>
  <c r="BD7" i="26" s="1"/>
  <c r="BD8" i="26" s="1"/>
  <c r="BD84" i="26" s="1"/>
  <c r="BJ11" i="7" l="1"/>
  <c r="BJ13" i="7" s="1"/>
  <c r="BI25" i="28"/>
  <c r="BI25" i="31" s="1"/>
  <c r="BI6" i="26" s="1"/>
  <c r="BJ10" i="7"/>
  <c r="BE21" i="7"/>
  <c r="BE22" i="7" l="1"/>
  <c r="BF22" i="7" s="1"/>
  <c r="BF23" i="7" s="1"/>
  <c r="BF21" i="7"/>
  <c r="BJ12" i="7"/>
  <c r="BJ14" i="7" s="1"/>
  <c r="BJ40" i="23"/>
  <c r="BE23" i="7"/>
  <c r="BE45" i="26"/>
  <c r="BE41" i="23"/>
  <c r="BF41" i="23" s="1"/>
  <c r="BF45" i="26" l="1"/>
  <c r="BJ15" i="7"/>
  <c r="BG19" i="7"/>
  <c r="BG18" i="7"/>
  <c r="BE27" i="28"/>
  <c r="BE26" i="31" s="1"/>
  <c r="BE7" i="26" s="1"/>
  <c r="BE8" i="26" s="1"/>
  <c r="BE84" i="26" s="1"/>
  <c r="AA11" i="32"/>
  <c r="AA10" i="32"/>
  <c r="BG20" i="7" l="1"/>
  <c r="BG21" i="7"/>
  <c r="BS19" i="7"/>
  <c r="BK11" i="7"/>
  <c r="BK13" i="7" s="1"/>
  <c r="BK10" i="7"/>
  <c r="BJ25" i="28"/>
  <c r="BJ25" i="31" s="1"/>
  <c r="BJ6" i="26" s="1"/>
  <c r="BF7" i="26"/>
  <c r="BF27" i="28"/>
  <c r="BF26" i="31"/>
  <c r="BG41" i="23" l="1"/>
  <c r="BG45" i="26"/>
  <c r="BG22" i="7"/>
  <c r="BK12" i="7"/>
  <c r="BK14" i="7" s="1"/>
  <c r="BK40" i="23"/>
  <c r="BF8" i="26"/>
  <c r="BG23" i="7" l="1"/>
  <c r="BK15" i="7"/>
  <c r="BH18" i="7" l="1"/>
  <c r="BH19" i="7"/>
  <c r="BH21" i="7" s="1"/>
  <c r="BG27" i="28"/>
  <c r="BG26" i="31" s="1"/>
  <c r="BG7" i="26" s="1"/>
  <c r="BG8" i="26" s="1"/>
  <c r="BG84" i="26" s="1"/>
  <c r="BL10" i="7"/>
  <c r="BL11" i="7"/>
  <c r="BK25" i="28"/>
  <c r="BK25" i="31" s="1"/>
  <c r="BK6" i="26" s="1"/>
  <c r="BH41" i="23"/>
  <c r="BH45" i="26"/>
  <c r="AB10" i="32"/>
  <c r="AB11" i="32"/>
  <c r="BH20" i="7" l="1"/>
  <c r="BL12" i="7"/>
  <c r="BL13" i="7"/>
  <c r="BH22" i="7" l="1"/>
  <c r="BL14" i="7"/>
  <c r="BL15" i="7" s="1"/>
  <c r="BL40" i="23"/>
  <c r="BH23" i="7" l="1"/>
  <c r="BM11" i="7"/>
  <c r="BM13" i="7" s="1"/>
  <c r="BM40" i="23" s="1"/>
  <c r="BM10" i="7"/>
  <c r="BM12" i="7" s="1"/>
  <c r="BM14" i="7" s="1"/>
  <c r="BM15" i="7" s="1"/>
  <c r="BL25" i="28"/>
  <c r="BL25" i="31" s="1"/>
  <c r="BL6" i="26" s="1"/>
  <c r="BI18" i="7" l="1"/>
  <c r="BH27" i="28"/>
  <c r="BH26" i="31" s="1"/>
  <c r="BH7" i="26" s="1"/>
  <c r="BH8" i="26" s="1"/>
  <c r="BH84" i="26" s="1"/>
  <c r="BI19" i="7"/>
  <c r="BI21" i="7" s="1"/>
  <c r="BN10" i="7"/>
  <c r="BM25" i="28"/>
  <c r="BM25" i="31" s="1"/>
  <c r="BM6" i="26" s="1"/>
  <c r="BN11" i="7"/>
  <c r="BI41" i="23"/>
  <c r="BI45" i="26"/>
  <c r="AC10" i="32"/>
  <c r="AC11" i="32"/>
  <c r="BI20" i="7" l="1"/>
  <c r="BN12" i="7"/>
  <c r="BN13" i="7"/>
  <c r="BN40" i="23" s="1"/>
  <c r="BI22" i="7" l="1"/>
  <c r="BN14" i="7"/>
  <c r="BN15" i="7" s="1"/>
  <c r="BO11" i="7" s="1"/>
  <c r="BO13" i="7" s="1"/>
  <c r="BO40" i="23" s="1"/>
  <c r="BN25" i="28"/>
  <c r="BN25" i="31" s="1"/>
  <c r="BN6" i="26" s="1"/>
  <c r="BI23" i="7" l="1"/>
  <c r="BO10" i="7"/>
  <c r="BO12" i="7" s="1"/>
  <c r="BO14" i="7" s="1"/>
  <c r="BO15" i="7" s="1"/>
  <c r="BP10" i="7" s="1"/>
  <c r="BO25" i="28" l="1"/>
  <c r="BO25" i="31" s="1"/>
  <c r="BO6" i="26" s="1"/>
  <c r="BI27" i="28"/>
  <c r="BI26" i="31" s="1"/>
  <c r="BI7" i="26" s="1"/>
  <c r="BI8" i="26" s="1"/>
  <c r="BI84" i="26" s="1"/>
  <c r="BJ19" i="7"/>
  <c r="BJ21" i="7" s="1"/>
  <c r="BJ18" i="7"/>
  <c r="BP11" i="7"/>
  <c r="BP13" i="7" s="1"/>
  <c r="BP40" i="23" s="1"/>
  <c r="BJ41" i="23"/>
  <c r="BJ45" i="26"/>
  <c r="AD11" i="32"/>
  <c r="AD10" i="32"/>
  <c r="BP12" i="7" l="1"/>
  <c r="BP14" i="7" s="1"/>
  <c r="BP15" i="7" s="1"/>
  <c r="BQ11" i="7" s="1"/>
  <c r="BQ13" i="7" s="1"/>
  <c r="BQ40" i="23" s="1"/>
  <c r="BJ20" i="7"/>
  <c r="BQ10" i="7" l="1"/>
  <c r="BQ12" i="7" s="1"/>
  <c r="BQ14" i="7" s="1"/>
  <c r="BQ15" i="7" s="1"/>
  <c r="BR11" i="7" s="1"/>
  <c r="BR13" i="7" s="1"/>
  <c r="BP25" i="28"/>
  <c r="BP25" i="31" s="1"/>
  <c r="BP6" i="26" s="1"/>
  <c r="BJ22" i="7"/>
  <c r="BQ25" i="28" l="1"/>
  <c r="BQ25" i="31" s="1"/>
  <c r="BQ6" i="26" s="1"/>
  <c r="BR10" i="7"/>
  <c r="BS10" i="7" s="1"/>
  <c r="BJ23" i="7"/>
  <c r="BS13" i="7"/>
  <c r="BR40" i="23"/>
  <c r="BS40" i="23" s="1"/>
  <c r="BR12" i="7" l="1"/>
  <c r="BK19" i="7"/>
  <c r="BK21" i="7" s="1"/>
  <c r="BK41" i="23" s="1"/>
  <c r="BK18" i="7"/>
  <c r="BJ27" i="28"/>
  <c r="BJ26" i="31" s="1"/>
  <c r="BJ7" i="26" s="1"/>
  <c r="BJ8" i="26" s="1"/>
  <c r="BJ84" i="26" s="1"/>
  <c r="BS12" i="7"/>
  <c r="BR14" i="7"/>
  <c r="BK45" i="26" l="1"/>
  <c r="BK20" i="7"/>
  <c r="BR15" i="7"/>
  <c r="BR25" i="28" s="1"/>
  <c r="BS14" i="7"/>
  <c r="BS15" i="7" s="1"/>
  <c r="BK22" i="7" l="1"/>
  <c r="BR25" i="31"/>
  <c r="BR6" i="26" s="1"/>
  <c r="BS25" i="28"/>
  <c r="BK23" i="7" l="1"/>
  <c r="BS6" i="26"/>
  <c r="BS25" i="31"/>
  <c r="AE10" i="32"/>
  <c r="AE11" i="32"/>
  <c r="BK27" i="28" l="1"/>
  <c r="BK26" i="31" s="1"/>
  <c r="BK7" i="26" s="1"/>
  <c r="BK8" i="26" s="1"/>
  <c r="BK84" i="26" s="1"/>
  <c r="BL19" i="7"/>
  <c r="BL21" i="7" s="1"/>
  <c r="BL18" i="7"/>
  <c r="BL20" i="7" s="1"/>
  <c r="BL22" i="7" s="1"/>
  <c r="BL23" i="7" s="1"/>
  <c r="BM19" i="7" s="1"/>
  <c r="BM21" i="7" s="1"/>
  <c r="BM45" i="26" s="1"/>
  <c r="AG11" i="32"/>
  <c r="AG10" i="32"/>
  <c r="BM18" i="7" l="1"/>
  <c r="BM20" i="7" s="1"/>
  <c r="BM22" i="7" s="1"/>
  <c r="BM23" i="7" s="1"/>
  <c r="BM27" i="28" s="1"/>
  <c r="BL27" i="28"/>
  <c r="BL26" i="31" s="1"/>
  <c r="BL7" i="26" s="1"/>
  <c r="BL8" i="26" s="1"/>
  <c r="BL84" i="26" s="1"/>
  <c r="BM41" i="23"/>
  <c r="BL41" i="23"/>
  <c r="BL45" i="26"/>
  <c r="AI11" i="32"/>
  <c r="AI10" i="32"/>
  <c r="BM26" i="31" l="1"/>
  <c r="BM7" i="26" s="1"/>
  <c r="BM8" i="26" s="1"/>
  <c r="BM84" i="26" s="1"/>
  <c r="BN18" i="7"/>
  <c r="BN19" i="7"/>
  <c r="BN21" i="7" s="1"/>
  <c r="BN41" i="23" s="1"/>
  <c r="AJ10" i="32"/>
  <c r="AJ11" i="32"/>
  <c r="BN45" i="26" l="1"/>
  <c r="BN20" i="7"/>
  <c r="BN22" i="7" s="1"/>
  <c r="BN23" i="7" s="1"/>
  <c r="BO18" i="7" s="1"/>
  <c r="AK11" i="32"/>
  <c r="AK10" i="32"/>
  <c r="BN27" i="28" l="1"/>
  <c r="BN26" i="31" s="1"/>
  <c r="BN7" i="26" s="1"/>
  <c r="BN8" i="26" s="1"/>
  <c r="BN84" i="26" s="1"/>
  <c r="BO19" i="7"/>
  <c r="BO21" i="7" s="1"/>
  <c r="AL10" i="32"/>
  <c r="AL11" i="32"/>
  <c r="BO20" i="7" l="1"/>
  <c r="BO22" i="7" s="1"/>
  <c r="BO23" i="7" s="1"/>
  <c r="BP18" i="7" s="1"/>
  <c r="BO45" i="26"/>
  <c r="BO41" i="23"/>
  <c r="AM10" i="32"/>
  <c r="AM11" i="32"/>
  <c r="BP19" i="7" l="1"/>
  <c r="BP21" i="7" s="1"/>
  <c r="BP41" i="23" s="1"/>
  <c r="BO27" i="28"/>
  <c r="BO26" i="31" s="1"/>
  <c r="BO7" i="26" s="1"/>
  <c r="BO8" i="26" s="1"/>
  <c r="BO84" i="26" s="1"/>
  <c r="BP45" i="26"/>
  <c r="AN10" i="32"/>
  <c r="AN11" i="32"/>
  <c r="BP20" i="7" l="1"/>
  <c r="BP22" i="7" s="1"/>
  <c r="BP23" i="7" s="1"/>
  <c r="BQ19" i="7" s="1"/>
  <c r="BQ21" i="7" s="1"/>
  <c r="BQ45" i="26" s="1"/>
  <c r="AO10" i="32"/>
  <c r="AO11" i="32"/>
  <c r="BQ41" i="23" l="1"/>
  <c r="BQ18" i="7"/>
  <c r="BQ20" i="7" s="1"/>
  <c r="BQ22" i="7" s="1"/>
  <c r="BQ23" i="7" s="1"/>
  <c r="BQ27" i="28" s="1"/>
  <c r="BQ26" i="31" s="1"/>
  <c r="BQ7" i="26" s="1"/>
  <c r="BQ8" i="26" s="1"/>
  <c r="BQ84" i="26" s="1"/>
  <c r="BP27" i="28"/>
  <c r="BP26" i="31" s="1"/>
  <c r="BP7" i="26" s="1"/>
  <c r="BP8" i="26" s="1"/>
  <c r="BP84" i="26" s="1"/>
  <c r="AP10" i="32"/>
  <c r="AP11" i="32"/>
  <c r="BR18" i="7" l="1"/>
  <c r="BS18" i="7" s="1"/>
  <c r="BR19" i="7"/>
  <c r="BR21" i="7"/>
  <c r="AQ10" i="32"/>
  <c r="AQ11" i="32"/>
  <c r="BR20" i="7" l="1"/>
  <c r="BS20" i="7" s="1"/>
  <c r="BS21" i="7"/>
  <c r="BR45" i="26"/>
  <c r="BR41" i="23"/>
  <c r="BS41" i="23" s="1"/>
  <c r="AR10" i="32"/>
  <c r="AR11" i="32"/>
  <c r="BS45" i="26" l="1"/>
  <c r="BR22" i="7"/>
  <c r="BS22" i="7" s="1"/>
  <c r="BS23" i="7" s="1"/>
  <c r="AT11" i="32"/>
  <c r="AT10" i="32"/>
  <c r="BR23" i="7" l="1"/>
  <c r="BR27" i="28" s="1"/>
  <c r="BR26" i="31" s="1"/>
  <c r="BR7" i="26" s="1"/>
  <c r="BR8" i="26" s="1"/>
  <c r="BS27" i="28"/>
  <c r="BS26" i="31"/>
  <c r="AU10" i="32"/>
  <c r="AU11" i="32"/>
  <c r="BS8" i="26" l="1"/>
  <c r="BR84" i="26"/>
  <c r="BS7" i="26"/>
  <c r="AV11" i="32"/>
  <c r="AV10" i="32"/>
  <c r="AW11" i="32" l="1"/>
  <c r="AW10" i="32"/>
  <c r="AX10" i="32" l="1"/>
  <c r="AX11" i="32"/>
  <c r="AY10" i="32" l="1"/>
  <c r="AY11" i="32"/>
  <c r="AZ10" i="32" l="1"/>
  <c r="AZ11" i="32" l="1"/>
  <c r="BA10" i="32" l="1"/>
  <c r="BA11" i="32"/>
  <c r="BB10" i="32" l="1"/>
  <c r="BB11" i="32"/>
  <c r="BC10" i="32" l="1"/>
  <c r="BC11" i="32"/>
  <c r="BD11" i="32" l="1"/>
  <c r="BD10" i="32"/>
  <c r="BE10" i="32" l="1"/>
  <c r="BE11" i="32"/>
  <c r="BH11" i="32" l="1"/>
  <c r="BH10" i="32"/>
  <c r="I16" i="26" l="1"/>
  <c r="I38" i="26" l="1"/>
  <c r="J16" i="26" l="1"/>
  <c r="J38" i="26" s="1"/>
  <c r="K16" i="26" l="1"/>
  <c r="K38" i="26" s="1"/>
  <c r="L16" i="26" l="1"/>
  <c r="L38" i="26" s="1"/>
  <c r="M16" i="26" l="1"/>
  <c r="M38" i="26" s="1"/>
  <c r="N16" i="26" l="1"/>
  <c r="N38" i="26" s="1"/>
  <c r="O16" i="26" l="1"/>
  <c r="O38" i="26" s="1"/>
  <c r="P16" i="26" l="1"/>
  <c r="P38" i="26" s="1"/>
  <c r="Q16" i="26" l="1"/>
  <c r="Q38" i="26" s="1"/>
  <c r="R16" i="26" l="1"/>
  <c r="S13" i="26"/>
  <c r="R38" i="26" l="1"/>
  <c r="S12" i="26" l="1"/>
  <c r="H16" i="26"/>
  <c r="S14" i="26" l="1"/>
  <c r="H38" i="26"/>
  <c r="S16" i="26"/>
  <c r="S38" i="26" l="1"/>
  <c r="G25" i="7"/>
  <c r="G24" i="28"/>
  <c r="H53" i="26"/>
  <c r="G26" i="28" l="1"/>
  <c r="G28" i="28" s="1"/>
  <c r="G24" i="31"/>
  <c r="H39" i="23"/>
  <c r="G40" i="7"/>
  <c r="H42" i="23" l="1"/>
  <c r="G32" i="31"/>
  <c r="G39" i="28"/>
  <c r="G47" i="32"/>
  <c r="G20" i="32"/>
  <c r="G35" i="31" l="1"/>
  <c r="G5" i="28"/>
  <c r="G19" i="32"/>
  <c r="H43" i="23"/>
  <c r="H44" i="23" l="1"/>
  <c r="H47" i="23" s="1"/>
  <c r="H93" i="26" s="1"/>
  <c r="H99" i="26" s="1"/>
  <c r="H45" i="7"/>
  <c r="H47" i="26"/>
  <c r="H74" i="26" s="1"/>
  <c r="G8" i="28"/>
  <c r="H37" i="31"/>
  <c r="G38" i="31"/>
  <c r="G40" i="31" s="1"/>
  <c r="H75" i="26" l="1"/>
  <c r="H100" i="26" s="1"/>
  <c r="H103" i="26" s="1"/>
  <c r="H4" i="31"/>
  <c r="H12" i="31" s="1"/>
  <c r="H27" i="32"/>
  <c r="H35" i="28"/>
  <c r="H36" i="7" s="1"/>
  <c r="H37" i="7" s="1"/>
  <c r="H30" i="32"/>
  <c r="G37" i="32"/>
  <c r="G4" i="32"/>
  <c r="G19" i="28"/>
  <c r="G44" i="32" s="1"/>
  <c r="G5" i="32"/>
  <c r="H49" i="26"/>
  <c r="H36" i="28" l="1"/>
  <c r="H21" i="32" s="1"/>
  <c r="G48" i="32"/>
  <c r="G28" i="32"/>
  <c r="G18" i="32"/>
  <c r="G13" i="32"/>
  <c r="G46" i="32"/>
  <c r="G45" i="32"/>
  <c r="G17" i="32"/>
  <c r="G42" i="28"/>
  <c r="H54" i="26"/>
  <c r="H29" i="32" l="1"/>
  <c r="G49" i="32"/>
  <c r="G50" i="32" s="1"/>
  <c r="H55" i="26"/>
  <c r="H56" i="26" l="1"/>
  <c r="H57" i="26" l="1"/>
  <c r="H6" i="7" s="1"/>
  <c r="H5" i="7"/>
  <c r="H63" i="26" l="1"/>
  <c r="H58" i="26"/>
  <c r="H7" i="7" l="1"/>
  <c r="H25" i="7" s="1"/>
  <c r="H40" i="7" s="1"/>
  <c r="H85" i="26"/>
  <c r="H86" i="26" s="1"/>
  <c r="H89" i="26" s="1"/>
  <c r="H24" i="28"/>
  <c r="H26" i="28" s="1"/>
  <c r="H28" i="28" s="1"/>
  <c r="H20" i="32" s="1"/>
  <c r="I46" i="26"/>
  <c r="I73" i="26" s="1"/>
  <c r="I53" i="26"/>
  <c r="H47" i="32" l="1"/>
  <c r="H39" i="28"/>
  <c r="H24" i="31"/>
  <c r="H32" i="31" s="1"/>
  <c r="H35" i="31" s="1"/>
  <c r="I39" i="23"/>
  <c r="I42" i="23" s="1"/>
  <c r="I43" i="23" s="1"/>
  <c r="H5" i="28"/>
  <c r="H19" i="32"/>
  <c r="I44" i="23" l="1"/>
  <c r="I47" i="23" s="1"/>
  <c r="I93" i="26" s="1"/>
  <c r="I99" i="26" s="1"/>
  <c r="H8" i="28"/>
  <c r="H38" i="31"/>
  <c r="H40" i="31" s="1"/>
  <c r="I37" i="31"/>
  <c r="I45" i="7"/>
  <c r="I47" i="26"/>
  <c r="I74" i="26" s="1"/>
  <c r="I75" i="26" l="1"/>
  <c r="I100" i="26" s="1"/>
  <c r="I103" i="26" s="1"/>
  <c r="I4" i="31"/>
  <c r="I12" i="31" s="1"/>
  <c r="I35" i="28"/>
  <c r="I36" i="28" s="1"/>
  <c r="I27" i="32"/>
  <c r="I30" i="32"/>
  <c r="I49" i="26"/>
  <c r="I54" i="26" s="1"/>
  <c r="H37" i="32"/>
  <c r="H4" i="32"/>
  <c r="H5" i="32"/>
  <c r="H19" i="28"/>
  <c r="I36" i="7" l="1"/>
  <c r="I37" i="7" s="1"/>
  <c r="I55" i="26"/>
  <c r="I56" i="26" s="1"/>
  <c r="I5" i="7" s="1"/>
  <c r="H18" i="32"/>
  <c r="H48" i="32"/>
  <c r="H46" i="32"/>
  <c r="H13" i="32"/>
  <c r="H28" i="32"/>
  <c r="H45" i="32"/>
  <c r="H17" i="32"/>
  <c r="H42" i="28"/>
  <c r="I21" i="32"/>
  <c r="I29" i="32"/>
  <c r="H44" i="32"/>
  <c r="I57" i="26" l="1"/>
  <c r="I6" i="7" s="1"/>
  <c r="H49" i="32"/>
  <c r="H50" i="32" s="1"/>
  <c r="I58" i="26" l="1"/>
  <c r="J53" i="26" s="1"/>
  <c r="I63" i="26"/>
  <c r="I7" i="7" l="1"/>
  <c r="I25" i="7" s="1"/>
  <c r="I85" i="26"/>
  <c r="I86" i="26" s="1"/>
  <c r="I89" i="26" s="1"/>
  <c r="J46" i="26"/>
  <c r="J73" i="26" s="1"/>
  <c r="I24" i="28"/>
  <c r="J39" i="23" l="1"/>
  <c r="I26" i="28"/>
  <c r="I28" i="28" s="1"/>
  <c r="I24" i="31"/>
  <c r="I40" i="7"/>
  <c r="I39" i="28" l="1"/>
  <c r="I20" i="32"/>
  <c r="I47" i="32"/>
  <c r="I32" i="31"/>
  <c r="J42" i="23"/>
  <c r="I35" i="31" l="1"/>
  <c r="J43" i="23"/>
  <c r="I5" i="28"/>
  <c r="I19" i="32"/>
  <c r="J45" i="7" l="1"/>
  <c r="J47" i="26"/>
  <c r="J74" i="26" s="1"/>
  <c r="I8" i="28"/>
  <c r="I38" i="31"/>
  <c r="I40" i="31" s="1"/>
  <c r="J37" i="31"/>
  <c r="J44" i="23"/>
  <c r="J47" i="23" s="1"/>
  <c r="J93" i="26" s="1"/>
  <c r="J99" i="26" s="1"/>
  <c r="J75" i="26" l="1"/>
  <c r="J100" i="26" s="1"/>
  <c r="J103" i="26" s="1"/>
  <c r="J27" i="32"/>
  <c r="J30" i="32"/>
  <c r="J4" i="31"/>
  <c r="J35" i="28"/>
  <c r="I37" i="32"/>
  <c r="I4" i="32"/>
  <c r="I5" i="32"/>
  <c r="I19" i="28"/>
  <c r="J49" i="26"/>
  <c r="J54" i="26" s="1"/>
  <c r="J55" i="26" s="1"/>
  <c r="J56" i="26" l="1"/>
  <c r="J5" i="7" s="1"/>
  <c r="I46" i="32"/>
  <c r="I13" i="32"/>
  <c r="I48" i="32"/>
  <c r="I18" i="32"/>
  <c r="I28" i="32"/>
  <c r="I45" i="32"/>
  <c r="I17" i="32"/>
  <c r="I42" i="28"/>
  <c r="I44" i="32"/>
  <c r="J12" i="31"/>
  <c r="J36" i="28"/>
  <c r="J36" i="7"/>
  <c r="J37" i="7" s="1"/>
  <c r="J57" i="26" l="1"/>
  <c r="J6" i="7" s="1"/>
  <c r="J21" i="32"/>
  <c r="J29" i="32"/>
  <c r="I49" i="32"/>
  <c r="I50" i="32" s="1"/>
  <c r="J63" i="26" l="1"/>
  <c r="J58" i="26"/>
  <c r="K53" i="26" s="1"/>
  <c r="J7" i="7" l="1"/>
  <c r="J25" i="7" s="1"/>
  <c r="J85" i="26"/>
  <c r="J86" i="26" s="1"/>
  <c r="J89" i="26" s="1"/>
  <c r="K46" i="26"/>
  <c r="J24" i="28"/>
  <c r="K73" i="26" l="1"/>
  <c r="K39" i="23"/>
  <c r="J26" i="28"/>
  <c r="J28" i="28" s="1"/>
  <c r="J24" i="31"/>
  <c r="J40" i="7"/>
  <c r="J39" i="28" l="1"/>
  <c r="J20" i="32"/>
  <c r="J47" i="32"/>
  <c r="J32" i="31"/>
  <c r="K42" i="23"/>
  <c r="K43" i="23" l="1"/>
  <c r="J35" i="31"/>
  <c r="J5" i="28"/>
  <c r="J19" i="32"/>
  <c r="J8" i="28" l="1"/>
  <c r="J38" i="31"/>
  <c r="J40" i="31" s="1"/>
  <c r="K37" i="31"/>
  <c r="K45" i="7"/>
  <c r="K47" i="26"/>
  <c r="K44" i="23"/>
  <c r="K47" i="23" s="1"/>
  <c r="K93" i="26" s="1"/>
  <c r="K74" i="26" l="1"/>
  <c r="K75" i="26" s="1"/>
  <c r="K100" i="26" s="1"/>
  <c r="K98" i="26"/>
  <c r="K99" i="26" s="1"/>
  <c r="K103" i="26" s="1"/>
  <c r="K49" i="26"/>
  <c r="K54" i="26" s="1"/>
  <c r="K55" i="26" s="1"/>
  <c r="K4" i="31"/>
  <c r="K30" i="32"/>
  <c r="K27" i="32"/>
  <c r="K35" i="28"/>
  <c r="J37" i="32"/>
  <c r="J19" i="28"/>
  <c r="J44" i="32" s="1"/>
  <c r="J4" i="32"/>
  <c r="J5" i="32"/>
  <c r="K56" i="26" l="1"/>
  <c r="K12" i="31"/>
  <c r="K36" i="28"/>
  <c r="K36" i="7"/>
  <c r="K37" i="7" s="1"/>
  <c r="J48" i="32"/>
  <c r="J13" i="32"/>
  <c r="J18" i="32"/>
  <c r="J46" i="32"/>
  <c r="J28" i="32"/>
  <c r="J45" i="32"/>
  <c r="J17" i="32"/>
  <c r="J42" i="28"/>
  <c r="K5" i="7" l="1"/>
  <c r="K57" i="26"/>
  <c r="K6" i="7" s="1"/>
  <c r="J49" i="32"/>
  <c r="J50" i="32" s="1"/>
  <c r="K21" i="32"/>
  <c r="K29" i="32"/>
  <c r="K63" i="26" l="1"/>
  <c r="K85" i="26" s="1"/>
  <c r="K86" i="26" s="1"/>
  <c r="K89" i="26" s="1"/>
  <c r="K58" i="26"/>
  <c r="L53" i="26" s="1"/>
  <c r="K7" i="7" l="1"/>
  <c r="K25" i="7" s="1"/>
  <c r="L46" i="26"/>
  <c r="L73" i="26" s="1"/>
  <c r="K24" i="28"/>
  <c r="K26" i="28" l="1"/>
  <c r="K28" i="28" s="1"/>
  <c r="K24" i="31"/>
  <c r="K40" i="7"/>
  <c r="L39" i="23"/>
  <c r="L42" i="23" l="1"/>
  <c r="K32" i="31"/>
  <c r="K39" i="28"/>
  <c r="K20" i="32"/>
  <c r="K47" i="32"/>
  <c r="K5" i="28" l="1"/>
  <c r="K19" i="32"/>
  <c r="K35" i="31"/>
  <c r="L43" i="23"/>
  <c r="L44" i="23" l="1"/>
  <c r="L47" i="23" s="1"/>
  <c r="L45" i="7"/>
  <c r="L47" i="26"/>
  <c r="L74" i="26" s="1"/>
  <c r="L75" i="26" s="1"/>
  <c r="L100" i="26" s="1"/>
  <c r="K8" i="28"/>
  <c r="K38" i="31"/>
  <c r="K40" i="31" s="1"/>
  <c r="L37" i="31"/>
  <c r="L27" i="32" l="1"/>
  <c r="L93" i="26"/>
  <c r="L99" i="26" s="1"/>
  <c r="L103" i="26" s="1"/>
  <c r="L4" i="31"/>
  <c r="L12" i="31" s="1"/>
  <c r="L30" i="32"/>
  <c r="L35" i="28"/>
  <c r="L36" i="7" s="1"/>
  <c r="L37" i="7" s="1"/>
  <c r="K37" i="32"/>
  <c r="K19" i="28"/>
  <c r="K44" i="32" s="1"/>
  <c r="K4" i="32"/>
  <c r="K5" i="32"/>
  <c r="L49" i="26"/>
  <c r="L54" i="26" s="1"/>
  <c r="L55" i="26" s="1"/>
  <c r="L36" i="28" l="1"/>
  <c r="L29" i="32" s="1"/>
  <c r="L56" i="26"/>
  <c r="L5" i="7" s="1"/>
  <c r="K13" i="32"/>
  <c r="K18" i="32"/>
  <c r="K48" i="32"/>
  <c r="K46" i="32"/>
  <c r="K28" i="32"/>
  <c r="K45" i="32"/>
  <c r="K17" i="32"/>
  <c r="K42" i="28"/>
  <c r="L21" i="32" l="1"/>
  <c r="L57" i="26"/>
  <c r="L6" i="7" s="1"/>
  <c r="K49" i="32"/>
  <c r="K50" i="32" s="1"/>
  <c r="L63" i="26" l="1"/>
  <c r="L85" i="26" s="1"/>
  <c r="L86" i="26" s="1"/>
  <c r="L89" i="26" s="1"/>
  <c r="L58" i="26"/>
  <c r="M53" i="26" s="1"/>
  <c r="L7" i="7" l="1"/>
  <c r="L25" i="7" s="1"/>
  <c r="L40" i="7" s="1"/>
  <c r="M46" i="26"/>
  <c r="M73" i="26" s="1"/>
  <c r="L24" i="28"/>
  <c r="L26" i="28" l="1"/>
  <c r="L28" i="28" s="1"/>
  <c r="L24" i="31"/>
  <c r="L32" i="31" s="1"/>
  <c r="L35" i="31" s="1"/>
  <c r="M39" i="23"/>
  <c r="M42" i="23" s="1"/>
  <c r="M43" i="23" l="1"/>
  <c r="L39" i="28"/>
  <c r="L20" i="32"/>
  <c r="L47" i="32"/>
  <c r="M44" i="23" l="1"/>
  <c r="M47" i="23" s="1"/>
  <c r="L5" i="28"/>
  <c r="L19" i="32"/>
  <c r="M45" i="7"/>
  <c r="M47" i="26"/>
  <c r="M74" i="26" s="1"/>
  <c r="M75" i="26" s="1"/>
  <c r="M100" i="26" s="1"/>
  <c r="M4" i="31" l="1"/>
  <c r="M12" i="31" s="1"/>
  <c r="M93" i="26"/>
  <c r="M99" i="26" s="1"/>
  <c r="M103" i="26" s="1"/>
  <c r="M49" i="26"/>
  <c r="M54" i="26" s="1"/>
  <c r="M55" i="26" s="1"/>
  <c r="M56" i="26" s="1"/>
  <c r="M5" i="7" s="1"/>
  <c r="M35" i="28"/>
  <c r="M36" i="7" s="1"/>
  <c r="M37" i="7" s="1"/>
  <c r="M27" i="32"/>
  <c r="M30" i="32"/>
  <c r="L8" i="28"/>
  <c r="M37" i="31"/>
  <c r="L38" i="31"/>
  <c r="L40" i="31" s="1"/>
  <c r="M36" i="28" l="1"/>
  <c r="M21" i="32" s="1"/>
  <c r="M57" i="26"/>
  <c r="M6" i="7" s="1"/>
  <c r="L37" i="32"/>
  <c r="L19" i="28"/>
  <c r="L44" i="32" s="1"/>
  <c r="L5" i="32"/>
  <c r="L4" i="32"/>
  <c r="M29" i="32" l="1"/>
  <c r="M63" i="26"/>
  <c r="M85" i="26" s="1"/>
  <c r="M86" i="26" s="1"/>
  <c r="M89" i="26" s="1"/>
  <c r="M58" i="26"/>
  <c r="N53" i="26" s="1"/>
  <c r="L18" i="32"/>
  <c r="L46" i="32"/>
  <c r="L13" i="32"/>
  <c r="L48" i="32"/>
  <c r="L28" i="32"/>
  <c r="L45" i="32"/>
  <c r="L17" i="32"/>
  <c r="L42" i="28"/>
  <c r="M7" i="7" l="1"/>
  <c r="M25" i="7" s="1"/>
  <c r="M40" i="7" s="1"/>
  <c r="M24" i="28"/>
  <c r="M24" i="31" s="1"/>
  <c r="M32" i="31" s="1"/>
  <c r="M35" i="31" s="1"/>
  <c r="N46" i="26"/>
  <c r="N73" i="26" s="1"/>
  <c r="L49" i="32"/>
  <c r="L50" i="32" s="1"/>
  <c r="N39" i="23" l="1"/>
  <c r="N42" i="23" s="1"/>
  <c r="N43" i="23" s="1"/>
  <c r="M26" i="28"/>
  <c r="M28" i="28" s="1"/>
  <c r="M39" i="28" s="1"/>
  <c r="M20" i="32" l="1"/>
  <c r="M47" i="32"/>
  <c r="N44" i="23"/>
  <c r="N47" i="23" s="1"/>
  <c r="M5" i="28"/>
  <c r="M19" i="32"/>
  <c r="N45" i="7"/>
  <c r="N47" i="26"/>
  <c r="N74" i="26" s="1"/>
  <c r="N75" i="26" s="1"/>
  <c r="N100" i="26" s="1"/>
  <c r="N4" i="31" l="1"/>
  <c r="N12" i="31" s="1"/>
  <c r="N93" i="26"/>
  <c r="N99" i="26" s="1"/>
  <c r="N103" i="26" s="1"/>
  <c r="N49" i="26"/>
  <c r="N54" i="26" s="1"/>
  <c r="N55" i="26" s="1"/>
  <c r="N56" i="26" s="1"/>
  <c r="N5" i="7" s="1"/>
  <c r="N27" i="32"/>
  <c r="N35" i="28"/>
  <c r="N36" i="28" s="1"/>
  <c r="N30" i="32"/>
  <c r="M8" i="28"/>
  <c r="M38" i="31"/>
  <c r="M40" i="31" s="1"/>
  <c r="N37" i="31"/>
  <c r="N36" i="7" l="1"/>
  <c r="N37" i="7" s="1"/>
  <c r="N57" i="26"/>
  <c r="N6" i="7" s="1"/>
  <c r="N21" i="32"/>
  <c r="N29" i="32"/>
  <c r="M37" i="32"/>
  <c r="M5" i="32"/>
  <c r="M19" i="28"/>
  <c r="M44" i="32" s="1"/>
  <c r="M4" i="32"/>
  <c r="N58" i="26" l="1"/>
  <c r="O53" i="26" s="1"/>
  <c r="N63" i="26"/>
  <c r="N85" i="26" s="1"/>
  <c r="N86" i="26" s="1"/>
  <c r="N89" i="26" s="1"/>
  <c r="M46" i="32"/>
  <c r="M48" i="32"/>
  <c r="M13" i="32"/>
  <c r="M18" i="32"/>
  <c r="M28" i="32"/>
  <c r="M45" i="32"/>
  <c r="M17" i="32"/>
  <c r="M42" i="28"/>
  <c r="N7" i="7" l="1"/>
  <c r="N25" i="7" s="1"/>
  <c r="N40" i="7" s="1"/>
  <c r="N24" i="28"/>
  <c r="N26" i="28" s="1"/>
  <c r="N28" i="28" s="1"/>
  <c r="O46" i="26"/>
  <c r="O73" i="26" s="1"/>
  <c r="M49" i="32"/>
  <c r="M50" i="32" s="1"/>
  <c r="O39" i="23" l="1"/>
  <c r="O42" i="23" s="1"/>
  <c r="O43" i="23" s="1"/>
  <c r="N24" i="31"/>
  <c r="N32" i="31" s="1"/>
  <c r="N35" i="31" s="1"/>
  <c r="N39" i="28"/>
  <c r="N20" i="32"/>
  <c r="N47" i="32"/>
  <c r="O44" i="23" l="1"/>
  <c r="O47" i="23" s="1"/>
  <c r="N5" i="28"/>
  <c r="N19" i="32"/>
  <c r="O45" i="7"/>
  <c r="O47" i="26"/>
  <c r="O74" i="26" s="1"/>
  <c r="O75" i="26" s="1"/>
  <c r="O100" i="26" s="1"/>
  <c r="O27" i="32" l="1"/>
  <c r="O93" i="26"/>
  <c r="O99" i="26" s="1"/>
  <c r="O103" i="26" s="1"/>
  <c r="O49" i="26"/>
  <c r="O54" i="26" s="1"/>
  <c r="O55" i="26" s="1"/>
  <c r="O56" i="26" s="1"/>
  <c r="O5" i="7" s="1"/>
  <c r="O35" i="28"/>
  <c r="O36" i="28" s="1"/>
  <c r="O4" i="31"/>
  <c r="O12" i="31" s="1"/>
  <c r="O30" i="32"/>
  <c r="N8" i="28"/>
  <c r="N38" i="31"/>
  <c r="N40" i="31" s="1"/>
  <c r="O37" i="31"/>
  <c r="O36" i="7" l="1"/>
  <c r="O37" i="7" s="1"/>
  <c r="O57" i="26"/>
  <c r="O6" i="7" s="1"/>
  <c r="O21" i="32"/>
  <c r="O29" i="32"/>
  <c r="N37" i="32"/>
  <c r="N5" i="32"/>
  <c r="N4" i="32"/>
  <c r="N19" i="28"/>
  <c r="N44" i="32" s="1"/>
  <c r="O58" i="26" l="1"/>
  <c r="P53" i="26" s="1"/>
  <c r="O63" i="26"/>
  <c r="O85" i="26" s="1"/>
  <c r="O86" i="26" s="1"/>
  <c r="O89" i="26" s="1"/>
  <c r="N46" i="32"/>
  <c r="N48" i="32"/>
  <c r="N13" i="32"/>
  <c r="N18" i="32"/>
  <c r="N28" i="32"/>
  <c r="N45" i="32"/>
  <c r="N17" i="32"/>
  <c r="N42" i="28"/>
  <c r="O7" i="7" l="1"/>
  <c r="O25" i="7" s="1"/>
  <c r="O40" i="7" s="1"/>
  <c r="P46" i="26"/>
  <c r="P73" i="26" s="1"/>
  <c r="O24" i="28"/>
  <c r="O26" i="28" s="1"/>
  <c r="O28" i="28" s="1"/>
  <c r="N49" i="32"/>
  <c r="N50" i="32" s="1"/>
  <c r="P39" i="23" l="1"/>
  <c r="P42" i="23" s="1"/>
  <c r="P43" i="23" s="1"/>
  <c r="O24" i="31"/>
  <c r="O32" i="31" s="1"/>
  <c r="O35" i="31" s="1"/>
  <c r="O39" i="28"/>
  <c r="O20" i="32"/>
  <c r="O47" i="32"/>
  <c r="P44" i="23" l="1"/>
  <c r="P47" i="23" s="1"/>
  <c r="O5" i="28"/>
  <c r="O19" i="32"/>
  <c r="P45" i="7"/>
  <c r="P47" i="26"/>
  <c r="P74" i="26" s="1"/>
  <c r="P75" i="26" s="1"/>
  <c r="P100" i="26" s="1"/>
  <c r="P35" i="28" l="1"/>
  <c r="P93" i="26"/>
  <c r="P99" i="26" s="1"/>
  <c r="P103" i="26" s="1"/>
  <c r="P49" i="26"/>
  <c r="P54" i="26" s="1"/>
  <c r="P55" i="26" s="1"/>
  <c r="P56" i="26" s="1"/>
  <c r="P5" i="7" s="1"/>
  <c r="P4" i="31"/>
  <c r="P12" i="31" s="1"/>
  <c r="P30" i="32"/>
  <c r="P27" i="32"/>
  <c r="O8" i="28"/>
  <c r="O38" i="31"/>
  <c r="O40" i="31" s="1"/>
  <c r="P37" i="31"/>
  <c r="P36" i="28"/>
  <c r="P36" i="7"/>
  <c r="P37" i="7" s="1"/>
  <c r="P57" i="26" l="1"/>
  <c r="P6" i="7" s="1"/>
  <c r="O37" i="32"/>
  <c r="O4" i="32"/>
  <c r="O5" i="32"/>
  <c r="O19" i="28"/>
  <c r="O44" i="32" s="1"/>
  <c r="P21" i="32"/>
  <c r="P29" i="32"/>
  <c r="P58" i="26" l="1"/>
  <c r="Q53" i="26" s="1"/>
  <c r="P63" i="26"/>
  <c r="P85" i="26" s="1"/>
  <c r="P86" i="26" s="1"/>
  <c r="P89" i="26" s="1"/>
  <c r="O18" i="32"/>
  <c r="O46" i="32"/>
  <c r="O48" i="32"/>
  <c r="O13" i="32"/>
  <c r="O28" i="32"/>
  <c r="O45" i="32"/>
  <c r="O17" i="32"/>
  <c r="O42" i="28"/>
  <c r="P7" i="7" l="1"/>
  <c r="P25" i="7" s="1"/>
  <c r="P40" i="7" s="1"/>
  <c r="Q46" i="26"/>
  <c r="Q73" i="26" s="1"/>
  <c r="O49" i="32"/>
  <c r="O50" i="32" s="1"/>
  <c r="P24" i="28"/>
  <c r="P26" i="28" s="1"/>
  <c r="P28" i="28" s="1"/>
  <c r="Q39" i="23" l="1"/>
  <c r="Q42" i="23" s="1"/>
  <c r="Q43" i="23" s="1"/>
  <c r="P24" i="31"/>
  <c r="P32" i="31" s="1"/>
  <c r="P35" i="31" s="1"/>
  <c r="P39" i="28"/>
  <c r="P20" i="32"/>
  <c r="P47" i="32"/>
  <c r="Q44" i="23" l="1"/>
  <c r="Q47" i="23" s="1"/>
  <c r="P5" i="28"/>
  <c r="P19" i="32"/>
  <c r="Q45" i="7"/>
  <c r="Q47" i="26"/>
  <c r="Q74" i="26" s="1"/>
  <c r="Q75" i="26" s="1"/>
  <c r="Q100" i="26" s="1"/>
  <c r="Q4" i="31" l="1"/>
  <c r="Q12" i="31" s="1"/>
  <c r="Q93" i="26"/>
  <c r="Q99" i="26" s="1"/>
  <c r="Q103" i="26" s="1"/>
  <c r="Q49" i="26"/>
  <c r="Q54" i="26" s="1"/>
  <c r="Q55" i="26" s="1"/>
  <c r="Q56" i="26" s="1"/>
  <c r="Q5" i="7" s="1"/>
  <c r="Q27" i="32"/>
  <c r="Q30" i="32"/>
  <c r="Q35" i="28"/>
  <c r="Q36" i="28" s="1"/>
  <c r="P8" i="28"/>
  <c r="Q37" i="31"/>
  <c r="P38" i="31"/>
  <c r="P40" i="31" s="1"/>
  <c r="Q36" i="7" l="1"/>
  <c r="Q37" i="7" s="1"/>
  <c r="Q57" i="26"/>
  <c r="Q6" i="7" s="1"/>
  <c r="P37" i="32"/>
  <c r="P4" i="32"/>
  <c r="P5" i="32"/>
  <c r="P19" i="28"/>
  <c r="Q21" i="32"/>
  <c r="Q29" i="32"/>
  <c r="Q58" i="26" l="1"/>
  <c r="R53" i="26" s="1"/>
  <c r="Q63" i="26"/>
  <c r="Q85" i="26" s="1"/>
  <c r="Q86" i="26" s="1"/>
  <c r="Q89" i="26" s="1"/>
  <c r="P18" i="32"/>
  <c r="P48" i="32"/>
  <c r="P13" i="32"/>
  <c r="P46" i="32"/>
  <c r="P28" i="32"/>
  <c r="P45" i="32"/>
  <c r="P17" i="32"/>
  <c r="P42" i="28"/>
  <c r="P44" i="32"/>
  <c r="Q7" i="7" l="1"/>
  <c r="Q25" i="7" s="1"/>
  <c r="Q40" i="7" s="1"/>
  <c r="R46" i="26"/>
  <c r="Q24" i="28"/>
  <c r="Q24" i="31" s="1"/>
  <c r="Q32" i="31" s="1"/>
  <c r="Q35" i="31" s="1"/>
  <c r="P49" i="32"/>
  <c r="P50" i="32" s="1"/>
  <c r="R39" i="23" l="1"/>
  <c r="R42" i="23" s="1"/>
  <c r="R73" i="26"/>
  <c r="S73" i="26" s="1"/>
  <c r="S46" i="26"/>
  <c r="Q26" i="28"/>
  <c r="Q28" i="28" s="1"/>
  <c r="Q39" i="28" s="1"/>
  <c r="S39" i="23" l="1"/>
  <c r="Q47" i="32"/>
  <c r="Q20" i="32"/>
  <c r="R43" i="23"/>
  <c r="S42" i="23"/>
  <c r="Q5" i="28"/>
  <c r="Q19" i="32"/>
  <c r="R45" i="7" l="1"/>
  <c r="R47" i="26"/>
  <c r="R74" i="26" s="1"/>
  <c r="S43" i="23"/>
  <c r="S44" i="23" s="1"/>
  <c r="S47" i="23" s="1"/>
  <c r="Q8" i="28"/>
  <c r="Q38" i="31"/>
  <c r="Q40" i="31" s="1"/>
  <c r="R37" i="31"/>
  <c r="R44" i="23"/>
  <c r="R47" i="23" s="1"/>
  <c r="R93" i="26" s="1"/>
  <c r="R99" i="26" s="1"/>
  <c r="R75" i="26" l="1"/>
  <c r="R100" i="26" s="1"/>
  <c r="R103" i="26" s="1"/>
  <c r="S74" i="26"/>
  <c r="R27" i="32"/>
  <c r="R30" i="32"/>
  <c r="R4" i="31"/>
  <c r="R35" i="28"/>
  <c r="Q37" i="32"/>
  <c r="Q19" i="28"/>
  <c r="Q44" i="32" s="1"/>
  <c r="Q5" i="32"/>
  <c r="Q4" i="32"/>
  <c r="C51" i="7"/>
  <c r="D51" i="7" s="1"/>
  <c r="S30" i="32"/>
  <c r="S27" i="32"/>
  <c r="S47" i="26"/>
  <c r="R49" i="26"/>
  <c r="R54" i="26" s="1"/>
  <c r="R55" i="26" s="1"/>
  <c r="S45" i="7"/>
  <c r="R56" i="26" l="1"/>
  <c r="R5" i="7" s="1"/>
  <c r="R36" i="28"/>
  <c r="S35" i="28"/>
  <c r="R36" i="7"/>
  <c r="S49" i="26"/>
  <c r="S54" i="26" s="1"/>
  <c r="R12" i="31"/>
  <c r="S4" i="31"/>
  <c r="Q13" i="32"/>
  <c r="Q18" i="32"/>
  <c r="Q48" i="32"/>
  <c r="Q46" i="32"/>
  <c r="Q28" i="32"/>
  <c r="Q45" i="32"/>
  <c r="Q17" i="32"/>
  <c r="Q42" i="28"/>
  <c r="R57" i="26" l="1"/>
  <c r="R6" i="7" s="1"/>
  <c r="Q49" i="32"/>
  <c r="Q50" i="32" s="1"/>
  <c r="R37" i="7"/>
  <c r="S37" i="7" s="1"/>
  <c r="S36" i="7"/>
  <c r="S36" i="28"/>
  <c r="R21" i="32"/>
  <c r="R29" i="32"/>
  <c r="S12" i="31"/>
  <c r="R58" i="26" l="1"/>
  <c r="S53" i="26" s="1"/>
  <c r="S55" i="26" s="1"/>
  <c r="S21" i="32"/>
  <c r="S29" i="32"/>
  <c r="T53" i="26" l="1"/>
  <c r="R63" i="26"/>
  <c r="R7" i="7" l="1"/>
  <c r="R25" i="7" s="1"/>
  <c r="R85" i="26"/>
  <c r="R86" i="26" s="1"/>
  <c r="R89" i="26" s="1"/>
  <c r="S56" i="26"/>
  <c r="S5" i="7" s="1"/>
  <c r="S63" i="26"/>
  <c r="S7" i="7" s="1"/>
  <c r="T46" i="26"/>
  <c r="T73" i="26" s="1"/>
  <c r="R24" i="28"/>
  <c r="S57" i="26" l="1"/>
  <c r="T39" i="23"/>
  <c r="R26" i="28"/>
  <c r="S24" i="28"/>
  <c r="R24" i="31"/>
  <c r="R40" i="7"/>
  <c r="S40" i="7" s="1"/>
  <c r="S25" i="7"/>
  <c r="S58" i="26" l="1"/>
  <c r="S6" i="7"/>
  <c r="S26" i="28"/>
  <c r="R28" i="28"/>
  <c r="R32" i="31"/>
  <c r="S24" i="31"/>
  <c r="T42" i="23"/>
  <c r="T43" i="23" l="1"/>
  <c r="S32" i="31"/>
  <c r="R35" i="31"/>
  <c r="R39" i="28"/>
  <c r="R20" i="32"/>
  <c r="S28" i="28"/>
  <c r="R47" i="32"/>
  <c r="S47" i="32" s="1"/>
  <c r="S35" i="31" l="1"/>
  <c r="T45" i="7"/>
  <c r="T47" i="26"/>
  <c r="T74" i="26" s="1"/>
  <c r="T75" i="26" s="1"/>
  <c r="T100" i="26" s="1"/>
  <c r="R5" i="28"/>
  <c r="S39" i="28"/>
  <c r="R19" i="32"/>
  <c r="S20" i="32"/>
  <c r="T44" i="23"/>
  <c r="T47" i="23" s="1"/>
  <c r="T93" i="26" s="1"/>
  <c r="T99" i="26" s="1"/>
  <c r="T103" i="26" s="1"/>
  <c r="S19" i="32" l="1"/>
  <c r="T4" i="31"/>
  <c r="T27" i="32"/>
  <c r="T30" i="32"/>
  <c r="T35" i="28"/>
  <c r="R8" i="28"/>
  <c r="T37" i="31"/>
  <c r="R38" i="31"/>
  <c r="S5" i="28"/>
  <c r="T49" i="26"/>
  <c r="T12" i="31" l="1"/>
  <c r="S38" i="31"/>
  <c r="S40" i="31" s="1"/>
  <c r="R40" i="31"/>
  <c r="R37" i="32"/>
  <c r="S8" i="28"/>
  <c r="R19" i="28"/>
  <c r="R44" i="32" s="1"/>
  <c r="R4" i="32"/>
  <c r="R5" i="32"/>
  <c r="T36" i="28"/>
  <c r="T36" i="7"/>
  <c r="T37" i="7" s="1"/>
  <c r="AF37" i="31"/>
  <c r="T21" i="32" l="1"/>
  <c r="T29" i="32"/>
  <c r="S37" i="32"/>
  <c r="S4" i="32"/>
  <c r="S5" i="32"/>
  <c r="S44" i="32"/>
  <c r="T16" i="26"/>
  <c r="R48" i="32"/>
  <c r="S48" i="32" s="1"/>
  <c r="S19" i="28"/>
  <c r="R46" i="32"/>
  <c r="S46" i="32" s="1"/>
  <c r="R13" i="32"/>
  <c r="R18" i="32"/>
  <c r="R28" i="32"/>
  <c r="R45" i="32"/>
  <c r="S45" i="32" s="1"/>
  <c r="R17" i="32"/>
  <c r="R42" i="28"/>
  <c r="T38" i="26" l="1"/>
  <c r="T54" i="26" s="1"/>
  <c r="T55" i="26" s="1"/>
  <c r="S13" i="32"/>
  <c r="S18" i="32"/>
  <c r="S28" i="32"/>
  <c r="S17" i="32"/>
  <c r="S42" i="28"/>
  <c r="R49" i="32"/>
  <c r="T56" i="26" l="1"/>
  <c r="T5" i="7" s="1"/>
  <c r="S49" i="32"/>
  <c r="S50" i="32" s="1"/>
  <c r="R50" i="32"/>
  <c r="T57" i="26" l="1"/>
  <c r="T63" i="26" l="1"/>
  <c r="T6" i="7"/>
  <c r="T58" i="26"/>
  <c r="U53" i="26" s="1"/>
  <c r="T7" i="7" l="1"/>
  <c r="T25" i="7" s="1"/>
  <c r="T85" i="26"/>
  <c r="T86" i="26" s="1"/>
  <c r="T89" i="26" s="1"/>
  <c r="U46" i="26"/>
  <c r="U73" i="26" s="1"/>
  <c r="T24" i="28"/>
  <c r="U39" i="23" l="1"/>
  <c r="T26" i="28"/>
  <c r="T28" i="28" s="1"/>
  <c r="T24" i="31"/>
  <c r="T40" i="7"/>
  <c r="T39" i="28" l="1"/>
  <c r="T20" i="32"/>
  <c r="T47" i="32"/>
  <c r="T32" i="31"/>
  <c r="U42" i="23"/>
  <c r="U43" i="23" l="1"/>
  <c r="T35" i="31"/>
  <c r="T5" i="28"/>
  <c r="T19" i="32"/>
  <c r="U44" i="23" l="1"/>
  <c r="U47" i="23" s="1"/>
  <c r="T8" i="28"/>
  <c r="T38" i="31"/>
  <c r="T40" i="31" s="1"/>
  <c r="U37" i="31"/>
  <c r="U45" i="7"/>
  <c r="U47" i="26"/>
  <c r="U74" i="26" s="1"/>
  <c r="U75" i="26" s="1"/>
  <c r="U100" i="26" s="1"/>
  <c r="U4" i="31" l="1"/>
  <c r="U12" i="31" s="1"/>
  <c r="U93" i="26"/>
  <c r="U99" i="26" s="1"/>
  <c r="U103" i="26" s="1"/>
  <c r="U35" i="28"/>
  <c r="U27" i="32"/>
  <c r="U30" i="32"/>
  <c r="U49" i="26"/>
  <c r="T37" i="32"/>
  <c r="T4" i="32"/>
  <c r="T19" i="28"/>
  <c r="T5" i="32"/>
  <c r="U36" i="7" l="1"/>
  <c r="U37" i="7" s="1"/>
  <c r="U36" i="28"/>
  <c r="U21" i="32" s="1"/>
  <c r="T18" i="32"/>
  <c r="T48" i="32"/>
  <c r="T13" i="32"/>
  <c r="T46" i="32"/>
  <c r="T28" i="32"/>
  <c r="T45" i="32"/>
  <c r="T17" i="32"/>
  <c r="T42" i="28"/>
  <c r="T44" i="32"/>
  <c r="U16" i="26"/>
  <c r="U29" i="32" l="1"/>
  <c r="T49" i="32"/>
  <c r="T50" i="32" s="1"/>
  <c r="U38" i="26"/>
  <c r="U54" i="26" s="1"/>
  <c r="U55" i="26" s="1"/>
  <c r="U56" i="26" l="1"/>
  <c r="U57" i="26" l="1"/>
  <c r="U63" i="26" s="1"/>
  <c r="U5" i="7"/>
  <c r="U7" i="7" l="1"/>
  <c r="U25" i="7" s="1"/>
  <c r="U85" i="26"/>
  <c r="U86" i="26" s="1"/>
  <c r="U89" i="26" s="1"/>
  <c r="U58" i="26"/>
  <c r="V53" i="26" s="1"/>
  <c r="U6" i="7"/>
  <c r="V46" i="26"/>
  <c r="V73" i="26" s="1"/>
  <c r="U24" i="28"/>
  <c r="U40" i="7" l="1"/>
  <c r="U26" i="28"/>
  <c r="U28" i="28" s="1"/>
  <c r="U24" i="31"/>
  <c r="V39" i="23"/>
  <c r="U32" i="31" l="1"/>
  <c r="V42" i="23"/>
  <c r="U39" i="28"/>
  <c r="U20" i="32"/>
  <c r="U47" i="32"/>
  <c r="V43" i="23" l="1"/>
  <c r="U5" i="28"/>
  <c r="U19" i="32"/>
  <c r="U35" i="31"/>
  <c r="V44" i="23" l="1"/>
  <c r="V47" i="23" s="1"/>
  <c r="U8" i="28"/>
  <c r="V37" i="31"/>
  <c r="U38" i="31"/>
  <c r="U40" i="31" s="1"/>
  <c r="V45" i="7"/>
  <c r="V47" i="26"/>
  <c r="V74" i="26" s="1"/>
  <c r="V75" i="26" s="1"/>
  <c r="V100" i="26" s="1"/>
  <c r="V27" i="32" l="1"/>
  <c r="V93" i="26"/>
  <c r="V99" i="26" s="1"/>
  <c r="V103" i="26" s="1"/>
  <c r="V35" i="28"/>
  <c r="V4" i="31"/>
  <c r="V12" i="31" s="1"/>
  <c r="V30" i="32"/>
  <c r="V49" i="26"/>
  <c r="U37" i="32"/>
  <c r="U19" i="28"/>
  <c r="U44" i="32" s="1"/>
  <c r="U4" i="32"/>
  <c r="U5" i="32"/>
  <c r="V36" i="7" l="1"/>
  <c r="V37" i="7" s="1"/>
  <c r="V36" i="28"/>
  <c r="V21" i="32" s="1"/>
  <c r="V16" i="26"/>
  <c r="U13" i="32"/>
  <c r="U18" i="32"/>
  <c r="U46" i="32"/>
  <c r="U48" i="32"/>
  <c r="U28" i="32"/>
  <c r="U45" i="32"/>
  <c r="U17" i="32"/>
  <c r="U42" i="28"/>
  <c r="V29" i="32" l="1"/>
  <c r="U49" i="32"/>
  <c r="U50" i="32" s="1"/>
  <c r="V38" i="26"/>
  <c r="V54" i="26" s="1"/>
  <c r="V55" i="26" s="1"/>
  <c r="V56" i="26" s="1"/>
  <c r="V5" i="7" s="1"/>
  <c r="V57" i="26" l="1"/>
  <c r="V58" i="26" l="1"/>
  <c r="W53" i="26" s="1"/>
  <c r="V6" i="7"/>
  <c r="V63" i="26"/>
  <c r="V85" i="26" s="1"/>
  <c r="V86" i="26" s="1"/>
  <c r="V89" i="26" s="1"/>
  <c r="W46" i="26" l="1"/>
  <c r="W73" i="26" s="1"/>
  <c r="V7" i="7"/>
  <c r="V25" i="7" s="1"/>
  <c r="V24" i="28"/>
  <c r="V26" i="28" l="1"/>
  <c r="V28" i="28" s="1"/>
  <c r="V24" i="31"/>
  <c r="W39" i="23"/>
  <c r="V40" i="7"/>
  <c r="V32" i="31" l="1"/>
  <c r="W42" i="23"/>
  <c r="V39" i="28"/>
  <c r="V20" i="32"/>
  <c r="V47" i="32"/>
  <c r="W43" i="23" l="1"/>
  <c r="V5" i="28"/>
  <c r="V19" i="32"/>
  <c r="V35" i="31"/>
  <c r="W44" i="23" l="1"/>
  <c r="W47" i="23" s="1"/>
  <c r="V8" i="28"/>
  <c r="W37" i="31"/>
  <c r="V38" i="31"/>
  <c r="V40" i="31" s="1"/>
  <c r="W45" i="7"/>
  <c r="W47" i="26"/>
  <c r="W74" i="26" s="1"/>
  <c r="W75" i="26" s="1"/>
  <c r="W100" i="26" s="1"/>
  <c r="W30" i="32" l="1"/>
  <c r="W93" i="26"/>
  <c r="W99" i="26" s="1"/>
  <c r="W103" i="26" s="1"/>
  <c r="W4" i="31"/>
  <c r="W12" i="31" s="1"/>
  <c r="W35" i="28"/>
  <c r="W36" i="7" s="1"/>
  <c r="W37" i="7" s="1"/>
  <c r="W27" i="32"/>
  <c r="W49" i="26"/>
  <c r="V37" i="32"/>
  <c r="V4" i="32"/>
  <c r="V19" i="28"/>
  <c r="V44" i="32" s="1"/>
  <c r="V5" i="32"/>
  <c r="W36" i="28" l="1"/>
  <c r="W21" i="32" s="1"/>
  <c r="V48" i="32"/>
  <c r="V13" i="32"/>
  <c r="V18" i="32"/>
  <c r="V46" i="32"/>
  <c r="V28" i="32"/>
  <c r="V45" i="32"/>
  <c r="V17" i="32"/>
  <c r="V42" i="28"/>
  <c r="W29" i="32" l="1"/>
  <c r="V49" i="32"/>
  <c r="V50" i="32" s="1"/>
  <c r="W16" i="26"/>
  <c r="W38" i="26" l="1"/>
  <c r="W54" i="26" s="1"/>
  <c r="W55" i="26" s="1"/>
  <c r="W56" i="26" l="1"/>
  <c r="W5" i="7" s="1"/>
  <c r="W57" i="26" l="1"/>
  <c r="W63" i="26" l="1"/>
  <c r="W6" i="7"/>
  <c r="W58" i="26"/>
  <c r="X53" i="26" s="1"/>
  <c r="W7" i="7" l="1"/>
  <c r="W25" i="7" s="1"/>
  <c r="W40" i="7" s="1"/>
  <c r="W85" i="26"/>
  <c r="W86" i="26" s="1"/>
  <c r="W89" i="26" s="1"/>
  <c r="X46" i="26"/>
  <c r="W24" i="28"/>
  <c r="W26" i="28" s="1"/>
  <c r="W28" i="28" s="1"/>
  <c r="X39" i="23" l="1"/>
  <c r="X42" i="23" s="1"/>
  <c r="X73" i="26"/>
  <c r="W24" i="31"/>
  <c r="W32" i="31" s="1"/>
  <c r="W39" i="28"/>
  <c r="W20" i="32"/>
  <c r="W47" i="32"/>
  <c r="W5" i="28" l="1"/>
  <c r="W19" i="32"/>
  <c r="W35" i="31"/>
  <c r="X43" i="23"/>
  <c r="X44" i="23" l="1"/>
  <c r="X47" i="23" s="1"/>
  <c r="X45" i="7"/>
  <c r="X47" i="26"/>
  <c r="X74" i="26" s="1"/>
  <c r="X75" i="26" s="1"/>
  <c r="X100" i="26" s="1"/>
  <c r="W8" i="28"/>
  <c r="W38" i="31"/>
  <c r="W40" i="31" s="1"/>
  <c r="X37" i="31"/>
  <c r="X27" i="32" l="1"/>
  <c r="X93" i="26"/>
  <c r="X99" i="26" s="1"/>
  <c r="X103" i="26" s="1"/>
  <c r="X35" i="28"/>
  <c r="X30" i="32"/>
  <c r="X4" i="31"/>
  <c r="X12" i="31" s="1"/>
  <c r="W37" i="32"/>
  <c r="W19" i="28"/>
  <c r="W4" i="32"/>
  <c r="W5" i="32"/>
  <c r="X49" i="26"/>
  <c r="X36" i="28" l="1"/>
  <c r="X21" i="32" s="1"/>
  <c r="X36" i="7"/>
  <c r="X37" i="7" s="1"/>
  <c r="W48" i="32"/>
  <c r="W18" i="32"/>
  <c r="W13" i="32"/>
  <c r="W46" i="32"/>
  <c r="W28" i="32"/>
  <c r="W45" i="32"/>
  <c r="W17" i="32"/>
  <c r="W42" i="28"/>
  <c r="W44" i="32"/>
  <c r="X29" i="32" l="1"/>
  <c r="X16" i="26"/>
  <c r="W49" i="32"/>
  <c r="W50" i="32" s="1"/>
  <c r="X38" i="26" l="1"/>
  <c r="X54" i="26" s="1"/>
  <c r="X55" i="26" s="1"/>
  <c r="X56" i="26" l="1"/>
  <c r="X57" i="26" l="1"/>
  <c r="X63" i="26" s="1"/>
  <c r="X5" i="7"/>
  <c r="X7" i="7" l="1"/>
  <c r="X25" i="7" s="1"/>
  <c r="X85" i="26"/>
  <c r="X86" i="26" s="1"/>
  <c r="X89" i="26" s="1"/>
  <c r="X58" i="26"/>
  <c r="Y53" i="26" s="1"/>
  <c r="X6" i="7"/>
  <c r="Y46" i="26"/>
  <c r="Y73" i="26" s="1"/>
  <c r="X24" i="28"/>
  <c r="Y39" i="23" l="1"/>
  <c r="Y42" i="23" s="1"/>
  <c r="X26" i="28"/>
  <c r="X28" i="28" s="1"/>
  <c r="X24" i="31"/>
  <c r="X40" i="7"/>
  <c r="X32" i="31" l="1"/>
  <c r="X39" i="28"/>
  <c r="X20" i="32"/>
  <c r="X47" i="32"/>
  <c r="Y43" i="23"/>
  <c r="Y44" i="23" l="1"/>
  <c r="Y47" i="23" s="1"/>
  <c r="Y45" i="7"/>
  <c r="Y47" i="26"/>
  <c r="X5" i="28"/>
  <c r="X19" i="32"/>
  <c r="X35" i="31"/>
  <c r="Y30" i="32" l="1"/>
  <c r="Y93" i="26"/>
  <c r="Y99" i="26" s="1"/>
  <c r="Y49" i="26"/>
  <c r="Y74" i="26"/>
  <c r="Y75" i="26" s="1"/>
  <c r="Y100" i="26" s="1"/>
  <c r="Y35" i="28"/>
  <c r="Y36" i="28" s="1"/>
  <c r="Y4" i="31"/>
  <c r="Y12" i="31" s="1"/>
  <c r="Y27" i="32"/>
  <c r="X8" i="28"/>
  <c r="Y37" i="31"/>
  <c r="X38" i="31"/>
  <c r="X40" i="31" s="1"/>
  <c r="Y103" i="26" l="1"/>
  <c r="Y36" i="7"/>
  <c r="Y37" i="7" s="1"/>
  <c r="Y21" i="32"/>
  <c r="Y29" i="32"/>
  <c r="X37" i="32"/>
  <c r="X4" i="32"/>
  <c r="X5" i="32"/>
  <c r="X19" i="28"/>
  <c r="X44" i="32" s="1"/>
  <c r="Y16" i="26" l="1"/>
  <c r="Y38" i="26" s="1"/>
  <c r="Y54" i="26" s="1"/>
  <c r="Y55" i="26" s="1"/>
  <c r="X13" i="32"/>
  <c r="X46" i="32"/>
  <c r="X48" i="32"/>
  <c r="X18" i="32"/>
  <c r="X28" i="32"/>
  <c r="X45" i="32"/>
  <c r="X17" i="32"/>
  <c r="X42" i="28"/>
  <c r="Y56" i="26" l="1"/>
  <c r="Y5" i="7" s="1"/>
  <c r="X49" i="32"/>
  <c r="X50" i="32" s="1"/>
  <c r="Y57" i="26" l="1"/>
  <c r="Y6" i="7" s="1"/>
  <c r="Y63" i="26" l="1"/>
  <c r="Y58" i="26"/>
  <c r="Z53" i="26" s="1"/>
  <c r="Y7" i="7" l="1"/>
  <c r="Y25" i="7" s="1"/>
  <c r="Y40" i="7" s="1"/>
  <c r="Y85" i="26"/>
  <c r="Y86" i="26" s="1"/>
  <c r="Y89" i="26" s="1"/>
  <c r="Z46" i="26"/>
  <c r="Y24" i="28"/>
  <c r="Z39" i="23" l="1"/>
  <c r="Z42" i="23" s="1"/>
  <c r="Z43" i="23" s="1"/>
  <c r="Z45" i="7" s="1"/>
  <c r="Z73" i="26"/>
  <c r="Y24" i="31"/>
  <c r="Y32" i="31" s="1"/>
  <c r="Y35" i="31" s="1"/>
  <c r="Y26" i="28"/>
  <c r="Y28" i="28" s="1"/>
  <c r="Z47" i="26" l="1"/>
  <c r="Z49" i="26" s="1"/>
  <c r="Z44" i="23"/>
  <c r="Z47" i="23" s="1"/>
  <c r="Z27" i="32" s="1"/>
  <c r="Z35" i="28"/>
  <c r="Z36" i="7" s="1"/>
  <c r="Z37" i="7" s="1"/>
  <c r="Z30" i="32"/>
  <c r="Y39" i="28"/>
  <c r="Y47" i="32"/>
  <c r="Y20" i="32"/>
  <c r="Z4" i="31" l="1"/>
  <c r="Z12" i="31" s="1"/>
  <c r="Z93" i="26"/>
  <c r="Z99" i="26" s="1"/>
  <c r="Z103" i="26" s="1"/>
  <c r="Z74" i="26"/>
  <c r="Z75" i="26" s="1"/>
  <c r="Z100" i="26" s="1"/>
  <c r="Z36" i="28"/>
  <c r="Z21" i="32" s="1"/>
  <c r="Y19" i="32"/>
  <c r="Y5" i="28"/>
  <c r="Z16" i="26"/>
  <c r="Z38" i="26" s="1"/>
  <c r="Z54" i="26" s="1"/>
  <c r="Z55" i="26" s="1"/>
  <c r="Z56" i="26" s="1"/>
  <c r="Z29" i="32" l="1"/>
  <c r="Y38" i="31"/>
  <c r="Y40" i="31" s="1"/>
  <c r="Z37" i="31"/>
  <c r="Y8" i="28"/>
  <c r="Z57" i="26"/>
  <c r="Z63" i="26" s="1"/>
  <c r="Z5" i="7"/>
  <c r="Z7" i="7" l="1"/>
  <c r="Z85" i="26"/>
  <c r="Z86" i="26" s="1"/>
  <c r="Z89" i="26" s="1"/>
  <c r="Y5" i="32"/>
  <c r="Y37" i="32"/>
  <c r="Y4" i="32"/>
  <c r="Y19" i="28"/>
  <c r="Z58" i="26"/>
  <c r="AA53" i="26" s="1"/>
  <c r="Z6" i="7"/>
  <c r="Z25" i="7"/>
  <c r="Z40" i="7" s="1"/>
  <c r="AA46" i="26"/>
  <c r="Z24" i="28"/>
  <c r="Z26" i="28" s="1"/>
  <c r="Z28" i="28" s="1"/>
  <c r="AA39" i="23" l="1"/>
  <c r="AA42" i="23" s="1"/>
  <c r="AA43" i="23" s="1"/>
  <c r="AA73" i="26"/>
  <c r="Y44" i="32"/>
  <c r="Y18" i="32"/>
  <c r="Y28" i="32"/>
  <c r="Y45" i="32"/>
  <c r="Y13" i="32"/>
  <c r="Y48" i="32"/>
  <c r="Y17" i="32"/>
  <c r="Y42" i="28"/>
  <c r="Y46" i="32"/>
  <c r="Z24" i="31"/>
  <c r="Z32" i="31" s="1"/>
  <c r="Z35" i="31" s="1"/>
  <c r="Z39" i="28"/>
  <c r="Z20" i="32"/>
  <c r="Z47" i="32"/>
  <c r="Y49" i="32" l="1"/>
  <c r="Y50" i="32" s="1"/>
  <c r="AA44" i="23"/>
  <c r="AA47" i="23" s="1"/>
  <c r="Z5" i="28"/>
  <c r="Z19" i="32"/>
  <c r="AA45" i="7"/>
  <c r="AA47" i="26"/>
  <c r="AA4" i="31" l="1"/>
  <c r="AA12" i="31" s="1"/>
  <c r="AA93" i="26"/>
  <c r="AA99" i="26" s="1"/>
  <c r="AA49" i="26"/>
  <c r="AA74" i="26"/>
  <c r="AA75" i="26" s="1"/>
  <c r="AA100" i="26" s="1"/>
  <c r="AA35" i="28"/>
  <c r="AA27" i="32"/>
  <c r="AA30" i="32"/>
  <c r="Z8" i="28"/>
  <c r="AA37" i="31"/>
  <c r="Z38" i="31"/>
  <c r="Z40" i="31" s="1"/>
  <c r="AA103" i="26" l="1"/>
  <c r="AA16" i="26"/>
  <c r="AA38" i="26" s="1"/>
  <c r="AA54" i="26" s="1"/>
  <c r="AA55" i="26" s="1"/>
  <c r="AA36" i="28"/>
  <c r="AA21" i="32" s="1"/>
  <c r="AA36" i="7"/>
  <c r="AA37" i="7" s="1"/>
  <c r="Z37" i="32"/>
  <c r="Z19" i="28"/>
  <c r="Z44" i="32" s="1"/>
  <c r="Z5" i="32"/>
  <c r="Z4" i="32"/>
  <c r="AA29" i="32" l="1"/>
  <c r="AA56" i="26"/>
  <c r="AA5" i="7" s="1"/>
  <c r="Z13" i="32"/>
  <c r="Z48" i="32"/>
  <c r="Z18" i="32"/>
  <c r="Z46" i="32"/>
  <c r="Z28" i="32"/>
  <c r="Z45" i="32"/>
  <c r="Z17" i="32"/>
  <c r="Z42" i="28"/>
  <c r="AA57" i="26" l="1"/>
  <c r="AA6" i="7" s="1"/>
  <c r="Z49" i="32"/>
  <c r="Z50" i="32" s="1"/>
  <c r="AA58" i="26" l="1"/>
  <c r="AB53" i="26" s="1"/>
  <c r="AA63" i="26"/>
  <c r="AA85" i="26" s="1"/>
  <c r="AA86" i="26" s="1"/>
  <c r="AA89" i="26" s="1"/>
  <c r="AA7" i="7" l="1"/>
  <c r="AA25" i="7" s="1"/>
  <c r="AA40" i="7" s="1"/>
  <c r="AA24" i="28"/>
  <c r="AB46" i="26"/>
  <c r="AB39" i="23" l="1"/>
  <c r="AB42" i="23" s="1"/>
  <c r="AB43" i="23" s="1"/>
  <c r="AB44" i="23" s="1"/>
  <c r="AB47" i="23" s="1"/>
  <c r="AB93" i="26" s="1"/>
  <c r="AB99" i="26" s="1"/>
  <c r="AB73" i="26"/>
  <c r="AA26" i="28"/>
  <c r="AA28" i="28" s="1"/>
  <c r="AA24" i="31"/>
  <c r="AA32" i="31" s="1"/>
  <c r="AA35" i="31" s="1"/>
  <c r="AB47" i="26" l="1"/>
  <c r="AB49" i="26" s="1"/>
  <c r="AB45" i="7"/>
  <c r="AB74" i="26"/>
  <c r="AB75" i="26" s="1"/>
  <c r="AB100" i="26" s="1"/>
  <c r="AB103" i="26" s="1"/>
  <c r="AA39" i="28"/>
  <c r="AA20" i="32"/>
  <c r="AA47" i="32"/>
  <c r="AB4" i="31"/>
  <c r="AB12" i="31" s="1"/>
  <c r="AB30" i="32"/>
  <c r="AB27" i="32"/>
  <c r="AB35" i="28"/>
  <c r="AA19" i="32" l="1"/>
  <c r="AA5" i="28"/>
  <c r="AB16" i="26"/>
  <c r="AB38" i="26" s="1"/>
  <c r="AB54" i="26" s="1"/>
  <c r="AB55" i="26" s="1"/>
  <c r="AB56" i="26" s="1"/>
  <c r="AB36" i="28"/>
  <c r="AB36" i="7"/>
  <c r="AB37" i="7" s="1"/>
  <c r="AA8" i="28" l="1"/>
  <c r="AB37" i="31"/>
  <c r="AA38" i="31"/>
  <c r="AA40" i="31" s="1"/>
  <c r="AB57" i="26"/>
  <c r="AB6" i="7" s="1"/>
  <c r="AB5" i="7"/>
  <c r="AB21" i="32"/>
  <c r="AB29" i="32"/>
  <c r="AA5" i="32" l="1"/>
  <c r="AA37" i="32"/>
  <c r="AA19" i="28"/>
  <c r="AA4" i="32"/>
  <c r="AB58" i="26"/>
  <c r="AC53" i="26" s="1"/>
  <c r="AB63" i="26"/>
  <c r="AB7" i="7" l="1"/>
  <c r="AB25" i="7" s="1"/>
  <c r="AB40" i="7" s="1"/>
  <c r="AB85" i="26"/>
  <c r="AB86" i="26" s="1"/>
  <c r="AB89" i="26" s="1"/>
  <c r="AA46" i="32"/>
  <c r="AA18" i="32"/>
  <c r="AA48" i="32"/>
  <c r="AA28" i="32"/>
  <c r="AA42" i="28"/>
  <c r="AA44" i="32"/>
  <c r="AA17" i="32"/>
  <c r="AA45" i="32"/>
  <c r="AA13" i="32"/>
  <c r="AC46" i="26"/>
  <c r="AC73" i="26" s="1"/>
  <c r="AB24" i="28"/>
  <c r="AA49" i="32" l="1"/>
  <c r="AA50" i="32" s="1"/>
  <c r="AB26" i="28"/>
  <c r="AB28" i="28" s="1"/>
  <c r="AB24" i="31"/>
  <c r="AB32" i="31" s="1"/>
  <c r="AB35" i="31" s="1"/>
  <c r="AC39" i="23"/>
  <c r="AC42" i="23" s="1"/>
  <c r="AC43" i="23" l="1"/>
  <c r="AB39" i="28"/>
  <c r="AB20" i="32"/>
  <c r="AB47" i="32"/>
  <c r="AC44" i="23" l="1"/>
  <c r="AC47" i="23" s="1"/>
  <c r="AB5" i="28"/>
  <c r="AB19" i="32"/>
  <c r="AC45" i="7"/>
  <c r="AC47" i="26"/>
  <c r="AC4" i="31" l="1"/>
  <c r="AC12" i="31" s="1"/>
  <c r="AC93" i="26"/>
  <c r="AC99" i="26" s="1"/>
  <c r="AC49" i="26"/>
  <c r="AC74" i="26"/>
  <c r="AC75" i="26" s="1"/>
  <c r="AC100" i="26" s="1"/>
  <c r="AC35" i="28"/>
  <c r="AC30" i="32"/>
  <c r="AC27" i="32"/>
  <c r="AB8" i="28"/>
  <c r="AC37" i="31"/>
  <c r="AB38" i="31"/>
  <c r="AB40" i="31" s="1"/>
  <c r="AC103" i="26" l="1"/>
  <c r="AC36" i="28"/>
  <c r="AC29" i="32" s="1"/>
  <c r="AC16" i="26"/>
  <c r="AC38" i="26" s="1"/>
  <c r="AC54" i="26" s="1"/>
  <c r="AC55" i="26" s="1"/>
  <c r="AC36" i="7"/>
  <c r="AC37" i="7" s="1"/>
  <c r="AB37" i="32"/>
  <c r="AB19" i="28"/>
  <c r="AB44" i="32" s="1"/>
  <c r="AB4" i="32"/>
  <c r="AB5" i="32"/>
  <c r="AC21" i="32" l="1"/>
  <c r="AC56" i="26"/>
  <c r="AC5" i="7" s="1"/>
  <c r="AB48" i="32"/>
  <c r="AB13" i="32"/>
  <c r="AB18" i="32"/>
  <c r="AB46" i="32"/>
  <c r="AB28" i="32"/>
  <c r="AB45" i="32"/>
  <c r="AB17" i="32"/>
  <c r="AB42" i="28"/>
  <c r="AC57" i="26" l="1"/>
  <c r="AC58" i="26" s="1"/>
  <c r="AD53" i="26" s="1"/>
  <c r="AB49" i="32"/>
  <c r="AB50" i="32" s="1"/>
  <c r="AC63" i="26" l="1"/>
  <c r="AC85" i="26" s="1"/>
  <c r="AC86" i="26" s="1"/>
  <c r="AC89" i="26" s="1"/>
  <c r="AC6" i="7"/>
  <c r="AC7" i="7" l="1"/>
  <c r="AC25" i="7" s="1"/>
  <c r="AC40" i="7" s="1"/>
  <c r="AD46" i="26"/>
  <c r="AC24" i="28"/>
  <c r="AD39" i="23" l="1"/>
  <c r="AD42" i="23" s="1"/>
  <c r="AD43" i="23" s="1"/>
  <c r="AD45" i="7" s="1"/>
  <c r="AD73" i="26"/>
  <c r="AC26" i="28"/>
  <c r="AC28" i="28" s="1"/>
  <c r="AC24" i="31"/>
  <c r="AC32" i="31" s="1"/>
  <c r="AC35" i="31" s="1"/>
  <c r="AD44" i="23" l="1"/>
  <c r="AD47" i="23" s="1"/>
  <c r="AD47" i="26"/>
  <c r="AD49" i="26" s="1"/>
  <c r="AC20" i="32"/>
  <c r="AC47" i="32"/>
  <c r="AC39" i="28"/>
  <c r="AD35" i="28" l="1"/>
  <c r="AD16" i="26" s="1"/>
  <c r="AD38" i="26" s="1"/>
  <c r="AD54" i="26" s="1"/>
  <c r="AD55" i="26" s="1"/>
  <c r="AD56" i="26" s="1"/>
  <c r="AD5" i="7" s="1"/>
  <c r="AD93" i="26"/>
  <c r="AD99" i="26" s="1"/>
  <c r="AD74" i="26"/>
  <c r="AD75" i="26" s="1"/>
  <c r="AD100" i="26" s="1"/>
  <c r="AD30" i="32"/>
  <c r="AD4" i="31"/>
  <c r="AD12" i="31" s="1"/>
  <c r="AD27" i="32"/>
  <c r="AC5" i="28"/>
  <c r="AC19" i="32"/>
  <c r="AD36" i="7" l="1"/>
  <c r="AD37" i="7" s="1"/>
  <c r="AD36" i="28"/>
  <c r="AD103" i="26"/>
  <c r="AD57" i="26"/>
  <c r="AD58" i="26" s="1"/>
  <c r="AE53" i="26" s="1"/>
  <c r="AC38" i="31"/>
  <c r="AC40" i="31" s="1"/>
  <c r="AC8" i="28"/>
  <c r="AD37" i="31"/>
  <c r="AD21" i="32"/>
  <c r="AD29" i="32"/>
  <c r="AD63" i="26" l="1"/>
  <c r="AD85" i="26" s="1"/>
  <c r="AD86" i="26" s="1"/>
  <c r="AD89" i="26" s="1"/>
  <c r="AD6" i="7"/>
  <c r="AC5" i="32"/>
  <c r="AC4" i="32"/>
  <c r="AC19" i="28"/>
  <c r="AC44" i="32" s="1"/>
  <c r="AC37" i="32"/>
  <c r="AE46" i="26" l="1"/>
  <c r="AE73" i="26" s="1"/>
  <c r="AD24" i="28"/>
  <c r="AD7" i="7"/>
  <c r="AD25" i="7" s="1"/>
  <c r="AD40" i="7" s="1"/>
  <c r="AC28" i="32"/>
  <c r="AC45" i="32"/>
  <c r="AC17" i="32"/>
  <c r="AC42" i="28"/>
  <c r="AC13" i="32"/>
  <c r="AC48" i="32"/>
  <c r="AC46" i="32"/>
  <c r="AC18" i="32"/>
  <c r="AD26" i="28"/>
  <c r="AD28" i="28" s="1"/>
  <c r="AD24" i="31"/>
  <c r="AD32" i="31" s="1"/>
  <c r="AD35" i="31" s="1"/>
  <c r="AF46" i="26"/>
  <c r="AE39" i="23" l="1"/>
  <c r="AE42" i="23" s="1"/>
  <c r="AC49" i="32"/>
  <c r="AC50" i="32" s="1"/>
  <c r="AD39" i="28"/>
  <c r="AD20" i="32"/>
  <c r="AD47" i="32"/>
  <c r="AF39" i="23" l="1"/>
  <c r="AD5" i="28"/>
  <c r="AD19" i="32"/>
  <c r="AE43" i="23"/>
  <c r="AF42" i="23"/>
  <c r="AE44" i="23" l="1"/>
  <c r="AE47" i="23" s="1"/>
  <c r="AE45" i="7"/>
  <c r="AE47" i="26"/>
  <c r="AE74" i="26" s="1"/>
  <c r="AE75" i="26" s="1"/>
  <c r="AE100" i="26" s="1"/>
  <c r="AF43" i="23"/>
  <c r="AF44" i="23" s="1"/>
  <c r="AF47" i="23" s="1"/>
  <c r="AD8" i="28"/>
  <c r="AE37" i="31"/>
  <c r="AD38" i="31"/>
  <c r="AD40" i="31" s="1"/>
  <c r="AE27" i="32" l="1"/>
  <c r="AE93" i="26"/>
  <c r="AE99" i="26" s="1"/>
  <c r="AE103" i="26" s="1"/>
  <c r="AE4" i="31"/>
  <c r="AF4" i="31" s="1"/>
  <c r="AE35" i="28"/>
  <c r="AF35" i="28" s="1"/>
  <c r="AE30" i="32"/>
  <c r="AD37" i="32"/>
  <c r="AD19" i="28"/>
  <c r="AD44" i="32" s="1"/>
  <c r="AD5" i="32"/>
  <c r="AD4" i="32"/>
  <c r="AF27" i="32"/>
  <c r="AF30" i="32"/>
  <c r="C52" i="7"/>
  <c r="D52" i="7" s="1"/>
  <c r="AF47" i="26"/>
  <c r="AE49" i="26"/>
  <c r="AF49" i="26" s="1"/>
  <c r="AF45" i="7"/>
  <c r="AE36" i="28" l="1"/>
  <c r="AE29" i="32" s="1"/>
  <c r="AE12" i="31"/>
  <c r="AF12" i="31" s="1"/>
  <c r="AE36" i="7"/>
  <c r="AE37" i="7" s="1"/>
  <c r="AF37" i="7" s="1"/>
  <c r="AD48" i="32"/>
  <c r="AD18" i="32"/>
  <c r="AD46" i="32"/>
  <c r="AD13" i="32"/>
  <c r="AD28" i="32"/>
  <c r="AD45" i="32"/>
  <c r="AD17" i="32"/>
  <c r="AD42" i="28"/>
  <c r="AF13" i="26"/>
  <c r="AE21" i="32" l="1"/>
  <c r="AF36" i="28"/>
  <c r="AF36" i="7"/>
  <c r="AD49" i="32"/>
  <c r="AD50" i="32" s="1"/>
  <c r="AF21" i="32"/>
  <c r="AF29" i="32"/>
  <c r="AE16" i="26"/>
  <c r="AF14" i="26"/>
  <c r="AE38" i="26" l="1"/>
  <c r="AE54" i="26" s="1"/>
  <c r="AE55" i="26" s="1"/>
  <c r="AF16" i="26"/>
  <c r="AE56" i="26" l="1"/>
  <c r="AE5" i="7" s="1"/>
  <c r="AF38" i="26"/>
  <c r="AF54" i="26" s="1"/>
  <c r="AE57" i="26" l="1"/>
  <c r="AE63" i="26" l="1"/>
  <c r="AE6" i="7"/>
  <c r="AE58" i="26"/>
  <c r="AE7" i="7" l="1"/>
  <c r="AE25" i="7" s="1"/>
  <c r="AE85" i="26"/>
  <c r="AE86" i="26" s="1"/>
  <c r="AE89" i="26" s="1"/>
  <c r="AF63" i="26"/>
  <c r="AF7" i="7" s="1"/>
  <c r="AF53" i="26"/>
  <c r="AF55" i="26" s="1"/>
  <c r="AG53" i="26"/>
  <c r="AF56" i="26" l="1"/>
  <c r="AF5" i="7" s="1"/>
  <c r="AE24" i="28"/>
  <c r="AE24" i="31" s="1"/>
  <c r="AG46" i="26"/>
  <c r="AE40" i="7"/>
  <c r="AF40" i="7" s="1"/>
  <c r="AF25" i="7"/>
  <c r="AG39" i="23" l="1"/>
  <c r="AG42" i="23" s="1"/>
  <c r="AG73" i="26"/>
  <c r="AF57" i="26"/>
  <c r="AF6" i="7" s="1"/>
  <c r="AF24" i="28"/>
  <c r="AE26" i="28"/>
  <c r="AF26" i="28" s="1"/>
  <c r="AE32" i="31"/>
  <c r="AF24" i="31"/>
  <c r="AE28" i="28" l="1"/>
  <c r="AE39" i="28" s="1"/>
  <c r="AF58" i="26"/>
  <c r="AG43" i="23"/>
  <c r="AF32" i="31"/>
  <c r="AE35" i="31"/>
  <c r="AG44" i="23" l="1"/>
  <c r="AG47" i="23" s="1"/>
  <c r="AF28" i="28"/>
  <c r="AF20" i="32" s="1"/>
  <c r="AE20" i="32"/>
  <c r="AE47" i="32"/>
  <c r="AF47" i="32" s="1"/>
  <c r="AE5" i="28"/>
  <c r="AF39" i="28"/>
  <c r="AE19" i="32"/>
  <c r="AF35" i="31"/>
  <c r="AG45" i="7"/>
  <c r="AG47" i="26"/>
  <c r="AG74" i="26" s="1"/>
  <c r="AG75" i="26" s="1"/>
  <c r="AG100" i="26" s="1"/>
  <c r="AG27" i="32" l="1"/>
  <c r="AG93" i="26"/>
  <c r="AG99" i="26" s="1"/>
  <c r="AG103" i="26" s="1"/>
  <c r="AG4" i="31"/>
  <c r="AG12" i="31" s="1"/>
  <c r="AG35" i="28"/>
  <c r="AG36" i="7" s="1"/>
  <c r="AG37" i="7" s="1"/>
  <c r="AG30" i="32"/>
  <c r="AF19" i="32"/>
  <c r="AG49" i="26"/>
  <c r="AE8" i="28"/>
  <c r="AF5" i="28"/>
  <c r="AE38" i="31"/>
  <c r="AG37" i="31"/>
  <c r="AG36" i="28" l="1"/>
  <c r="AG21" i="32" s="1"/>
  <c r="AE37" i="32"/>
  <c r="AF8" i="28"/>
  <c r="AE19" i="28"/>
  <c r="AE44" i="32" s="1"/>
  <c r="AE5" i="32"/>
  <c r="AE4" i="32"/>
  <c r="AS37" i="31"/>
  <c r="AF38" i="31"/>
  <c r="AF40" i="31" s="1"/>
  <c r="AE40" i="31"/>
  <c r="AG29" i="32" l="1"/>
  <c r="AG16" i="26"/>
  <c r="AF37" i="32"/>
  <c r="AF4" i="32"/>
  <c r="AF5" i="32"/>
  <c r="AF44" i="32"/>
  <c r="AE46" i="32"/>
  <c r="AF46" i="32" s="1"/>
  <c r="AF19" i="28"/>
  <c r="AE13" i="32"/>
  <c r="AE48" i="32"/>
  <c r="AF48" i="32" s="1"/>
  <c r="AE18" i="32"/>
  <c r="AE28" i="32"/>
  <c r="AE45" i="32"/>
  <c r="AF45" i="32" s="1"/>
  <c r="AE17" i="32"/>
  <c r="AE42" i="28"/>
  <c r="AE49" i="32" l="1"/>
  <c r="AF18" i="32"/>
  <c r="AF13" i="32"/>
  <c r="AF28" i="32"/>
  <c r="AF17" i="32"/>
  <c r="AF42" i="28"/>
  <c r="AG38" i="26"/>
  <c r="AG54" i="26" s="1"/>
  <c r="AG55" i="26" s="1"/>
  <c r="AG56" i="26" l="1"/>
  <c r="AE50" i="32"/>
  <c r="AF49" i="32"/>
  <c r="AF50" i="32" s="1"/>
  <c r="AG57" i="26" l="1"/>
  <c r="AG63" i="26" s="1"/>
  <c r="AG5" i="7"/>
  <c r="AG7" i="7" l="1"/>
  <c r="AG85" i="26"/>
  <c r="AG86" i="26" s="1"/>
  <c r="AG89" i="26" s="1"/>
  <c r="AG58" i="26"/>
  <c r="AH53" i="26" s="1"/>
  <c r="AG6" i="7"/>
  <c r="AH46" i="26"/>
  <c r="AH73" i="26" s="1"/>
  <c r="AG24" i="28" l="1"/>
  <c r="AG24" i="31" s="1"/>
  <c r="AG25" i="7"/>
  <c r="AG40" i="7" s="1"/>
  <c r="AH39" i="23"/>
  <c r="AG26" i="28" l="1"/>
  <c r="AG28" i="28" s="1"/>
  <c r="AG39" i="28" s="1"/>
  <c r="AH42" i="23"/>
  <c r="AG32" i="31"/>
  <c r="AG20" i="32" l="1"/>
  <c r="AG47" i="32"/>
  <c r="AG5" i="28"/>
  <c r="AG19" i="32"/>
  <c r="AG35" i="31"/>
  <c r="AH43" i="23"/>
  <c r="AH44" i="23" l="1"/>
  <c r="AH47" i="23" s="1"/>
  <c r="AH45" i="7"/>
  <c r="AH47" i="26"/>
  <c r="AH74" i="26" s="1"/>
  <c r="AH75" i="26" s="1"/>
  <c r="AH100" i="26" s="1"/>
  <c r="AG8" i="28"/>
  <c r="AH37" i="31"/>
  <c r="AG38" i="31"/>
  <c r="AG40" i="31" s="1"/>
  <c r="AH30" i="32" l="1"/>
  <c r="AH93" i="26"/>
  <c r="AH99" i="26" s="1"/>
  <c r="AH103" i="26" s="1"/>
  <c r="AH35" i="28"/>
  <c r="AH36" i="7" s="1"/>
  <c r="AH37" i="7" s="1"/>
  <c r="AH27" i="32"/>
  <c r="AH4" i="31"/>
  <c r="AH12" i="31" s="1"/>
  <c r="AG37" i="32"/>
  <c r="AG19" i="28"/>
  <c r="AG44" i="32" s="1"/>
  <c r="AG4" i="32"/>
  <c r="AG5" i="32"/>
  <c r="AH49" i="26"/>
  <c r="AH36" i="28" l="1"/>
  <c r="AH29" i="32" s="1"/>
  <c r="AG13" i="32"/>
  <c r="AG18" i="32"/>
  <c r="AG46" i="32"/>
  <c r="AG48" i="32"/>
  <c r="AG28" i="32"/>
  <c r="AG45" i="32"/>
  <c r="AG17" i="32"/>
  <c r="AG42" i="28"/>
  <c r="AH21" i="32" l="1"/>
  <c r="AG49" i="32"/>
  <c r="AG50" i="32" s="1"/>
  <c r="AH16" i="26"/>
  <c r="AH38" i="26" l="1"/>
  <c r="AH54" i="26" s="1"/>
  <c r="AH55" i="26" s="1"/>
  <c r="AH56" i="26" l="1"/>
  <c r="AH5" i="7" s="1"/>
  <c r="AH57" i="26" l="1"/>
  <c r="AH58" i="26" l="1"/>
  <c r="AI53" i="26" s="1"/>
  <c r="AH6" i="7"/>
  <c r="AH63" i="26"/>
  <c r="AH85" i="26" s="1"/>
  <c r="AH86" i="26" s="1"/>
  <c r="AH89" i="26" s="1"/>
  <c r="AI46" i="26" l="1"/>
  <c r="AH7" i="7"/>
  <c r="AH25" i="7" s="1"/>
  <c r="AH40" i="7" s="1"/>
  <c r="AH24" i="28"/>
  <c r="AH26" i="28" s="1"/>
  <c r="AH28" i="28" s="1"/>
  <c r="AI39" i="23" l="1"/>
  <c r="AI42" i="23" s="1"/>
  <c r="AI73" i="26"/>
  <c r="AH24" i="31"/>
  <c r="AH32" i="31" s="1"/>
  <c r="AH39" i="28"/>
  <c r="AH20" i="32"/>
  <c r="AH47" i="32"/>
  <c r="AH35" i="31" l="1"/>
  <c r="AH5" i="28"/>
  <c r="AH19" i="32"/>
  <c r="AI43" i="23"/>
  <c r="AI44" i="23" l="1"/>
  <c r="AI47" i="23" s="1"/>
  <c r="AH8" i="28"/>
  <c r="AI37" i="31"/>
  <c r="AH38" i="31"/>
  <c r="AH40" i="31" s="1"/>
  <c r="AI45" i="7"/>
  <c r="AI47" i="26"/>
  <c r="AI74" i="26" s="1"/>
  <c r="AI75" i="26" s="1"/>
  <c r="AI100" i="26" s="1"/>
  <c r="AI4" i="31" l="1"/>
  <c r="AI93" i="26"/>
  <c r="AI99" i="26" s="1"/>
  <c r="AI103" i="26" s="1"/>
  <c r="AI27" i="32"/>
  <c r="AI35" i="28"/>
  <c r="AI36" i="7" s="1"/>
  <c r="AI37" i="7" s="1"/>
  <c r="AI30" i="32"/>
  <c r="AH37" i="32"/>
  <c r="AH5" i="32"/>
  <c r="AH19" i="28"/>
  <c r="AH4" i="32"/>
  <c r="AI49" i="26"/>
  <c r="AI12" i="31"/>
  <c r="AI36" i="28" l="1"/>
  <c r="AI21" i="32" s="1"/>
  <c r="AH48" i="32"/>
  <c r="AH13" i="32"/>
  <c r="AH46" i="32"/>
  <c r="AH18" i="32"/>
  <c r="AH28" i="32"/>
  <c r="AH45" i="32"/>
  <c r="AH17" i="32"/>
  <c r="AH42" i="28"/>
  <c r="AH44" i="32"/>
  <c r="AI29" i="32" l="1"/>
  <c r="AH49" i="32"/>
  <c r="AH50" i="32" s="1"/>
  <c r="AI16" i="26"/>
  <c r="AI38" i="26" l="1"/>
  <c r="AI54" i="26" s="1"/>
  <c r="AI55" i="26" s="1"/>
  <c r="AI56" i="26" l="1"/>
  <c r="AI5" i="7" s="1"/>
  <c r="AI57" i="26" l="1"/>
  <c r="AI6" i="7" s="1"/>
  <c r="AI58" i="26" l="1"/>
  <c r="AJ53" i="26" s="1"/>
  <c r="AI63" i="26"/>
  <c r="AI7" i="7" l="1"/>
  <c r="AI25" i="7" s="1"/>
  <c r="AI40" i="7" s="1"/>
  <c r="AI85" i="26"/>
  <c r="AI86" i="26" s="1"/>
  <c r="AI89" i="26" s="1"/>
  <c r="AJ46" i="26"/>
  <c r="AI24" i="28"/>
  <c r="AJ39" i="23" l="1"/>
  <c r="AJ42" i="23" s="1"/>
  <c r="AJ43" i="23" s="1"/>
  <c r="AJ73" i="26"/>
  <c r="AI24" i="31"/>
  <c r="AI32" i="31" s="1"/>
  <c r="AI35" i="31" s="1"/>
  <c r="AI26" i="28"/>
  <c r="AI28" i="28" s="1"/>
  <c r="AJ44" i="23" l="1"/>
  <c r="AJ47" i="23" s="1"/>
  <c r="AI20" i="32"/>
  <c r="AI47" i="32"/>
  <c r="AI39" i="28"/>
  <c r="AJ45" i="7"/>
  <c r="AJ47" i="26"/>
  <c r="AJ74" i="26" s="1"/>
  <c r="AJ75" i="26" s="1"/>
  <c r="AJ100" i="26" s="1"/>
  <c r="AJ4" i="31" l="1"/>
  <c r="AJ93" i="26"/>
  <c r="AJ99" i="26" s="1"/>
  <c r="AJ103" i="26" s="1"/>
  <c r="AJ30" i="32"/>
  <c r="AJ35" i="28"/>
  <c r="AJ36" i="28" s="1"/>
  <c r="AJ27" i="32"/>
  <c r="AI5" i="28"/>
  <c r="AI19" i="32"/>
  <c r="AJ49" i="26"/>
  <c r="AJ12" i="31"/>
  <c r="AJ36" i="7" l="1"/>
  <c r="AJ37" i="7" s="1"/>
  <c r="AI8" i="28"/>
  <c r="AJ37" i="31"/>
  <c r="AI38" i="31"/>
  <c r="AI40" i="31" s="1"/>
  <c r="AJ21" i="32"/>
  <c r="AJ29" i="32"/>
  <c r="AJ16" i="26"/>
  <c r="AI37" i="32" l="1"/>
  <c r="AI4" i="32"/>
  <c r="AI19" i="28"/>
  <c r="AI5" i="32"/>
  <c r="AJ38" i="26"/>
  <c r="AJ54" i="26" s="1"/>
  <c r="AJ55" i="26" s="1"/>
  <c r="AJ56" i="26" l="1"/>
  <c r="AJ5" i="7" s="1"/>
  <c r="AI45" i="32"/>
  <c r="AI17" i="32"/>
  <c r="AI46" i="32"/>
  <c r="AI44" i="32"/>
  <c r="AI42" i="28"/>
  <c r="AI48" i="32"/>
  <c r="AI13" i="32"/>
  <c r="AI18" i="32"/>
  <c r="AI28" i="32"/>
  <c r="AI49" i="32" l="1"/>
  <c r="AI50" i="32" s="1"/>
  <c r="AJ57" i="26"/>
  <c r="AJ6" i="7" s="1"/>
  <c r="AJ63" i="26" l="1"/>
  <c r="AJ58" i="26"/>
  <c r="AK53" i="26" s="1"/>
  <c r="AJ7" i="7" l="1"/>
  <c r="AJ25" i="7" s="1"/>
  <c r="AJ40" i="7" s="1"/>
  <c r="AJ85" i="26"/>
  <c r="AJ86" i="26" s="1"/>
  <c r="AJ89" i="26" s="1"/>
  <c r="AK46" i="26"/>
  <c r="AJ24" i="28"/>
  <c r="AK39" i="23" l="1"/>
  <c r="AK42" i="23" s="1"/>
  <c r="AK43" i="23" s="1"/>
  <c r="AK73" i="26"/>
  <c r="AJ26" i="28"/>
  <c r="AJ28" i="28" s="1"/>
  <c r="AJ24" i="31"/>
  <c r="AJ32" i="31" s="1"/>
  <c r="AJ35" i="31" s="1"/>
  <c r="AJ20" i="32" l="1"/>
  <c r="AJ47" i="32"/>
  <c r="AJ39" i="28"/>
  <c r="AK45" i="7"/>
  <c r="AK47" i="26"/>
  <c r="AK74" i="26" s="1"/>
  <c r="AK75" i="26" s="1"/>
  <c r="AK100" i="26" s="1"/>
  <c r="AK44" i="23"/>
  <c r="AK47" i="23" s="1"/>
  <c r="AK93" i="26" s="1"/>
  <c r="AK99" i="26" s="1"/>
  <c r="AK103" i="26" s="1"/>
  <c r="AJ19" i="32" l="1"/>
  <c r="AJ5" i="28"/>
  <c r="AK4" i="31"/>
  <c r="AK30" i="32"/>
  <c r="AK27" i="32"/>
  <c r="AK35" i="28"/>
  <c r="AK49" i="26"/>
  <c r="AK37" i="31" l="1"/>
  <c r="AJ8" i="28"/>
  <c r="AJ38" i="31"/>
  <c r="AJ40" i="31" s="1"/>
  <c r="AK12" i="31"/>
  <c r="AK36" i="28"/>
  <c r="AK36" i="7"/>
  <c r="AK37" i="7" s="1"/>
  <c r="AJ37" i="32" l="1"/>
  <c r="AJ5" i="32"/>
  <c r="AJ4" i="32"/>
  <c r="AJ19" i="28"/>
  <c r="AK21" i="32"/>
  <c r="AK29" i="32"/>
  <c r="AK16" i="26"/>
  <c r="AJ44" i="32" l="1"/>
  <c r="AJ28" i="32"/>
  <c r="AJ45" i="32"/>
  <c r="AJ17" i="32"/>
  <c r="AJ18" i="32"/>
  <c r="AJ46" i="32"/>
  <c r="AJ48" i="32"/>
  <c r="AJ42" i="28"/>
  <c r="AJ13" i="32"/>
  <c r="AK38" i="26"/>
  <c r="AK54" i="26" s="1"/>
  <c r="AK55" i="26" s="1"/>
  <c r="AJ49" i="32" l="1"/>
  <c r="AJ50" i="32" s="1"/>
  <c r="AK56" i="26"/>
  <c r="AK57" i="26" l="1"/>
  <c r="AK6" i="7" s="1"/>
  <c r="AK5" i="7"/>
  <c r="AK58" i="26" l="1"/>
  <c r="AL53" i="26" s="1"/>
  <c r="AK63" i="26"/>
  <c r="AK7" i="7" l="1"/>
  <c r="AK25" i="7" s="1"/>
  <c r="AK40" i="7" s="1"/>
  <c r="AK85" i="26"/>
  <c r="AK86" i="26" s="1"/>
  <c r="AK89" i="26" s="1"/>
  <c r="AL46" i="26"/>
  <c r="AK24" i="28"/>
  <c r="AK24" i="31" s="1"/>
  <c r="AK32" i="31" s="1"/>
  <c r="AL39" i="23" l="1"/>
  <c r="AL42" i="23" s="1"/>
  <c r="AL43" i="23" s="1"/>
  <c r="AL45" i="7" s="1"/>
  <c r="AL73" i="26"/>
  <c r="AK26" i="28"/>
  <c r="AK28" i="28" s="1"/>
  <c r="AK39" i="28" s="1"/>
  <c r="AK5" i="28" s="1"/>
  <c r="AK35" i="31"/>
  <c r="AL47" i="26" l="1"/>
  <c r="AL49" i="26" s="1"/>
  <c r="AL44" i="23"/>
  <c r="AL47" i="23" s="1"/>
  <c r="AK20" i="32"/>
  <c r="AK47" i="32"/>
  <c r="AK19" i="32"/>
  <c r="AL27" i="32"/>
  <c r="AK8" i="28"/>
  <c r="AL37" i="31"/>
  <c r="AK38" i="31"/>
  <c r="AK40" i="31" s="1"/>
  <c r="AL4" i="31" l="1"/>
  <c r="AL12" i="31" s="1"/>
  <c r="AL93" i="26"/>
  <c r="AL99" i="26" s="1"/>
  <c r="AL35" i="28"/>
  <c r="AL74" i="26"/>
  <c r="AL75" i="26" s="1"/>
  <c r="AL100" i="26" s="1"/>
  <c r="AL30" i="32"/>
  <c r="AL16" i="26"/>
  <c r="AL38" i="26" s="1"/>
  <c r="AL54" i="26" s="1"/>
  <c r="AL55" i="26" s="1"/>
  <c r="AL56" i="26" s="1"/>
  <c r="AL5" i="7" s="1"/>
  <c r="AL36" i="7"/>
  <c r="AL37" i="7" s="1"/>
  <c r="AL36" i="28"/>
  <c r="AL21" i="32" s="1"/>
  <c r="AK37" i="32"/>
  <c r="AK19" i="28"/>
  <c r="AK44" i="32" s="1"/>
  <c r="AK5" i="32"/>
  <c r="AK4" i="32"/>
  <c r="AL103" i="26" l="1"/>
  <c r="AL29" i="32"/>
  <c r="AL57" i="26"/>
  <c r="AK46" i="32"/>
  <c r="AK13" i="32"/>
  <c r="AK48" i="32"/>
  <c r="AK18" i="32"/>
  <c r="AK28" i="32"/>
  <c r="AK45" i="32"/>
  <c r="AK17" i="32"/>
  <c r="AK42" i="28"/>
  <c r="AL63" i="26" l="1"/>
  <c r="AL6" i="7"/>
  <c r="AL58" i="26"/>
  <c r="AM53" i="26" s="1"/>
  <c r="AK49" i="32"/>
  <c r="AK50" i="32" s="1"/>
  <c r="AL7" i="7" l="1"/>
  <c r="AL25" i="7" s="1"/>
  <c r="AL40" i="7" s="1"/>
  <c r="AL85" i="26"/>
  <c r="AL86" i="26" s="1"/>
  <c r="AL89" i="26" s="1"/>
  <c r="AL24" i="28"/>
  <c r="AL24" i="31" s="1"/>
  <c r="AL32" i="31" s="1"/>
  <c r="AL35" i="31" s="1"/>
  <c r="AM46" i="26"/>
  <c r="AM39" i="23" l="1"/>
  <c r="AM42" i="23" s="1"/>
  <c r="AM43" i="23" s="1"/>
  <c r="AM73" i="26"/>
  <c r="AL26" i="28"/>
  <c r="AL28" i="28" s="1"/>
  <c r="AL47" i="32" s="1"/>
  <c r="AL20" i="32" l="1"/>
  <c r="AL39" i="28"/>
  <c r="AM44" i="23"/>
  <c r="AM47" i="23" s="1"/>
  <c r="AL5" i="28"/>
  <c r="AL19" i="32"/>
  <c r="AM45" i="7"/>
  <c r="AM47" i="26"/>
  <c r="AM27" i="32" l="1"/>
  <c r="AM93" i="26"/>
  <c r="AM99" i="26" s="1"/>
  <c r="AM49" i="26"/>
  <c r="AM74" i="26"/>
  <c r="AM75" i="26" s="1"/>
  <c r="AM100" i="26" s="1"/>
  <c r="AM4" i="31"/>
  <c r="AM12" i="31" s="1"/>
  <c r="AM30" i="32"/>
  <c r="AM35" i="28"/>
  <c r="AL8" i="28"/>
  <c r="AM37" i="31"/>
  <c r="AL38" i="31"/>
  <c r="AL40" i="31" s="1"/>
  <c r="AM103" i="26" l="1"/>
  <c r="AM16" i="26"/>
  <c r="AM38" i="26" s="1"/>
  <c r="AM54" i="26" s="1"/>
  <c r="AM55" i="26" s="1"/>
  <c r="AM36" i="28"/>
  <c r="AM21" i="32" s="1"/>
  <c r="AM36" i="7"/>
  <c r="AM37" i="7" s="1"/>
  <c r="AL37" i="32"/>
  <c r="AL19" i="28"/>
  <c r="AL4" i="32"/>
  <c r="AL5" i="32"/>
  <c r="AM56" i="26" l="1"/>
  <c r="AM5" i="7" s="1"/>
  <c r="AM29" i="32"/>
  <c r="AL13" i="32"/>
  <c r="AL18" i="32"/>
  <c r="AL46" i="32"/>
  <c r="AL48" i="32"/>
  <c r="AL28" i="32"/>
  <c r="AL45" i="32"/>
  <c r="AL17" i="32"/>
  <c r="AL42" i="28"/>
  <c r="AL44" i="32"/>
  <c r="AM57" i="26" l="1"/>
  <c r="AM6" i="7" s="1"/>
  <c r="AL49" i="32"/>
  <c r="AL50" i="32" s="1"/>
  <c r="AM63" i="26" l="1"/>
  <c r="AM85" i="26" s="1"/>
  <c r="AM86" i="26" s="1"/>
  <c r="AM89" i="26" s="1"/>
  <c r="AM58" i="26"/>
  <c r="AN53" i="26" s="1"/>
  <c r="AM7" i="7" l="1"/>
  <c r="AM25" i="7" s="1"/>
  <c r="AM40" i="7" s="1"/>
  <c r="AM24" i="28"/>
  <c r="AN46" i="26"/>
  <c r="AN39" i="23" l="1"/>
  <c r="AN42" i="23" s="1"/>
  <c r="AN43" i="23" s="1"/>
  <c r="AN44" i="23" s="1"/>
  <c r="AN47" i="23" s="1"/>
  <c r="AN73" i="26"/>
  <c r="AM26" i="28"/>
  <c r="AM28" i="28" s="1"/>
  <c r="AM24" i="31"/>
  <c r="AM32" i="31" s="1"/>
  <c r="AM35" i="31" s="1"/>
  <c r="AN27" i="32" l="1"/>
  <c r="AN93" i="26"/>
  <c r="AN99" i="26" s="1"/>
  <c r="AN4" i="31"/>
  <c r="AN12" i="31" s="1"/>
  <c r="AN47" i="26"/>
  <c r="AN74" i="26" s="1"/>
  <c r="AN75" i="26" s="1"/>
  <c r="AN100" i="26" s="1"/>
  <c r="AN35" i="28"/>
  <c r="AN36" i="7" s="1"/>
  <c r="AN37" i="7" s="1"/>
  <c r="AN30" i="32"/>
  <c r="AN45" i="7"/>
  <c r="AN49" i="26"/>
  <c r="AM39" i="28"/>
  <c r="AM47" i="32"/>
  <c r="AM20" i="32"/>
  <c r="AN16" i="26"/>
  <c r="AN38" i="26" s="1"/>
  <c r="AN36" i="28"/>
  <c r="AN29" i="32" s="1"/>
  <c r="AN103" i="26" l="1"/>
  <c r="AN54" i="26"/>
  <c r="AN55" i="26" s="1"/>
  <c r="AN56" i="26" s="1"/>
  <c r="AN5" i="7" s="1"/>
  <c r="AM5" i="28"/>
  <c r="AM19" i="32"/>
  <c r="AN21" i="32"/>
  <c r="AN57" i="26" l="1"/>
  <c r="AN63" i="26" s="1"/>
  <c r="AN24" i="28" s="1"/>
  <c r="AN37" i="31"/>
  <c r="AM38" i="31"/>
  <c r="AM40" i="31" s="1"/>
  <c r="AM8" i="28"/>
  <c r="AN6" i="7" l="1"/>
  <c r="AO46" i="26"/>
  <c r="AO39" i="23" s="1"/>
  <c r="AO42" i="23" s="1"/>
  <c r="AO43" i="23" s="1"/>
  <c r="AN58" i="26"/>
  <c r="AO53" i="26" s="1"/>
  <c r="AN26" i="28"/>
  <c r="AN28" i="28" s="1"/>
  <c r="AN20" i="32" s="1"/>
  <c r="AN24" i="31"/>
  <c r="AN32" i="31" s="1"/>
  <c r="AN35" i="31" s="1"/>
  <c r="AN85" i="26"/>
  <c r="AN86" i="26" s="1"/>
  <c r="AN89" i="26" s="1"/>
  <c r="AN7" i="7"/>
  <c r="AN25" i="7" s="1"/>
  <c r="AN40" i="7" s="1"/>
  <c r="AO73" i="26"/>
  <c r="AM4" i="32"/>
  <c r="AM5" i="32"/>
  <c r="AM37" i="32"/>
  <c r="AM19" i="28"/>
  <c r="AN47" i="32" l="1"/>
  <c r="AN39" i="28"/>
  <c r="AM44" i="32"/>
  <c r="AM46" i="32"/>
  <c r="AM13" i="32"/>
  <c r="AM28" i="32"/>
  <c r="AM45" i="32"/>
  <c r="AM17" i="32"/>
  <c r="AM42" i="28"/>
  <c r="AM48" i="32"/>
  <c r="AM18" i="32"/>
  <c r="AO44" i="23"/>
  <c r="AO47" i="23" s="1"/>
  <c r="AN5" i="28"/>
  <c r="AN19" i="32"/>
  <c r="AO45" i="7"/>
  <c r="AO47" i="26"/>
  <c r="AO30" i="32" l="1"/>
  <c r="AO93" i="26"/>
  <c r="AO99" i="26" s="1"/>
  <c r="AO49" i="26"/>
  <c r="AO74" i="26"/>
  <c r="AO75" i="26" s="1"/>
  <c r="AO100" i="26" s="1"/>
  <c r="AM49" i="32"/>
  <c r="AM50" i="32" s="1"/>
  <c r="AO35" i="28"/>
  <c r="AO36" i="7" s="1"/>
  <c r="AO37" i="7" s="1"/>
  <c r="AO27" i="32"/>
  <c r="AO4" i="31"/>
  <c r="AO12" i="31" s="1"/>
  <c r="AN8" i="28"/>
  <c r="AO37" i="31"/>
  <c r="AN38" i="31"/>
  <c r="AN40" i="31" s="1"/>
  <c r="AO103" i="26" l="1"/>
  <c r="AO36" i="28"/>
  <c r="AO21" i="32" s="1"/>
  <c r="AN37" i="32"/>
  <c r="AN19" i="28"/>
  <c r="AN4" i="32"/>
  <c r="AN5" i="32"/>
  <c r="AO16" i="26" l="1"/>
  <c r="AO38" i="26" s="1"/>
  <c r="AO54" i="26" s="1"/>
  <c r="AO55" i="26" s="1"/>
  <c r="AO29" i="32"/>
  <c r="AN13" i="32"/>
  <c r="AN48" i="32"/>
  <c r="AN46" i="32"/>
  <c r="AN18" i="32"/>
  <c r="AN28" i="32"/>
  <c r="AN45" i="32"/>
  <c r="AN17" i="32"/>
  <c r="AN42" i="28"/>
  <c r="AN44" i="32"/>
  <c r="AO56" i="26" l="1"/>
  <c r="AO5" i="7" s="1"/>
  <c r="AN49" i="32"/>
  <c r="AN50" i="32" s="1"/>
  <c r="AO57" i="26" l="1"/>
  <c r="AO63" i="26" l="1"/>
  <c r="AO85" i="26" s="1"/>
  <c r="AO86" i="26" s="1"/>
  <c r="AO89" i="26" s="1"/>
  <c r="AO58" i="26"/>
  <c r="AP53" i="26" s="1"/>
  <c r="AO6" i="7"/>
  <c r="AO7" i="7" l="1"/>
  <c r="AO25" i="7" s="1"/>
  <c r="AO40" i="7" s="1"/>
  <c r="AP46" i="26"/>
  <c r="AO24" i="28"/>
  <c r="AP39" i="23" l="1"/>
  <c r="AP42" i="23" s="1"/>
  <c r="AP43" i="23" s="1"/>
  <c r="AP73" i="26"/>
  <c r="AO26" i="28"/>
  <c r="AO28" i="28" s="1"/>
  <c r="AO24" i="31"/>
  <c r="AO32" i="31" s="1"/>
  <c r="AO35" i="31" s="1"/>
  <c r="AP47" i="26" l="1"/>
  <c r="AP45" i="7"/>
  <c r="AO20" i="32"/>
  <c r="AO47" i="32"/>
  <c r="AO39" i="28"/>
  <c r="AP44" i="23"/>
  <c r="AP47" i="23" s="1"/>
  <c r="AP93" i="26" s="1"/>
  <c r="AP99" i="26" s="1"/>
  <c r="AP49" i="26" l="1"/>
  <c r="AP74" i="26"/>
  <c r="AP75" i="26" s="1"/>
  <c r="AP100" i="26" s="1"/>
  <c r="AP103" i="26" s="1"/>
  <c r="AP35" i="28"/>
  <c r="AP4" i="31"/>
  <c r="AP12" i="31" s="1"/>
  <c r="AP27" i="32"/>
  <c r="AP30" i="32"/>
  <c r="AO5" i="28"/>
  <c r="AO19" i="32"/>
  <c r="AP37" i="31" l="1"/>
  <c r="AO38" i="31"/>
  <c r="AO40" i="31" s="1"/>
  <c r="AO8" i="28"/>
  <c r="AP16" i="26"/>
  <c r="AP38" i="26" s="1"/>
  <c r="AP54" i="26" s="1"/>
  <c r="AP55" i="26" s="1"/>
  <c r="AP36" i="7"/>
  <c r="AP37" i="7" s="1"/>
  <c r="AP36" i="28"/>
  <c r="AP56" i="26" l="1"/>
  <c r="AP57" i="26" s="1"/>
  <c r="AP6" i="7" s="1"/>
  <c r="AP21" i="32"/>
  <c r="AP29" i="32"/>
  <c r="AO37" i="32"/>
  <c r="AO19" i="28"/>
  <c r="AO4" i="32"/>
  <c r="AO5" i="32"/>
  <c r="AP58" i="26" l="1"/>
  <c r="AQ53" i="26" s="1"/>
  <c r="AO44" i="32"/>
  <c r="AO42" i="28"/>
  <c r="AO18" i="32"/>
  <c r="AO48" i="32"/>
  <c r="AO17" i="32"/>
  <c r="AO13" i="32"/>
  <c r="AO45" i="32"/>
  <c r="AO46" i="32"/>
  <c r="AO28" i="32"/>
  <c r="AP5" i="7"/>
  <c r="AP63" i="26"/>
  <c r="AP85" i="26" s="1"/>
  <c r="AP86" i="26" s="1"/>
  <c r="AP89" i="26" s="1"/>
  <c r="AP7" i="7" l="1"/>
  <c r="AP25" i="7" s="1"/>
  <c r="AP40" i="7" s="1"/>
  <c r="AP24" i="28"/>
  <c r="AQ46" i="26"/>
  <c r="AO49" i="32"/>
  <c r="AO50" i="32" s="1"/>
  <c r="AQ39" i="23" l="1"/>
  <c r="AQ42" i="23" s="1"/>
  <c r="AQ43" i="23" s="1"/>
  <c r="AQ45" i="7" s="1"/>
  <c r="AQ73" i="26"/>
  <c r="AP26" i="28"/>
  <c r="AP28" i="28" s="1"/>
  <c r="AP24" i="31"/>
  <c r="AP32" i="31" s="1"/>
  <c r="AP35" i="31" s="1"/>
  <c r="AQ44" i="23" l="1"/>
  <c r="AQ47" i="23" s="1"/>
  <c r="AQ47" i="26"/>
  <c r="AQ49" i="26" s="1"/>
  <c r="AQ16" i="26"/>
  <c r="AQ38" i="26" s="1"/>
  <c r="AQ27" i="32"/>
  <c r="AQ30" i="32"/>
  <c r="AP20" i="32"/>
  <c r="AP47" i="32"/>
  <c r="AP39" i="28"/>
  <c r="AQ35" i="28" l="1"/>
  <c r="AQ36" i="28" s="1"/>
  <c r="AQ93" i="26"/>
  <c r="AQ99" i="26" s="1"/>
  <c r="AQ4" i="31"/>
  <c r="AQ12" i="31" s="1"/>
  <c r="AQ36" i="7"/>
  <c r="AQ37" i="7" s="1"/>
  <c r="AQ74" i="26"/>
  <c r="AQ75" i="26" s="1"/>
  <c r="AQ100" i="26" s="1"/>
  <c r="AQ54" i="26"/>
  <c r="AQ55" i="26" s="1"/>
  <c r="AQ56" i="26" s="1"/>
  <c r="AQ5" i="7" s="1"/>
  <c r="AP5" i="28"/>
  <c r="AP19" i="32"/>
  <c r="AQ21" i="32"/>
  <c r="AQ29" i="32"/>
  <c r="AQ103" i="26" l="1"/>
  <c r="AQ57" i="26"/>
  <c r="AQ63" i="26" s="1"/>
  <c r="AP8" i="28"/>
  <c r="AQ37" i="31"/>
  <c r="AP38" i="31"/>
  <c r="AP40" i="31" s="1"/>
  <c r="AQ6" i="7"/>
  <c r="AQ58" i="26"/>
  <c r="AR53" i="26" s="1"/>
  <c r="AQ7" i="7" l="1"/>
  <c r="AQ25" i="7" s="1"/>
  <c r="AQ40" i="7" s="1"/>
  <c r="AQ85" i="26"/>
  <c r="AQ86" i="26" s="1"/>
  <c r="AQ89" i="26" s="1"/>
  <c r="AP19" i="28"/>
  <c r="AP44" i="32" s="1"/>
  <c r="AP37" i="32"/>
  <c r="AP5" i="32"/>
  <c r="AP4" i="32"/>
  <c r="AR46" i="26"/>
  <c r="AQ24" i="28"/>
  <c r="AQ26" i="28" s="1"/>
  <c r="AQ28" i="28" s="1"/>
  <c r="AS46" i="26" l="1"/>
  <c r="AR73" i="26"/>
  <c r="AP18" i="32"/>
  <c r="AP28" i="32"/>
  <c r="AP45" i="32"/>
  <c r="AP17" i="32"/>
  <c r="AP42" i="28"/>
  <c r="AP48" i="32"/>
  <c r="AP46" i="32"/>
  <c r="AP13" i="32"/>
  <c r="AQ24" i="31"/>
  <c r="AQ32" i="31" s="1"/>
  <c r="AQ35" i="31" s="1"/>
  <c r="AR39" i="23"/>
  <c r="AS39" i="23" s="1"/>
  <c r="AQ39" i="28"/>
  <c r="AQ20" i="32"/>
  <c r="AQ47" i="32"/>
  <c r="AP49" i="32" l="1"/>
  <c r="AP50" i="32" s="1"/>
  <c r="AR42" i="23"/>
  <c r="AS42" i="23" s="1"/>
  <c r="AQ5" i="28"/>
  <c r="AQ19" i="32"/>
  <c r="AR43" i="23" l="1"/>
  <c r="AR44" i="23" s="1"/>
  <c r="AR47" i="23" s="1"/>
  <c r="AQ8" i="28"/>
  <c r="AQ38" i="31"/>
  <c r="AQ40" i="31" s="1"/>
  <c r="AR37" i="31"/>
  <c r="AR30" i="32" l="1"/>
  <c r="AR93" i="26"/>
  <c r="AR99" i="26" s="1"/>
  <c r="AR45" i="7"/>
  <c r="AS45" i="7" s="1"/>
  <c r="AS43" i="23"/>
  <c r="AS44" i="23" s="1"/>
  <c r="AS47" i="23" s="1"/>
  <c r="C53" i="7" s="1"/>
  <c r="D53" i="7" s="1"/>
  <c r="AR47" i="26"/>
  <c r="AR74" i="26" s="1"/>
  <c r="AR75" i="26" s="1"/>
  <c r="AR100" i="26" s="1"/>
  <c r="AR35" i="28"/>
  <c r="AS35" i="28" s="1"/>
  <c r="AR27" i="32"/>
  <c r="AR4" i="31"/>
  <c r="AS4" i="31" s="1"/>
  <c r="AQ37" i="32"/>
  <c r="AQ19" i="28"/>
  <c r="AQ44" i="32" s="1"/>
  <c r="AQ4" i="32"/>
  <c r="AQ5" i="32"/>
  <c r="AS47" i="26"/>
  <c r="AR49" i="26"/>
  <c r="AS49" i="26" s="1"/>
  <c r="AR36" i="7" l="1"/>
  <c r="AR103" i="26"/>
  <c r="AR36" i="28"/>
  <c r="AS36" i="28" s="1"/>
  <c r="AS27" i="32"/>
  <c r="AS30" i="32"/>
  <c r="AR12" i="31"/>
  <c r="AS12" i="31" s="1"/>
  <c r="AR37" i="7"/>
  <c r="AS37" i="7" s="1"/>
  <c r="AS36" i="7"/>
  <c r="AQ18" i="32"/>
  <c r="AQ13" i="32"/>
  <c r="AQ46" i="32"/>
  <c r="AQ48" i="32"/>
  <c r="AQ28" i="32"/>
  <c r="AQ45" i="32"/>
  <c r="AQ17" i="32"/>
  <c r="AQ42" i="28"/>
  <c r="AR29" i="32" l="1"/>
  <c r="AR21" i="32"/>
  <c r="AS13" i="26"/>
  <c r="AQ49" i="32"/>
  <c r="AQ50" i="32" s="1"/>
  <c r="AR16" i="26"/>
  <c r="AS14" i="26"/>
  <c r="AS21" i="32"/>
  <c r="AS29" i="32"/>
  <c r="AR38" i="26" l="1"/>
  <c r="AR54" i="26" s="1"/>
  <c r="AR55" i="26" s="1"/>
  <c r="AS16" i="26"/>
  <c r="AR56" i="26" l="1"/>
  <c r="AR5" i="7" s="1"/>
  <c r="AS38" i="26"/>
  <c r="AS54" i="26" s="1"/>
  <c r="AR57" i="26" l="1"/>
  <c r="AR63" i="26" l="1"/>
  <c r="AR6" i="7"/>
  <c r="AR58" i="26"/>
  <c r="AR7" i="7" l="1"/>
  <c r="AR25" i="7" s="1"/>
  <c r="AR85" i="26"/>
  <c r="AR86" i="26" s="1"/>
  <c r="AR89" i="26" s="1"/>
  <c r="AS63" i="26"/>
  <c r="AS7" i="7" s="1"/>
  <c r="AT46" i="26"/>
  <c r="AT73" i="26" s="1"/>
  <c r="AS53" i="26"/>
  <c r="AS55" i="26" s="1"/>
  <c r="AT53" i="26"/>
  <c r="AR24" i="28"/>
  <c r="AS56" i="26" l="1"/>
  <c r="AS5" i="7" s="1"/>
  <c r="AR26" i="28"/>
  <c r="AR24" i="31"/>
  <c r="AS24" i="28"/>
  <c r="AT39" i="23"/>
  <c r="AR40" i="7"/>
  <c r="AS40" i="7" s="1"/>
  <c r="AS25" i="7"/>
  <c r="AS57" i="26" l="1"/>
  <c r="AT42" i="23"/>
  <c r="AR32" i="31"/>
  <c r="AS24" i="31"/>
  <c r="AR28" i="28"/>
  <c r="AS26" i="28"/>
  <c r="AS58" i="26" l="1"/>
  <c r="AS6" i="7"/>
  <c r="AR39" i="28"/>
  <c r="AS28" i="28"/>
  <c r="AR20" i="32"/>
  <c r="AR47" i="32"/>
  <c r="AS47" i="32" s="1"/>
  <c r="AS32" i="31"/>
  <c r="AR35" i="31"/>
  <c r="AT43" i="23"/>
  <c r="AT44" i="23" l="1"/>
  <c r="AT47" i="23" s="1"/>
  <c r="AS35" i="31"/>
  <c r="AS20" i="32"/>
  <c r="AT45" i="7"/>
  <c r="AT47" i="26"/>
  <c r="AT74" i="26" s="1"/>
  <c r="AT75" i="26" s="1"/>
  <c r="AT100" i="26" s="1"/>
  <c r="AR5" i="28"/>
  <c r="AS39" i="28"/>
  <c r="AR19" i="32"/>
  <c r="AT4" i="31" l="1"/>
  <c r="AT93" i="26"/>
  <c r="AT99" i="26" s="1"/>
  <c r="AT103" i="26" s="1"/>
  <c r="AT30" i="32"/>
  <c r="AT27" i="32"/>
  <c r="AT35" i="28"/>
  <c r="AS19" i="32"/>
  <c r="AT12" i="31"/>
  <c r="AR8" i="28"/>
  <c r="AT37" i="31"/>
  <c r="AS5" i="28"/>
  <c r="AR38" i="31"/>
  <c r="AT49" i="26"/>
  <c r="AT36" i="28" l="1"/>
  <c r="AT21" i="32" s="1"/>
  <c r="AT36" i="7"/>
  <c r="AT37" i="7" s="1"/>
  <c r="AT16" i="26"/>
  <c r="BF37" i="31"/>
  <c r="AS38" i="31"/>
  <c r="AS40" i="31" s="1"/>
  <c r="AR40" i="31"/>
  <c r="AR37" i="32"/>
  <c r="AS8" i="28"/>
  <c r="AR19" i="28"/>
  <c r="AR44" i="32" s="1"/>
  <c r="AR5" i="32"/>
  <c r="AR4" i="32"/>
  <c r="AT29" i="32" l="1"/>
  <c r="AS44" i="32"/>
  <c r="AR13" i="32"/>
  <c r="AR46" i="32"/>
  <c r="AS46" i="32" s="1"/>
  <c r="AS19" i="28"/>
  <c r="AR18" i="32"/>
  <c r="AR48" i="32"/>
  <c r="AS48" i="32" s="1"/>
  <c r="AR28" i="32"/>
  <c r="AR45" i="32"/>
  <c r="AS45" i="32" s="1"/>
  <c r="AR17" i="32"/>
  <c r="AR42" i="28"/>
  <c r="AS37" i="32"/>
  <c r="AS4" i="32"/>
  <c r="AS5" i="32"/>
  <c r="AT38" i="26"/>
  <c r="AT54" i="26" s="1"/>
  <c r="AT55" i="26" s="1"/>
  <c r="AT56" i="26" l="1"/>
  <c r="AS13" i="32"/>
  <c r="AS18" i="32"/>
  <c r="AS28" i="32"/>
  <c r="AS17" i="32"/>
  <c r="AS42" i="28"/>
  <c r="AR49" i="32"/>
  <c r="AT57" i="26" l="1"/>
  <c r="AT63" i="26" s="1"/>
  <c r="AT5" i="7"/>
  <c r="AS49" i="32"/>
  <c r="AS50" i="32" s="1"/>
  <c r="AR50" i="32"/>
  <c r="AT7" i="7" l="1"/>
  <c r="AT85" i="26"/>
  <c r="AT86" i="26" s="1"/>
  <c r="AT89" i="26" s="1"/>
  <c r="AT58" i="26"/>
  <c r="AU53" i="26" s="1"/>
  <c r="AT6" i="7"/>
  <c r="AU46" i="26"/>
  <c r="AU73" i="26" s="1"/>
  <c r="AT25" i="7" l="1"/>
  <c r="AT24" i="28"/>
  <c r="AT26" i="28" l="1"/>
  <c r="AT28" i="28" s="1"/>
  <c r="AT24" i="31"/>
  <c r="AT40" i="7"/>
  <c r="AU39" i="23"/>
  <c r="AU42" i="23" l="1"/>
  <c r="AT32" i="31"/>
  <c r="AT39" i="28"/>
  <c r="AT20" i="32"/>
  <c r="AT47" i="32"/>
  <c r="AT35" i="31" l="1"/>
  <c r="AT5" i="28"/>
  <c r="AT19" i="32"/>
  <c r="AU43" i="23"/>
  <c r="AU44" i="23" l="1"/>
  <c r="AU47" i="23" s="1"/>
  <c r="AU45" i="7"/>
  <c r="AU47" i="26"/>
  <c r="AU74" i="26" s="1"/>
  <c r="AU75" i="26" s="1"/>
  <c r="AU100" i="26" s="1"/>
  <c r="AT8" i="28"/>
  <c r="AU37" i="31"/>
  <c r="AT38" i="31"/>
  <c r="AT40" i="31" s="1"/>
  <c r="AU30" i="32" l="1"/>
  <c r="AU93" i="26"/>
  <c r="AU99" i="26" s="1"/>
  <c r="AU103" i="26" s="1"/>
  <c r="AU35" i="28"/>
  <c r="AU27" i="32"/>
  <c r="AU4" i="31"/>
  <c r="AU12" i="31" s="1"/>
  <c r="AT37" i="32"/>
  <c r="AT19" i="28"/>
  <c r="AT44" i="32" s="1"/>
  <c r="AT5" i="32"/>
  <c r="AT4" i="32"/>
  <c r="AU49" i="26"/>
  <c r="AU36" i="7" l="1"/>
  <c r="AU37" i="7" s="1"/>
  <c r="AU36" i="28"/>
  <c r="AU21" i="32" s="1"/>
  <c r="AT18" i="32"/>
  <c r="AT48" i="32"/>
  <c r="AT13" i="32"/>
  <c r="AT46" i="32"/>
  <c r="AT28" i="32"/>
  <c r="AT45" i="32"/>
  <c r="AT17" i="32"/>
  <c r="AT42" i="28"/>
  <c r="AU16" i="26"/>
  <c r="AU29" i="32" l="1"/>
  <c r="AT49" i="32"/>
  <c r="AT50" i="32" s="1"/>
  <c r="AU38" i="26"/>
  <c r="AU54" i="26" s="1"/>
  <c r="AU55" i="26" s="1"/>
  <c r="AU56" i="26" l="1"/>
  <c r="AU5" i="7" s="1"/>
  <c r="AU57" i="26" l="1"/>
  <c r="AU6" i="7" s="1"/>
  <c r="AU58" i="26" l="1"/>
  <c r="AV53" i="26" s="1"/>
  <c r="AU63" i="26"/>
  <c r="AU7" i="7" l="1"/>
  <c r="AU25" i="7" s="1"/>
  <c r="AU40" i="7" s="1"/>
  <c r="AU85" i="26"/>
  <c r="AU86" i="26" s="1"/>
  <c r="AU89" i="26" s="1"/>
  <c r="AV46" i="26"/>
  <c r="AU24" i="28"/>
  <c r="AV39" i="23" l="1"/>
  <c r="AV42" i="23" s="1"/>
  <c r="AV43" i="23" s="1"/>
  <c r="AV73" i="26"/>
  <c r="AU26" i="28"/>
  <c r="AU28" i="28" s="1"/>
  <c r="AU24" i="31"/>
  <c r="AU32" i="31" s="1"/>
  <c r="AU35" i="31" s="1"/>
  <c r="AU20" i="32" l="1"/>
  <c r="AU47" i="32"/>
  <c r="AU39" i="28"/>
  <c r="AV45" i="7"/>
  <c r="AV47" i="26"/>
  <c r="AV74" i="26" s="1"/>
  <c r="AV75" i="26" s="1"/>
  <c r="AV100" i="26" s="1"/>
  <c r="AV44" i="23"/>
  <c r="AV47" i="23" s="1"/>
  <c r="AV93" i="26" s="1"/>
  <c r="AV99" i="26" s="1"/>
  <c r="AV103" i="26" s="1"/>
  <c r="AU19" i="32" l="1"/>
  <c r="AU5" i="28"/>
  <c r="AV4" i="31"/>
  <c r="AV27" i="32"/>
  <c r="AV30" i="32"/>
  <c r="AV35" i="28"/>
  <c r="AV49" i="26"/>
  <c r="AU38" i="31" l="1"/>
  <c r="AU40" i="31" s="1"/>
  <c r="AU8" i="28"/>
  <c r="AV37" i="31"/>
  <c r="AV12" i="31"/>
  <c r="AV36" i="28"/>
  <c r="AV36" i="7"/>
  <c r="AV37" i="7" s="1"/>
  <c r="AU5" i="32" l="1"/>
  <c r="AU19" i="28"/>
  <c r="AU44" i="32" s="1"/>
  <c r="AU37" i="32"/>
  <c r="AU4" i="32"/>
  <c r="AV21" i="32"/>
  <c r="AV29" i="32"/>
  <c r="AV16" i="26"/>
  <c r="AU18" i="32" l="1"/>
  <c r="AU13" i="32"/>
  <c r="AU48" i="32"/>
  <c r="AU45" i="32"/>
  <c r="AU17" i="32"/>
  <c r="AU46" i="32"/>
  <c r="AU28" i="32"/>
  <c r="AU42" i="28"/>
  <c r="AV38" i="26"/>
  <c r="AV54" i="26" s="1"/>
  <c r="AV55" i="26" s="1"/>
  <c r="AU49" i="32" l="1"/>
  <c r="AU50" i="32" s="1"/>
  <c r="AV56" i="26"/>
  <c r="AV5" i="7" s="1"/>
  <c r="AV57" i="26" l="1"/>
  <c r="AV6" i="7" s="1"/>
  <c r="AV63" i="26" l="1"/>
  <c r="AV58" i="26"/>
  <c r="AW53" i="26" s="1"/>
  <c r="AV7" i="7" l="1"/>
  <c r="AV25" i="7" s="1"/>
  <c r="AV40" i="7" s="1"/>
  <c r="AV85" i="26"/>
  <c r="AV86" i="26" s="1"/>
  <c r="AV89" i="26" s="1"/>
  <c r="AW46" i="26"/>
  <c r="AV24" i="28"/>
  <c r="AW39" i="23" l="1"/>
  <c r="AW42" i="23" s="1"/>
  <c r="AW43" i="23" s="1"/>
  <c r="AW73" i="26"/>
  <c r="AV26" i="28"/>
  <c r="AV28" i="28" s="1"/>
  <c r="AV24" i="31"/>
  <c r="AV32" i="31" s="1"/>
  <c r="AV35" i="31" s="1"/>
  <c r="AW44" i="23" l="1"/>
  <c r="AW47" i="23" s="1"/>
  <c r="AV20" i="32"/>
  <c r="AV47" i="32"/>
  <c r="AV39" i="28"/>
  <c r="AW47" i="26"/>
  <c r="AW74" i="26" s="1"/>
  <c r="AW75" i="26" s="1"/>
  <c r="AW100" i="26" s="1"/>
  <c r="AW45" i="7"/>
  <c r="AW4" i="31" l="1"/>
  <c r="AW93" i="26"/>
  <c r="AW99" i="26" s="1"/>
  <c r="AW103" i="26" s="1"/>
  <c r="AW27" i="32"/>
  <c r="AW35" i="28"/>
  <c r="AW36" i="7" s="1"/>
  <c r="AW37" i="7" s="1"/>
  <c r="AW30" i="32"/>
  <c r="AV5" i="28"/>
  <c r="AV19" i="32"/>
  <c r="AW36" i="28"/>
  <c r="AW49" i="26"/>
  <c r="AW12" i="31"/>
  <c r="AV38" i="31" l="1"/>
  <c r="AV40" i="31" s="1"/>
  <c r="AV8" i="28"/>
  <c r="AW37" i="31"/>
  <c r="AW21" i="32"/>
  <c r="AW29" i="32"/>
  <c r="AV37" i="32" l="1"/>
  <c r="AV5" i="32"/>
  <c r="AV4" i="32"/>
  <c r="AV19" i="28"/>
  <c r="AW16" i="26"/>
  <c r="AV45" i="32" l="1"/>
  <c r="AV17" i="32"/>
  <c r="AV48" i="32"/>
  <c r="AV42" i="28"/>
  <c r="AV18" i="32"/>
  <c r="AV13" i="32"/>
  <c r="AV28" i="32"/>
  <c r="AV46" i="32"/>
  <c r="AV44" i="32"/>
  <c r="AW38" i="26"/>
  <c r="AW54" i="26" s="1"/>
  <c r="AW55" i="26" s="1"/>
  <c r="AW56" i="26" l="1"/>
  <c r="AV49" i="32"/>
  <c r="AV50" i="32" s="1"/>
  <c r="AW57" i="26" l="1"/>
  <c r="AW6" i="7" s="1"/>
  <c r="AW5" i="7"/>
  <c r="AW58" i="26" l="1"/>
  <c r="AX53" i="26" s="1"/>
  <c r="AW63" i="26"/>
  <c r="AW7" i="7" l="1"/>
  <c r="AW25" i="7" s="1"/>
  <c r="AW40" i="7" s="1"/>
  <c r="AW85" i="26"/>
  <c r="AW86" i="26" s="1"/>
  <c r="AW89" i="26" s="1"/>
  <c r="AW24" i="28"/>
  <c r="AW24" i="31" s="1"/>
  <c r="AW32" i="31" s="1"/>
  <c r="AX46" i="26"/>
  <c r="AX39" i="23" l="1"/>
  <c r="AX42" i="23" s="1"/>
  <c r="AX43" i="23" s="1"/>
  <c r="AX73" i="26"/>
  <c r="AW26" i="28"/>
  <c r="AW28" i="28" s="1"/>
  <c r="AW20" i="32" s="1"/>
  <c r="AW35" i="31"/>
  <c r="AW39" i="28" l="1"/>
  <c r="AW5" i="28" s="1"/>
  <c r="AX37" i="31" s="1"/>
  <c r="AW47" i="32"/>
  <c r="AX45" i="7"/>
  <c r="AX47" i="26"/>
  <c r="AX74" i="26" s="1"/>
  <c r="AX75" i="26" s="1"/>
  <c r="AX100" i="26" s="1"/>
  <c r="AX44" i="23"/>
  <c r="AX47" i="23" s="1"/>
  <c r="AX93" i="26" s="1"/>
  <c r="AX99" i="26" s="1"/>
  <c r="AX103" i="26" l="1"/>
  <c r="AW38" i="31"/>
  <c r="AW40" i="31" s="1"/>
  <c r="AW8" i="28"/>
  <c r="AW37" i="32" s="1"/>
  <c r="AW19" i="32"/>
  <c r="AX4" i="31"/>
  <c r="AX27" i="32"/>
  <c r="AX30" i="32"/>
  <c r="AX35" i="28"/>
  <c r="AX49" i="26"/>
  <c r="AW5" i="32" l="1"/>
  <c r="AW19" i="28"/>
  <c r="AW17" i="32" s="1"/>
  <c r="AW4" i="32"/>
  <c r="AX12" i="31"/>
  <c r="AX36" i="28"/>
  <c r="AX36" i="7"/>
  <c r="AX37" i="7" s="1"/>
  <c r="AW45" i="32" l="1"/>
  <c r="AW28" i="32"/>
  <c r="AW18" i="32"/>
  <c r="AW48" i="32"/>
  <c r="AW46" i="32"/>
  <c r="AW42" i="28"/>
  <c r="AW44" i="32"/>
  <c r="AW13" i="32"/>
  <c r="AX21" i="32"/>
  <c r="AX29" i="32"/>
  <c r="AX16" i="26"/>
  <c r="AW49" i="32" l="1"/>
  <c r="AW50" i="32" s="1"/>
  <c r="AX38" i="26"/>
  <c r="AX54" i="26" s="1"/>
  <c r="AX55" i="26" s="1"/>
  <c r="AX56" i="26" l="1"/>
  <c r="AX5" i="7" s="1"/>
  <c r="AX57" i="26" l="1"/>
  <c r="AX6" i="7" s="1"/>
  <c r="AX58" i="26" l="1"/>
  <c r="AY53" i="26" s="1"/>
  <c r="AX63" i="26"/>
  <c r="AX7" i="7" l="1"/>
  <c r="AX25" i="7" s="1"/>
  <c r="AX40" i="7" s="1"/>
  <c r="AX85" i="26"/>
  <c r="AX86" i="26" s="1"/>
  <c r="AX89" i="26" s="1"/>
  <c r="AY46" i="26"/>
  <c r="AX24" i="28"/>
  <c r="AY39" i="23" l="1"/>
  <c r="AY42" i="23" s="1"/>
  <c r="AY43" i="23" s="1"/>
  <c r="AY44" i="23" s="1"/>
  <c r="AY47" i="23" s="1"/>
  <c r="AY73" i="26"/>
  <c r="AX24" i="31"/>
  <c r="AX32" i="31" s="1"/>
  <c r="AX35" i="31" s="1"/>
  <c r="AX26" i="28"/>
  <c r="AX28" i="28" s="1"/>
  <c r="AY35" i="28" l="1"/>
  <c r="AY93" i="26"/>
  <c r="AY99" i="26" s="1"/>
  <c r="AY45" i="7"/>
  <c r="AY47" i="26"/>
  <c r="AY49" i="26"/>
  <c r="AY74" i="26"/>
  <c r="AY75" i="26" s="1"/>
  <c r="AY100" i="26" s="1"/>
  <c r="AY27" i="32"/>
  <c r="AY4" i="31"/>
  <c r="AY12" i="31" s="1"/>
  <c r="AY30" i="32"/>
  <c r="AX20" i="32"/>
  <c r="AX47" i="32"/>
  <c r="AX39" i="28"/>
  <c r="AY36" i="28"/>
  <c r="AY36" i="7"/>
  <c r="AY37" i="7" s="1"/>
  <c r="AY103" i="26" l="1"/>
  <c r="AY16" i="26"/>
  <c r="AY38" i="26" s="1"/>
  <c r="AY54" i="26" s="1"/>
  <c r="AY55" i="26" s="1"/>
  <c r="AY56" i="26" s="1"/>
  <c r="AY5" i="7" s="1"/>
  <c r="AX5" i="28"/>
  <c r="AX19" i="32"/>
  <c r="AY21" i="32"/>
  <c r="AY29" i="32"/>
  <c r="AY57" i="26" l="1"/>
  <c r="AY6" i="7" s="1"/>
  <c r="AX8" i="28"/>
  <c r="AX38" i="31"/>
  <c r="AX40" i="31" s="1"/>
  <c r="AY37" i="31"/>
  <c r="AY58" i="26" l="1"/>
  <c r="AZ53" i="26" s="1"/>
  <c r="AY63" i="26"/>
  <c r="AX4" i="32"/>
  <c r="AX19" i="28"/>
  <c r="AX37" i="32"/>
  <c r="AX5" i="32"/>
  <c r="AY7" i="7" l="1"/>
  <c r="AY25" i="7" s="1"/>
  <c r="AY40" i="7" s="1"/>
  <c r="AY85" i="26"/>
  <c r="AY86" i="26" s="1"/>
  <c r="AY89" i="26" s="1"/>
  <c r="AX44" i="32"/>
  <c r="AX48" i="32"/>
  <c r="AX18" i="32"/>
  <c r="AX28" i="32"/>
  <c r="AX45" i="32"/>
  <c r="AX17" i="32"/>
  <c r="AX13" i="32"/>
  <c r="AX46" i="32"/>
  <c r="AX42" i="28"/>
  <c r="AZ46" i="26"/>
  <c r="AY24" i="28"/>
  <c r="AY26" i="28" s="1"/>
  <c r="AY28" i="28" s="1"/>
  <c r="AZ39" i="23" l="1"/>
  <c r="AZ42" i="23" s="1"/>
  <c r="AZ43" i="23" s="1"/>
  <c r="AZ73" i="26"/>
  <c r="AY24" i="31"/>
  <c r="AY32" i="31" s="1"/>
  <c r="AY35" i="31" s="1"/>
  <c r="AX49" i="32"/>
  <c r="AX50" i="32" s="1"/>
  <c r="AY39" i="28"/>
  <c r="AY20" i="32"/>
  <c r="AY47" i="32"/>
  <c r="AZ45" i="7" l="1"/>
  <c r="AZ47" i="26"/>
  <c r="AY5" i="28"/>
  <c r="AY19" i="32"/>
  <c r="AZ44" i="23"/>
  <c r="AZ47" i="23" s="1"/>
  <c r="AZ93" i="26" s="1"/>
  <c r="AZ99" i="26" s="1"/>
  <c r="AZ49" i="26" l="1"/>
  <c r="AZ74" i="26"/>
  <c r="AZ75" i="26" s="1"/>
  <c r="AZ100" i="26" s="1"/>
  <c r="AZ103" i="26" s="1"/>
  <c r="AY8" i="28"/>
  <c r="AY38" i="31"/>
  <c r="AY40" i="31" s="1"/>
  <c r="AZ37" i="31"/>
  <c r="AZ4" i="31"/>
  <c r="AZ12" i="31" s="1"/>
  <c r="AZ27" i="32"/>
  <c r="AZ30" i="32"/>
  <c r="AZ35" i="28"/>
  <c r="AZ16" i="26" l="1"/>
  <c r="AZ38" i="26" s="1"/>
  <c r="AZ54" i="26" s="1"/>
  <c r="AZ55" i="26" s="1"/>
  <c r="AZ56" i="26" s="1"/>
  <c r="AZ36" i="28"/>
  <c r="AZ36" i="7"/>
  <c r="AZ37" i="7" s="1"/>
  <c r="AY37" i="32"/>
  <c r="AY5" i="32"/>
  <c r="AY4" i="32"/>
  <c r="AY19" i="28"/>
  <c r="AZ57" i="26" l="1"/>
  <c r="AZ6" i="7" s="1"/>
  <c r="AZ5" i="7"/>
  <c r="AY13" i="32"/>
  <c r="AY18" i="32"/>
  <c r="AY46" i="32"/>
  <c r="AY48" i="32"/>
  <c r="AY28" i="32"/>
  <c r="AY45" i="32"/>
  <c r="AY17" i="32"/>
  <c r="AY42" i="28"/>
  <c r="AY44" i="32"/>
  <c r="AZ21" i="32"/>
  <c r="AZ29" i="32"/>
  <c r="AZ63" i="26" l="1"/>
  <c r="AZ58" i="26"/>
  <c r="BA53" i="26" s="1"/>
  <c r="AY49" i="32"/>
  <c r="AY50" i="32" s="1"/>
  <c r="AZ24" i="28" l="1"/>
  <c r="AZ26" i="28" s="1"/>
  <c r="AZ28" i="28" s="1"/>
  <c r="AZ85" i="26"/>
  <c r="AZ86" i="26" s="1"/>
  <c r="AZ89" i="26" s="1"/>
  <c r="BA46" i="26"/>
  <c r="AZ7" i="7"/>
  <c r="AZ25" i="7" s="1"/>
  <c r="AZ40" i="7" s="1"/>
  <c r="AZ24" i="31"/>
  <c r="AZ32" i="31" s="1"/>
  <c r="AZ35" i="31" s="1"/>
  <c r="BA39" i="23" l="1"/>
  <c r="BA42" i="23" s="1"/>
  <c r="BA43" i="23" s="1"/>
  <c r="BA73" i="26"/>
  <c r="AZ39" i="28"/>
  <c r="AZ20" i="32"/>
  <c r="AZ47" i="32"/>
  <c r="BA45" i="7" l="1"/>
  <c r="BA47" i="26"/>
  <c r="AZ5" i="28"/>
  <c r="AZ19" i="32"/>
  <c r="BA44" i="23"/>
  <c r="BA47" i="23" s="1"/>
  <c r="BA93" i="26" s="1"/>
  <c r="BA99" i="26" s="1"/>
  <c r="BA49" i="26" l="1"/>
  <c r="BA74" i="26"/>
  <c r="BA75" i="26" s="1"/>
  <c r="BA100" i="26" s="1"/>
  <c r="BA103" i="26" s="1"/>
  <c r="AZ38" i="31"/>
  <c r="AZ40" i="31" s="1"/>
  <c r="AZ8" i="28"/>
  <c r="BA37" i="31"/>
  <c r="BA30" i="32"/>
  <c r="BA4" i="31"/>
  <c r="BA12" i="31" s="1"/>
  <c r="BA27" i="32"/>
  <c r="BA35" i="28"/>
  <c r="BA16" i="26" l="1"/>
  <c r="BA38" i="26" s="1"/>
  <c r="BA54" i="26" s="1"/>
  <c r="BA55" i="26" s="1"/>
  <c r="BA56" i="26" s="1"/>
  <c r="BA36" i="28"/>
  <c r="BA36" i="7"/>
  <c r="BA37" i="7" s="1"/>
  <c r="AZ37" i="32"/>
  <c r="AZ4" i="32"/>
  <c r="AZ19" i="28"/>
  <c r="AZ44" i="32" s="1"/>
  <c r="AZ5" i="32"/>
  <c r="BA57" i="26" l="1"/>
  <c r="BA6" i="7" s="1"/>
  <c r="BA5" i="7"/>
  <c r="AZ13" i="32"/>
  <c r="AZ46" i="32"/>
  <c r="AZ18" i="32"/>
  <c r="AZ48" i="32"/>
  <c r="AZ28" i="32"/>
  <c r="AZ45" i="32"/>
  <c r="AZ17" i="32"/>
  <c r="AZ42" i="28"/>
  <c r="BA21" i="32"/>
  <c r="BA29" i="32"/>
  <c r="BA58" i="26" l="1"/>
  <c r="BB53" i="26" s="1"/>
  <c r="BA63" i="26"/>
  <c r="AZ49" i="32"/>
  <c r="AZ50" i="32" s="1"/>
  <c r="BB46" i="26" l="1"/>
  <c r="BB73" i="26" s="1"/>
  <c r="BA85" i="26"/>
  <c r="BA86" i="26" s="1"/>
  <c r="BA89" i="26" s="1"/>
  <c r="BA24" i="28"/>
  <c r="BA24" i="31" s="1"/>
  <c r="BA32" i="31" s="1"/>
  <c r="BA35" i="31" s="1"/>
  <c r="BA7" i="7"/>
  <c r="BA25" i="7" s="1"/>
  <c r="BA40" i="7" s="1"/>
  <c r="BB39" i="23" l="1"/>
  <c r="BB42" i="23" s="1"/>
  <c r="BB43" i="23" s="1"/>
  <c r="BA26" i="28"/>
  <c r="BA28" i="28" s="1"/>
  <c r="BA39" i="28" s="1"/>
  <c r="BA20" i="32" l="1"/>
  <c r="BA47" i="32"/>
  <c r="BA5" i="28"/>
  <c r="BA19" i="32"/>
  <c r="BB45" i="7"/>
  <c r="BB47" i="26"/>
  <c r="BB44" i="23"/>
  <c r="BB47" i="23" s="1"/>
  <c r="BB93" i="26" s="1"/>
  <c r="BB99" i="26" s="1"/>
  <c r="BB49" i="26" l="1"/>
  <c r="BB74" i="26"/>
  <c r="BB75" i="26" s="1"/>
  <c r="BB100" i="26" s="1"/>
  <c r="BB103" i="26" s="1"/>
  <c r="BB4" i="31"/>
  <c r="BB12" i="31" s="1"/>
  <c r="BB27" i="32"/>
  <c r="BB30" i="32"/>
  <c r="BB35" i="28"/>
  <c r="BA8" i="28"/>
  <c r="BA38" i="31"/>
  <c r="BA40" i="31" s="1"/>
  <c r="BB37" i="31"/>
  <c r="BB36" i="28" l="1"/>
  <c r="BB36" i="7"/>
  <c r="BB37" i="7" s="1"/>
  <c r="BA37" i="32"/>
  <c r="BA19" i="28"/>
  <c r="BA44" i="32" s="1"/>
  <c r="BA4" i="32"/>
  <c r="BA5" i="32"/>
  <c r="BB16" i="26" l="1"/>
  <c r="BB38" i="26" s="1"/>
  <c r="BB54" i="26" s="1"/>
  <c r="BB55" i="26" s="1"/>
  <c r="BB56" i="26" s="1"/>
  <c r="BB21" i="32"/>
  <c r="BB29" i="32"/>
  <c r="BA46" i="32"/>
  <c r="BA13" i="32"/>
  <c r="BA48" i="32"/>
  <c r="BA18" i="32"/>
  <c r="BA28" i="32"/>
  <c r="BA45" i="32"/>
  <c r="BA17" i="32"/>
  <c r="BA42" i="28"/>
  <c r="BB57" i="26" l="1"/>
  <c r="BB63" i="26" s="1"/>
  <c r="BB85" i="26" s="1"/>
  <c r="BB86" i="26" s="1"/>
  <c r="BB89" i="26" s="1"/>
  <c r="BB5" i="7"/>
  <c r="BA49" i="32"/>
  <c r="BA50" i="32" s="1"/>
  <c r="BC46" i="26" l="1"/>
  <c r="BC73" i="26" s="1"/>
  <c r="BB7" i="7"/>
  <c r="BB25" i="7" s="1"/>
  <c r="BB40" i="7" s="1"/>
  <c r="BB58" i="26"/>
  <c r="BC53" i="26" s="1"/>
  <c r="BB6" i="7"/>
  <c r="BB24" i="28"/>
  <c r="BB26" i="28" l="1"/>
  <c r="BB28" i="28" s="1"/>
  <c r="BB24" i="31"/>
  <c r="BB32" i="31" s="1"/>
  <c r="BB35" i="31" s="1"/>
  <c r="BC39" i="23"/>
  <c r="BC42" i="23" s="1"/>
  <c r="BC43" i="23" l="1"/>
  <c r="BB39" i="28"/>
  <c r="BB20" i="32"/>
  <c r="BB47" i="32"/>
  <c r="BC45" i="7" l="1"/>
  <c r="BC47" i="26"/>
  <c r="BB5" i="28"/>
  <c r="BB19" i="32"/>
  <c r="BC44" i="23"/>
  <c r="BC47" i="23" s="1"/>
  <c r="BC93" i="26" s="1"/>
  <c r="BC99" i="26" s="1"/>
  <c r="BC49" i="26" l="1"/>
  <c r="BC74" i="26"/>
  <c r="BC75" i="26" s="1"/>
  <c r="BC100" i="26" s="1"/>
  <c r="BC103" i="26" s="1"/>
  <c r="BC4" i="31"/>
  <c r="BC12" i="31" s="1"/>
  <c r="BC27" i="32"/>
  <c r="BC30" i="32"/>
  <c r="BC35" i="28"/>
  <c r="BB8" i="28"/>
  <c r="BB38" i="31"/>
  <c r="BB40" i="31" s="1"/>
  <c r="BC37" i="31"/>
  <c r="BC16" i="26" l="1"/>
  <c r="BC38" i="26" s="1"/>
  <c r="BC54" i="26" s="1"/>
  <c r="BC55" i="26" s="1"/>
  <c r="BC56" i="26" s="1"/>
  <c r="BB37" i="32"/>
  <c r="BB4" i="32"/>
  <c r="BB19" i="28"/>
  <c r="BB44" i="32" s="1"/>
  <c r="BB5" i="32"/>
  <c r="BC36" i="28"/>
  <c r="BC36" i="7"/>
  <c r="BC37" i="7" s="1"/>
  <c r="BC57" i="26" l="1"/>
  <c r="BC6" i="7" s="1"/>
  <c r="BC5" i="7"/>
  <c r="BC21" i="32"/>
  <c r="BC29" i="32"/>
  <c r="BB18" i="32"/>
  <c r="BB13" i="32"/>
  <c r="BB46" i="32"/>
  <c r="BB48" i="32"/>
  <c r="BB28" i="32"/>
  <c r="BB45" i="32"/>
  <c r="BB17" i="32"/>
  <c r="BB42" i="28"/>
  <c r="BC58" i="26" l="1"/>
  <c r="BD53" i="26" s="1"/>
  <c r="BC63" i="26"/>
  <c r="BB49" i="32"/>
  <c r="BB50" i="32" s="1"/>
  <c r="BC7" i="7" l="1"/>
  <c r="BC25" i="7" s="1"/>
  <c r="BC40" i="7" s="1"/>
  <c r="BC85" i="26"/>
  <c r="BC86" i="26" s="1"/>
  <c r="BC89" i="26" s="1"/>
  <c r="BC24" i="28"/>
  <c r="BC24" i="31" s="1"/>
  <c r="BC32" i="31" s="1"/>
  <c r="BC35" i="31" s="1"/>
  <c r="BD46" i="26"/>
  <c r="BD39" i="23" l="1"/>
  <c r="BD42" i="23" s="1"/>
  <c r="BD43" i="23" s="1"/>
  <c r="BD73" i="26"/>
  <c r="BC26" i="28"/>
  <c r="BC28" i="28" s="1"/>
  <c r="BC39" i="28" s="1"/>
  <c r="BC20" i="32" l="1"/>
  <c r="BC47" i="32"/>
  <c r="BD44" i="23"/>
  <c r="BD47" i="23" s="1"/>
  <c r="BC5" i="28"/>
  <c r="BC19" i="32"/>
  <c r="BD45" i="7"/>
  <c r="BD47" i="26"/>
  <c r="BD27" i="32" l="1"/>
  <c r="BD93" i="26"/>
  <c r="BD99" i="26" s="1"/>
  <c r="BD49" i="26"/>
  <c r="BD74" i="26"/>
  <c r="BD75" i="26" s="1"/>
  <c r="BD100" i="26" s="1"/>
  <c r="BD35" i="28"/>
  <c r="BD36" i="28" s="1"/>
  <c r="BD4" i="31"/>
  <c r="BD12" i="31" s="1"/>
  <c r="BD30" i="32"/>
  <c r="BC8" i="28"/>
  <c r="BC38" i="31"/>
  <c r="BC40" i="31" s="1"/>
  <c r="BD37" i="31"/>
  <c r="BD103" i="26" l="1"/>
  <c r="BD16" i="26"/>
  <c r="BD38" i="26" s="1"/>
  <c r="BD54" i="26" s="1"/>
  <c r="BD55" i="26" s="1"/>
  <c r="BD36" i="7"/>
  <c r="BD37" i="7" s="1"/>
  <c r="BD21" i="32"/>
  <c r="BD29" i="32"/>
  <c r="BC37" i="32"/>
  <c r="BC4" i="32"/>
  <c r="BC19" i="28"/>
  <c r="BC5" i="32"/>
  <c r="BD56" i="26" l="1"/>
  <c r="BD5" i="7" s="1"/>
  <c r="BC46" i="32"/>
  <c r="BC48" i="32"/>
  <c r="BC13" i="32"/>
  <c r="BC18" i="32"/>
  <c r="BC28" i="32"/>
  <c r="BC45" i="32"/>
  <c r="BC17" i="32"/>
  <c r="BC42" i="28"/>
  <c r="BC44" i="32"/>
  <c r="BD57" i="26" l="1"/>
  <c r="BD6" i="7" s="1"/>
  <c r="BC49" i="32"/>
  <c r="BC50" i="32" s="1"/>
  <c r="BD58" i="26" l="1"/>
  <c r="BE53" i="26" s="1"/>
  <c r="BD63" i="26"/>
  <c r="BD85" i="26" s="1"/>
  <c r="BD86" i="26" s="1"/>
  <c r="BD89" i="26" s="1"/>
  <c r="BE46" i="26" l="1"/>
  <c r="BE73" i="26" s="1"/>
  <c r="BD24" i="28"/>
  <c r="BD7" i="7"/>
  <c r="BD25" i="7" s="1"/>
  <c r="BD40" i="7" s="1"/>
  <c r="BD26" i="28" l="1"/>
  <c r="BD28" i="28" s="1"/>
  <c r="BD24" i="31"/>
  <c r="BD32" i="31" s="1"/>
  <c r="BD35" i="31" s="1"/>
  <c r="BF46" i="26"/>
  <c r="BE39" i="23"/>
  <c r="BE42" i="23" l="1"/>
  <c r="BF39" i="23"/>
  <c r="BD39" i="28"/>
  <c r="BD47" i="32"/>
  <c r="BD20" i="32"/>
  <c r="BD5" i="28" l="1"/>
  <c r="BD19" i="32"/>
  <c r="BE43" i="23"/>
  <c r="BE44" i="23" s="1"/>
  <c r="BE47" i="23" s="1"/>
  <c r="BE93" i="26" s="1"/>
  <c r="BE99" i="26" s="1"/>
  <c r="BF42" i="23"/>
  <c r="BE35" i="28" l="1"/>
  <c r="BE4" i="31"/>
  <c r="BE30" i="32"/>
  <c r="BE27" i="32"/>
  <c r="BE47" i="26"/>
  <c r="BE74" i="26" s="1"/>
  <c r="BE75" i="26" s="1"/>
  <c r="BE100" i="26" s="1"/>
  <c r="BE103" i="26" s="1"/>
  <c r="BF43" i="23"/>
  <c r="BF44" i="23" s="1"/>
  <c r="BF47" i="23" s="1"/>
  <c r="BE45" i="7"/>
  <c r="BF45" i="7" s="1"/>
  <c r="BD8" i="28"/>
  <c r="BE37" i="31"/>
  <c r="BD38" i="31"/>
  <c r="BD40" i="31" s="1"/>
  <c r="BF13" i="26" l="1"/>
  <c r="BF47" i="26"/>
  <c r="BE49" i="26"/>
  <c r="BF49" i="26" s="1"/>
  <c r="C54" i="7"/>
  <c r="D54" i="7" s="1"/>
  <c r="BF27" i="32"/>
  <c r="BF30" i="32"/>
  <c r="BF4" i="31"/>
  <c r="BE12" i="31"/>
  <c r="BF12" i="31" s="1"/>
  <c r="BD37" i="32"/>
  <c r="BD19" i="28"/>
  <c r="BD4" i="32"/>
  <c r="BD5" i="32"/>
  <c r="BD44" i="32"/>
  <c r="BE36" i="28"/>
  <c r="BF35" i="28"/>
  <c r="BE36" i="7"/>
  <c r="BE16" i="26"/>
  <c r="BF14" i="26"/>
  <c r="BF36" i="7" l="1"/>
  <c r="BE37" i="7"/>
  <c r="BF37" i="7" s="1"/>
  <c r="BE29" i="32"/>
  <c r="BF36" i="28"/>
  <c r="BE21" i="32"/>
  <c r="BD48" i="32"/>
  <c r="BD45" i="32"/>
  <c r="BD28" i="32"/>
  <c r="BD17" i="32"/>
  <c r="BD13" i="32"/>
  <c r="BD42" i="28"/>
  <c r="BD46" i="32"/>
  <c r="BD18" i="32"/>
  <c r="BE38" i="26"/>
  <c r="BE54" i="26" s="1"/>
  <c r="BE55" i="26" s="1"/>
  <c r="BF16" i="26"/>
  <c r="BD49" i="32" l="1"/>
  <c r="BD50" i="32" s="1"/>
  <c r="BF29" i="32"/>
  <c r="BF21" i="32"/>
  <c r="BE56" i="26"/>
  <c r="BF38" i="26"/>
  <c r="BF54" i="26" s="1"/>
  <c r="BE57" i="26" l="1"/>
  <c r="BE6" i="7" s="1"/>
  <c r="BE5" i="7"/>
  <c r="BE58" i="26" l="1"/>
  <c r="BG53" i="26" s="1"/>
  <c r="BE63" i="26"/>
  <c r="BE7" i="7" l="1"/>
  <c r="BE85" i="26"/>
  <c r="BE86" i="26" s="1"/>
  <c r="BE89" i="26" s="1"/>
  <c r="BF53" i="26"/>
  <c r="BF55" i="26" s="1"/>
  <c r="BF56" i="26" s="1"/>
  <c r="BF5" i="7" s="1"/>
  <c r="BF63" i="26"/>
  <c r="BF7" i="7" s="1"/>
  <c r="BG46" i="26"/>
  <c r="BG73" i="26" s="1"/>
  <c r="BE25" i="7"/>
  <c r="BE24" i="28"/>
  <c r="BF57" i="26" l="1"/>
  <c r="BF6" i="7" s="1"/>
  <c r="BE40" i="7"/>
  <c r="BF40" i="7" s="1"/>
  <c r="BF25" i="7"/>
  <c r="BG39" i="23"/>
  <c r="BE26" i="28"/>
  <c r="BF24" i="28"/>
  <c r="BE24" i="31"/>
  <c r="BF58" i="26" l="1"/>
  <c r="BE32" i="31"/>
  <c r="BF24" i="31"/>
  <c r="BG42" i="23"/>
  <c r="BE28" i="28"/>
  <c r="BF26" i="28"/>
  <c r="BE39" i="28" l="1"/>
  <c r="BE20" i="32"/>
  <c r="BF28" i="28"/>
  <c r="BE47" i="32"/>
  <c r="BF47" i="32" s="1"/>
  <c r="BG43" i="23"/>
  <c r="BF32" i="31"/>
  <c r="BE35" i="31"/>
  <c r="BG44" i="23" l="1"/>
  <c r="BG47" i="23" s="1"/>
  <c r="BG45" i="7"/>
  <c r="BG47" i="26"/>
  <c r="BG74" i="26" s="1"/>
  <c r="BG75" i="26" s="1"/>
  <c r="BG100" i="26" s="1"/>
  <c r="BF20" i="32"/>
  <c r="BF35" i="31"/>
  <c r="BE5" i="28"/>
  <c r="BF39" i="28"/>
  <c r="BE19" i="32"/>
  <c r="BG4" i="31" l="1"/>
  <c r="BG93" i="26"/>
  <c r="BG99" i="26" s="1"/>
  <c r="BG103" i="26" s="1"/>
  <c r="BG27" i="32"/>
  <c r="BG35" i="28"/>
  <c r="BG30" i="32"/>
  <c r="BE8" i="28"/>
  <c r="BG37" i="31"/>
  <c r="BE38" i="31"/>
  <c r="BF5" i="28"/>
  <c r="BF19" i="32"/>
  <c r="BG49" i="26"/>
  <c r="BG12" i="31"/>
  <c r="BG36" i="7" l="1"/>
  <c r="BG37" i="7" s="1"/>
  <c r="BG36" i="28"/>
  <c r="BG21" i="32" s="1"/>
  <c r="BS37" i="31"/>
  <c r="BE37" i="32"/>
  <c r="BF8" i="28"/>
  <c r="BE5" i="32"/>
  <c r="BE4" i="32"/>
  <c r="BE19" i="28"/>
  <c r="BE44" i="32" s="1"/>
  <c r="BF38" i="31"/>
  <c r="BF40" i="31" s="1"/>
  <c r="BE40" i="31"/>
  <c r="BG16" i="26"/>
  <c r="BG29" i="32" l="1"/>
  <c r="BF44" i="32"/>
  <c r="BF37" i="32"/>
  <c r="BF4" i="32"/>
  <c r="BF5" i="32"/>
  <c r="BG38" i="26"/>
  <c r="BG54" i="26" s="1"/>
  <c r="BG55" i="26" s="1"/>
  <c r="BE46" i="32"/>
  <c r="BF46" i="32" s="1"/>
  <c r="BF19" i="28"/>
  <c r="BE48" i="32"/>
  <c r="BF48" i="32" s="1"/>
  <c r="BE13" i="32"/>
  <c r="BE18" i="32"/>
  <c r="BE28" i="32"/>
  <c r="BE45" i="32"/>
  <c r="BF45" i="32" s="1"/>
  <c r="BE17" i="32"/>
  <c r="BE42" i="28"/>
  <c r="BG56" i="26" l="1"/>
  <c r="BF18" i="32"/>
  <c r="BF13" i="32"/>
  <c r="BF28" i="32"/>
  <c r="BF17" i="32"/>
  <c r="BF42" i="28"/>
  <c r="BE49" i="32"/>
  <c r="BG57" i="26" l="1"/>
  <c r="BG63" i="26" s="1"/>
  <c r="BG5" i="7"/>
  <c r="BF49" i="32"/>
  <c r="BF50" i="32" s="1"/>
  <c r="BE50" i="32"/>
  <c r="BG7" i="7" l="1"/>
  <c r="BG85" i="26"/>
  <c r="BG86" i="26" s="1"/>
  <c r="BG89" i="26" s="1"/>
  <c r="BG58" i="26"/>
  <c r="BH53" i="26" s="1"/>
  <c r="BG6" i="7"/>
  <c r="BH46" i="26"/>
  <c r="BH73" i="26" s="1"/>
  <c r="BG25" i="7" l="1"/>
  <c r="BG24" i="28"/>
  <c r="BG40" i="7" l="1"/>
  <c r="BG24" i="31"/>
  <c r="BG26" i="28"/>
  <c r="BG28" i="28" s="1"/>
  <c r="BH39" i="23"/>
  <c r="BG32" i="31" l="1"/>
  <c r="BH42" i="23"/>
  <c r="BG39" i="28"/>
  <c r="BG20" i="32"/>
  <c r="BG47" i="32"/>
  <c r="BG5" i="28" l="1"/>
  <c r="BG19" i="32"/>
  <c r="BH43" i="23"/>
  <c r="BG35" i="31"/>
  <c r="BH44" i="23" l="1"/>
  <c r="BH47" i="23" s="1"/>
  <c r="BH45" i="7"/>
  <c r="BH47" i="26"/>
  <c r="BH74" i="26" s="1"/>
  <c r="BH75" i="26" s="1"/>
  <c r="BH100" i="26" s="1"/>
  <c r="BG8" i="28"/>
  <c r="BG38" i="31"/>
  <c r="BG40" i="31" s="1"/>
  <c r="BH37" i="31"/>
  <c r="BH4" i="31" l="1"/>
  <c r="BH93" i="26"/>
  <c r="BH99" i="26" s="1"/>
  <c r="BH103" i="26" s="1"/>
  <c r="BH35" i="28"/>
  <c r="BH27" i="32"/>
  <c r="BH30" i="32"/>
  <c r="BG37" i="32"/>
  <c r="BG19" i="28"/>
  <c r="BG4" i="32"/>
  <c r="BG5" i="32"/>
  <c r="BH49" i="26"/>
  <c r="BH12" i="31"/>
  <c r="BH36" i="7" l="1"/>
  <c r="BH37" i="7" s="1"/>
  <c r="BH36" i="28"/>
  <c r="BH29" i="32" s="1"/>
  <c r="BG48" i="32"/>
  <c r="BG46" i="32"/>
  <c r="BG13" i="32"/>
  <c r="BG18" i="32"/>
  <c r="BG28" i="32"/>
  <c r="BG45" i="32"/>
  <c r="BG17" i="32"/>
  <c r="BG42" i="28"/>
  <c r="BG44" i="32"/>
  <c r="BH21" i="32" l="1"/>
  <c r="BG49" i="32"/>
  <c r="BG50" i="32" s="1"/>
  <c r="BH16" i="26"/>
  <c r="BH38" i="26" l="1"/>
  <c r="BH54" i="26" s="1"/>
  <c r="BH55" i="26" s="1"/>
  <c r="BH56" i="26" l="1"/>
  <c r="BH5" i="7" s="1"/>
  <c r="BH57" i="26" l="1"/>
  <c r="BH6" i="7" s="1"/>
  <c r="BH63" i="26" l="1"/>
  <c r="BH58" i="26"/>
  <c r="BI53" i="26" s="1"/>
  <c r="BH7" i="7" l="1"/>
  <c r="BH25" i="7" s="1"/>
  <c r="BH40" i="7" s="1"/>
  <c r="BH85" i="26"/>
  <c r="BH86" i="26" s="1"/>
  <c r="BH89" i="26" s="1"/>
  <c r="BI46" i="26"/>
  <c r="BH24" i="28"/>
  <c r="BI39" i="23" l="1"/>
  <c r="BI42" i="23" s="1"/>
  <c r="BI43" i="23" s="1"/>
  <c r="BI73" i="26"/>
  <c r="BH26" i="28"/>
  <c r="BH28" i="28" s="1"/>
  <c r="BH24" i="31"/>
  <c r="BH32" i="31" s="1"/>
  <c r="BH35" i="31" s="1"/>
  <c r="BI44" i="23" l="1"/>
  <c r="BI47" i="23" s="1"/>
  <c r="BH39" i="28"/>
  <c r="BH47" i="32"/>
  <c r="BH20" i="32"/>
  <c r="BI45" i="7"/>
  <c r="BI47" i="26"/>
  <c r="BI74" i="26" s="1"/>
  <c r="BI75" i="26" s="1"/>
  <c r="BI100" i="26" s="1"/>
  <c r="BI4" i="31" l="1"/>
  <c r="BI93" i="26"/>
  <c r="BI99" i="26" s="1"/>
  <c r="BI103" i="26" s="1"/>
  <c r="BI30" i="32"/>
  <c r="BI35" i="28"/>
  <c r="BI27" i="32"/>
  <c r="BH19" i="32"/>
  <c r="BH5" i="28"/>
  <c r="BI12" i="31"/>
  <c r="BI49" i="26"/>
  <c r="BI36" i="7" l="1"/>
  <c r="BI37" i="7" s="1"/>
  <c r="BI36" i="28"/>
  <c r="BI21" i="32" s="1"/>
  <c r="BH8" i="28"/>
  <c r="BI37" i="31"/>
  <c r="BH38" i="31"/>
  <c r="BH40" i="31" s="1"/>
  <c r="BI16" i="26"/>
  <c r="BI29" i="32" l="1"/>
  <c r="BH19" i="28"/>
  <c r="BH5" i="32"/>
  <c r="BH4" i="32"/>
  <c r="BH37" i="32"/>
  <c r="BI38" i="26"/>
  <c r="BI54" i="26" s="1"/>
  <c r="BI55" i="26" s="1"/>
  <c r="BI56" i="26" l="1"/>
  <c r="BI5" i="7" s="1"/>
  <c r="BH45" i="32"/>
  <c r="BH17" i="32"/>
  <c r="BH42" i="28"/>
  <c r="BH13" i="32"/>
  <c r="BH44" i="32"/>
  <c r="BH46" i="32"/>
  <c r="BH48" i="32"/>
  <c r="BH18" i="32"/>
  <c r="BH28" i="32"/>
  <c r="BH49" i="32" l="1"/>
  <c r="BH50" i="32" s="1"/>
  <c r="BI57" i="26"/>
  <c r="BI6" i="7" s="1"/>
  <c r="BI58" i="26" l="1"/>
  <c r="BJ53" i="26" s="1"/>
  <c r="BI63" i="26"/>
  <c r="BI7" i="7" l="1"/>
  <c r="BI25" i="7" s="1"/>
  <c r="BI40" i="7" s="1"/>
  <c r="BI85" i="26"/>
  <c r="BI86" i="26" s="1"/>
  <c r="BI89" i="26" s="1"/>
  <c r="BJ46" i="26"/>
  <c r="BI24" i="28"/>
  <c r="BJ39" i="23" l="1"/>
  <c r="BJ42" i="23" s="1"/>
  <c r="BJ43" i="23" s="1"/>
  <c r="BJ73" i="26"/>
  <c r="BI26" i="28"/>
  <c r="BI28" i="28" s="1"/>
  <c r="BI24" i="31"/>
  <c r="BI32" i="31" s="1"/>
  <c r="BI35" i="31" s="1"/>
  <c r="BJ44" i="23" l="1"/>
  <c r="BJ47" i="23" s="1"/>
  <c r="BI39" i="28"/>
  <c r="BI47" i="32"/>
  <c r="BI20" i="32"/>
  <c r="BJ45" i="7"/>
  <c r="BJ47" i="26"/>
  <c r="BJ74" i="26" s="1"/>
  <c r="BJ75" i="26" s="1"/>
  <c r="BJ100" i="26" s="1"/>
  <c r="BJ4" i="31" l="1"/>
  <c r="BJ93" i="26"/>
  <c r="BJ99" i="26" s="1"/>
  <c r="BJ103" i="26" s="1"/>
  <c r="BJ27" i="32"/>
  <c r="BJ35" i="28"/>
  <c r="BJ36" i="7" s="1"/>
  <c r="BJ37" i="7" s="1"/>
  <c r="BJ30" i="32"/>
  <c r="BI5" i="28"/>
  <c r="BI19" i="32"/>
  <c r="BJ49" i="26"/>
  <c r="BJ12" i="31"/>
  <c r="BJ36" i="28" l="1"/>
  <c r="BJ21" i="32" s="1"/>
  <c r="BI38" i="31"/>
  <c r="BI40" i="31" s="1"/>
  <c r="BJ37" i="31"/>
  <c r="BI8" i="28"/>
  <c r="BJ29" i="32" l="1"/>
  <c r="BI37" i="32"/>
  <c r="BI4" i="32"/>
  <c r="BI5" i="32"/>
  <c r="BI19" i="28"/>
  <c r="BJ16" i="26"/>
  <c r="BI45" i="32" l="1"/>
  <c r="BI17" i="32"/>
  <c r="BI46" i="32"/>
  <c r="BI18" i="32"/>
  <c r="BI42" i="28"/>
  <c r="BI13" i="32"/>
  <c r="BI44" i="32"/>
  <c r="BI48" i="32"/>
  <c r="BI28" i="32"/>
  <c r="BJ38" i="26"/>
  <c r="BJ54" i="26" s="1"/>
  <c r="BJ55" i="26" s="1"/>
  <c r="BI49" i="32" l="1"/>
  <c r="BI50" i="32" s="1"/>
  <c r="BJ56" i="26"/>
  <c r="BJ5" i="7" s="1"/>
  <c r="BJ57" i="26" l="1"/>
  <c r="BJ6" i="7" s="1"/>
  <c r="BJ58" i="26" l="1"/>
  <c r="BK53" i="26" s="1"/>
  <c r="BJ63" i="26"/>
  <c r="BJ7" i="7" l="1"/>
  <c r="BJ25" i="7" s="1"/>
  <c r="BJ40" i="7" s="1"/>
  <c r="BJ85" i="26"/>
  <c r="BJ86" i="26" s="1"/>
  <c r="BJ89" i="26" s="1"/>
  <c r="BK46" i="26"/>
  <c r="BJ24" i="28"/>
  <c r="BK39" i="23" l="1"/>
  <c r="BK42" i="23" s="1"/>
  <c r="BK43" i="23" s="1"/>
  <c r="BK73" i="26"/>
  <c r="BJ24" i="31"/>
  <c r="BJ32" i="31" s="1"/>
  <c r="BJ35" i="31" s="1"/>
  <c r="BJ26" i="28"/>
  <c r="BJ28" i="28" s="1"/>
  <c r="BJ20" i="32" l="1"/>
  <c r="BJ47" i="32"/>
  <c r="BJ39" i="28"/>
  <c r="BK45" i="7"/>
  <c r="BK47" i="26"/>
  <c r="BK74" i="26" s="1"/>
  <c r="BK75" i="26" s="1"/>
  <c r="BK100" i="26" s="1"/>
  <c r="BK44" i="23"/>
  <c r="BK47" i="23" s="1"/>
  <c r="BK93" i="26" s="1"/>
  <c r="BK99" i="26" s="1"/>
  <c r="BK103" i="26" s="1"/>
  <c r="BJ5" i="28" l="1"/>
  <c r="BJ19" i="32"/>
  <c r="BK4" i="31"/>
  <c r="BK27" i="32"/>
  <c r="BK30" i="32"/>
  <c r="BK35" i="28"/>
  <c r="BK49" i="26"/>
  <c r="BJ38" i="31" l="1"/>
  <c r="BJ40" i="31" s="1"/>
  <c r="BJ8" i="28"/>
  <c r="BK37" i="31"/>
  <c r="BK12" i="31"/>
  <c r="BK36" i="28"/>
  <c r="BK36" i="7"/>
  <c r="BK37" i="7" s="1"/>
  <c r="BJ37" i="32" l="1"/>
  <c r="BJ5" i="32"/>
  <c r="BJ4" i="32"/>
  <c r="BJ19" i="28"/>
  <c r="BK21" i="32"/>
  <c r="BK29" i="32"/>
  <c r="BK16" i="26"/>
  <c r="BJ44" i="32" l="1"/>
  <c r="BJ46" i="32"/>
  <c r="BJ28" i="32"/>
  <c r="BJ45" i="32"/>
  <c r="BJ17" i="32"/>
  <c r="BJ42" i="28"/>
  <c r="BJ18" i="32"/>
  <c r="BJ48" i="32"/>
  <c r="BJ13" i="32"/>
  <c r="BK38" i="26"/>
  <c r="BK54" i="26" s="1"/>
  <c r="BK55" i="26" s="1"/>
  <c r="BJ49" i="32" l="1"/>
  <c r="BJ50" i="32" s="1"/>
  <c r="BK56" i="26"/>
  <c r="BK57" i="26" l="1"/>
  <c r="BK6" i="7" s="1"/>
  <c r="BK5" i="7"/>
  <c r="BK63" i="26" l="1"/>
  <c r="BK58" i="26"/>
  <c r="BL53" i="26" s="1"/>
  <c r="BL46" i="26" l="1"/>
  <c r="BK85" i="26"/>
  <c r="BK86" i="26" s="1"/>
  <c r="BK89" i="26" s="1"/>
  <c r="BK24" i="28"/>
  <c r="BK24" i="31" s="1"/>
  <c r="BK32" i="31" s="1"/>
  <c r="BK7" i="7"/>
  <c r="BK25" i="7" s="1"/>
  <c r="BK40" i="7" s="1"/>
  <c r="BL39" i="23" l="1"/>
  <c r="BL42" i="23" s="1"/>
  <c r="BL43" i="23" s="1"/>
  <c r="BL47" i="26" s="1"/>
  <c r="BL73" i="26"/>
  <c r="BK26" i="28"/>
  <c r="BK28" i="28" s="1"/>
  <c r="BK39" i="28" s="1"/>
  <c r="BK19" i="32" s="1"/>
  <c r="BK35" i="31"/>
  <c r="BL45" i="7" l="1"/>
  <c r="BL44" i="23"/>
  <c r="BL47" i="23" s="1"/>
  <c r="BL49" i="26"/>
  <c r="BL74" i="26"/>
  <c r="BL75" i="26" s="1"/>
  <c r="BL100" i="26" s="1"/>
  <c r="BK5" i="28"/>
  <c r="BK8" i="28" s="1"/>
  <c r="BK20" i="32"/>
  <c r="BK47" i="32"/>
  <c r="BL4" i="31" l="1"/>
  <c r="BL12" i="31" s="1"/>
  <c r="BL93" i="26"/>
  <c r="BL99" i="26" s="1"/>
  <c r="BL103" i="26" s="1"/>
  <c r="BL27" i="32"/>
  <c r="BL30" i="32"/>
  <c r="BL35" i="28"/>
  <c r="BL36" i="7" s="1"/>
  <c r="BL37" i="7" s="1"/>
  <c r="BK38" i="31"/>
  <c r="BK40" i="31" s="1"/>
  <c r="BL37" i="31"/>
  <c r="BL16" i="26"/>
  <c r="BL38" i="26" s="1"/>
  <c r="BL54" i="26" s="1"/>
  <c r="BL55" i="26" s="1"/>
  <c r="BL56" i="26" s="1"/>
  <c r="BL5" i="7" s="1"/>
  <c r="BK37" i="32"/>
  <c r="BK19" i="28"/>
  <c r="BK4" i="32"/>
  <c r="BK5" i="32"/>
  <c r="BL36" i="28" l="1"/>
  <c r="BL21" i="32" s="1"/>
  <c r="BL57" i="26"/>
  <c r="BL6" i="7" s="1"/>
  <c r="BK46" i="32"/>
  <c r="BK13" i="32"/>
  <c r="BK48" i="32"/>
  <c r="BK18" i="32"/>
  <c r="BK28" i="32"/>
  <c r="BK45" i="32"/>
  <c r="BK17" i="32"/>
  <c r="BK42" i="28"/>
  <c r="BK44" i="32"/>
  <c r="BL29" i="32" l="1"/>
  <c r="BL63" i="26"/>
  <c r="BL85" i="26" s="1"/>
  <c r="BL86" i="26" s="1"/>
  <c r="BL89" i="26" s="1"/>
  <c r="BL58" i="26"/>
  <c r="BM53" i="26" s="1"/>
  <c r="BK49" i="32"/>
  <c r="BK50" i="32" s="1"/>
  <c r="BM46" i="26" l="1"/>
  <c r="BL7" i="7"/>
  <c r="BL25" i="7" s="1"/>
  <c r="BL40" i="7" s="1"/>
  <c r="BL24" i="28"/>
  <c r="BM39" i="23" l="1"/>
  <c r="BM42" i="23" s="1"/>
  <c r="BM43" i="23" s="1"/>
  <c r="BM44" i="23" s="1"/>
  <c r="BM47" i="23" s="1"/>
  <c r="BM73" i="26"/>
  <c r="BL24" i="31"/>
  <c r="BL32" i="31" s="1"/>
  <c r="BL35" i="31" s="1"/>
  <c r="BL26" i="28"/>
  <c r="BL28" i="28" s="1"/>
  <c r="BM4" i="31" l="1"/>
  <c r="BM12" i="31" s="1"/>
  <c r="BM93" i="26"/>
  <c r="BM99" i="26" s="1"/>
  <c r="BM45" i="7"/>
  <c r="BM47" i="26"/>
  <c r="BM49" i="26" s="1"/>
  <c r="BM35" i="28"/>
  <c r="BM36" i="7" s="1"/>
  <c r="BM37" i="7" s="1"/>
  <c r="BM27" i="32"/>
  <c r="BM30" i="32"/>
  <c r="BL39" i="28"/>
  <c r="BL47" i="32"/>
  <c r="BL20" i="32"/>
  <c r="BM74" i="26" l="1"/>
  <c r="BM75" i="26" s="1"/>
  <c r="BM100" i="26" s="1"/>
  <c r="BM103" i="26" s="1"/>
  <c r="BM36" i="28"/>
  <c r="BM21" i="32" s="1"/>
  <c r="BL19" i="32"/>
  <c r="BL5" i="28"/>
  <c r="BM16" i="26" l="1"/>
  <c r="BM38" i="26" s="1"/>
  <c r="BM54" i="26" s="1"/>
  <c r="BM55" i="26" s="1"/>
  <c r="BM29" i="32"/>
  <c r="BL8" i="28"/>
  <c r="BM37" i="31"/>
  <c r="BL38" i="31"/>
  <c r="BL40" i="31" s="1"/>
  <c r="BM56" i="26" l="1"/>
  <c r="BM5" i="7" s="1"/>
  <c r="BL4" i="32"/>
  <c r="BL5" i="32"/>
  <c r="BL37" i="32"/>
  <c r="BL19" i="28"/>
  <c r="BM57" i="26" l="1"/>
  <c r="BM6" i="7" s="1"/>
  <c r="BL18" i="32"/>
  <c r="BL28" i="32"/>
  <c r="BL48" i="32"/>
  <c r="BL46" i="32"/>
  <c r="BL17" i="32"/>
  <c r="BL42" i="28"/>
  <c r="BL44" i="32"/>
  <c r="BL45" i="32"/>
  <c r="BL13" i="32"/>
  <c r="BM63" i="26" l="1"/>
  <c r="BM58" i="26"/>
  <c r="BN53" i="26" s="1"/>
  <c r="BL49" i="32"/>
  <c r="BL50" i="32" s="1"/>
  <c r="BM7" i="7" l="1"/>
  <c r="BM25" i="7" s="1"/>
  <c r="BM40" i="7" s="1"/>
  <c r="BM85" i="26"/>
  <c r="BM86" i="26" s="1"/>
  <c r="BM89" i="26" s="1"/>
  <c r="BM24" i="28"/>
  <c r="BN46" i="26"/>
  <c r="BN39" i="23" l="1"/>
  <c r="BN42" i="23" s="1"/>
  <c r="BN43" i="23" s="1"/>
  <c r="BN45" i="7" s="1"/>
  <c r="BN73" i="26"/>
  <c r="BM24" i="31"/>
  <c r="BM32" i="31" s="1"/>
  <c r="BM35" i="31" s="1"/>
  <c r="BM26" i="28"/>
  <c r="BM28" i="28" s="1"/>
  <c r="BN47" i="26" l="1"/>
  <c r="BN49" i="26" s="1"/>
  <c r="BN44" i="23"/>
  <c r="BN47" i="23" s="1"/>
  <c r="BN30" i="32"/>
  <c r="BM20" i="32"/>
  <c r="BM39" i="28"/>
  <c r="BM47" i="32"/>
  <c r="BN16" i="26"/>
  <c r="BN38" i="26" s="1"/>
  <c r="BN4" i="31" l="1"/>
  <c r="BN12" i="31" s="1"/>
  <c r="BN93" i="26"/>
  <c r="BN99" i="26" s="1"/>
  <c r="BN35" i="28"/>
  <c r="BN36" i="7" s="1"/>
  <c r="BN37" i="7" s="1"/>
  <c r="BN27" i="32"/>
  <c r="BN74" i="26"/>
  <c r="BN75" i="26" s="1"/>
  <c r="BN100" i="26" s="1"/>
  <c r="BN54" i="26"/>
  <c r="BN55" i="26" s="1"/>
  <c r="BN56" i="26" s="1"/>
  <c r="BN5" i="7" s="1"/>
  <c r="BN36" i="28"/>
  <c r="BN21" i="32" s="1"/>
  <c r="BM5" i="28"/>
  <c r="BM19" i="32"/>
  <c r="BN29" i="32" l="1"/>
  <c r="BN103" i="26"/>
  <c r="BN57" i="26"/>
  <c r="BN6" i="7" s="1"/>
  <c r="BM8" i="28"/>
  <c r="BN37" i="31"/>
  <c r="BM38" i="31"/>
  <c r="BM40" i="31" s="1"/>
  <c r="BN58" i="26" l="1"/>
  <c r="BO53" i="26" s="1"/>
  <c r="BN63" i="26"/>
  <c r="BN85" i="26" s="1"/>
  <c r="BN86" i="26" s="1"/>
  <c r="BN89" i="26" s="1"/>
  <c r="BM4" i="32"/>
  <c r="BM5" i="32"/>
  <c r="BM19" i="28"/>
  <c r="BM37" i="32"/>
  <c r="BN7" i="7"/>
  <c r="BN25" i="7" s="1"/>
  <c r="BN40" i="7" s="1"/>
  <c r="BO46" i="26"/>
  <c r="BN24" i="28" l="1"/>
  <c r="BN26" i="28" s="1"/>
  <c r="BN28" i="28" s="1"/>
  <c r="BO39" i="23"/>
  <c r="BO42" i="23" s="1"/>
  <c r="BO43" i="23" s="1"/>
  <c r="BO47" i="26" s="1"/>
  <c r="BO73" i="26"/>
  <c r="BM44" i="32"/>
  <c r="BM48" i="32"/>
  <c r="BM28" i="32"/>
  <c r="BM45" i="32"/>
  <c r="BM17" i="32"/>
  <c r="BM42" i="28"/>
  <c r="BM13" i="32"/>
  <c r="BM46" i="32"/>
  <c r="BM18" i="32"/>
  <c r="BN24" i="31"/>
  <c r="BN32" i="31" s="1"/>
  <c r="BN35" i="31" s="1"/>
  <c r="BO45" i="7" l="1"/>
  <c r="BO44" i="23"/>
  <c r="BO47" i="23" s="1"/>
  <c r="BO49" i="26"/>
  <c r="BO74" i="26"/>
  <c r="BO75" i="26" s="1"/>
  <c r="BO100" i="26" s="1"/>
  <c r="BM49" i="32"/>
  <c r="BM50" i="32" s="1"/>
  <c r="BO30" i="32"/>
  <c r="BO27" i="32"/>
  <c r="BN47" i="32"/>
  <c r="BN39" i="28"/>
  <c r="BN20" i="32"/>
  <c r="BO4" i="31" l="1"/>
  <c r="BO12" i="31" s="1"/>
  <c r="BO93" i="26"/>
  <c r="BO99" i="26" s="1"/>
  <c r="BO103" i="26" s="1"/>
  <c r="BO35" i="28"/>
  <c r="BO36" i="28" s="1"/>
  <c r="BO21" i="32" s="1"/>
  <c r="BO16" i="26"/>
  <c r="BO38" i="26" s="1"/>
  <c r="BO54" i="26" s="1"/>
  <c r="BO55" i="26" s="1"/>
  <c r="BO56" i="26" s="1"/>
  <c r="BO5" i="7" s="1"/>
  <c r="BN19" i="32"/>
  <c r="BN5" i="28"/>
  <c r="BO29" i="32" l="1"/>
  <c r="BO36" i="7"/>
  <c r="BO37" i="7" s="1"/>
  <c r="BN8" i="28"/>
  <c r="BO37" i="31"/>
  <c r="BN38" i="31"/>
  <c r="BN40" i="31" s="1"/>
  <c r="BO57" i="26"/>
  <c r="BN19" i="28" l="1"/>
  <c r="BN37" i="32"/>
  <c r="BN4" i="32"/>
  <c r="BN5" i="32"/>
  <c r="BO63" i="26"/>
  <c r="BO6" i="7"/>
  <c r="BO58" i="26"/>
  <c r="BP53" i="26" s="1"/>
  <c r="BO7" i="7" l="1"/>
  <c r="BO25" i="7" s="1"/>
  <c r="BO40" i="7" s="1"/>
  <c r="BO85" i="26"/>
  <c r="BO86" i="26" s="1"/>
  <c r="BO89" i="26" s="1"/>
  <c r="BP46" i="26"/>
  <c r="BO24" i="28"/>
  <c r="BO26" i="28" s="1"/>
  <c r="BO28" i="28" s="1"/>
  <c r="BN44" i="32"/>
  <c r="BN28" i="32"/>
  <c r="BN45" i="32"/>
  <c r="BN42" i="28"/>
  <c r="BN13" i="32"/>
  <c r="BN17" i="32"/>
  <c r="BN18" i="32"/>
  <c r="BN46" i="32"/>
  <c r="BN48" i="32"/>
  <c r="BP39" i="23" l="1"/>
  <c r="BP42" i="23" s="1"/>
  <c r="BP43" i="23" s="1"/>
  <c r="BP73" i="26"/>
  <c r="BO24" i="31"/>
  <c r="BO32" i="31" s="1"/>
  <c r="BO35" i="31" s="1"/>
  <c r="BN49" i="32"/>
  <c r="BN50" i="32" s="1"/>
  <c r="BO39" i="28"/>
  <c r="BO20" i="32"/>
  <c r="BO47" i="32"/>
  <c r="BP44" i="23" l="1"/>
  <c r="BP47" i="23" s="1"/>
  <c r="BO5" i="28"/>
  <c r="BO19" i="32"/>
  <c r="BP45" i="7"/>
  <c r="BP47" i="26"/>
  <c r="BP30" i="32" l="1"/>
  <c r="BP93" i="26"/>
  <c r="BP99" i="26" s="1"/>
  <c r="BP49" i="26"/>
  <c r="BP74" i="26"/>
  <c r="BP75" i="26" s="1"/>
  <c r="BP100" i="26" s="1"/>
  <c r="BP4" i="31"/>
  <c r="BP12" i="31" s="1"/>
  <c r="BP35" i="28"/>
  <c r="BP36" i="28" s="1"/>
  <c r="BP27" i="32"/>
  <c r="BP37" i="31"/>
  <c r="BO38" i="31"/>
  <c r="BO40" i="31" s="1"/>
  <c r="BO8" i="28"/>
  <c r="BP103" i="26" l="1"/>
  <c r="BP16" i="26"/>
  <c r="BP38" i="26" s="1"/>
  <c r="BP54" i="26" s="1"/>
  <c r="BP55" i="26" s="1"/>
  <c r="BP36" i="7"/>
  <c r="BP37" i="7" s="1"/>
  <c r="BP21" i="32"/>
  <c r="BP29" i="32"/>
  <c r="BO19" i="28"/>
  <c r="BO44" i="32" s="1"/>
  <c r="BO5" i="32"/>
  <c r="BO4" i="32"/>
  <c r="BO37" i="32"/>
  <c r="BP56" i="26" l="1"/>
  <c r="BP5" i="7" s="1"/>
  <c r="BO18" i="32"/>
  <c r="BO48" i="32"/>
  <c r="BO13" i="32"/>
  <c r="BO46" i="32"/>
  <c r="BO28" i="32"/>
  <c r="BO45" i="32"/>
  <c r="BO17" i="32"/>
  <c r="BO42" i="28"/>
  <c r="BP57" i="26" l="1"/>
  <c r="BP58" i="26" s="1"/>
  <c r="BQ53" i="26" s="1"/>
  <c r="BO49" i="32"/>
  <c r="BO50" i="32" s="1"/>
  <c r="BP6" i="7" l="1"/>
  <c r="BP63" i="26"/>
  <c r="BP85" i="26" s="1"/>
  <c r="BP86" i="26" s="1"/>
  <c r="BP89" i="26" s="1"/>
  <c r="BP7" i="7" l="1"/>
  <c r="BP25" i="7" s="1"/>
  <c r="BP40" i="7" s="1"/>
  <c r="BQ46" i="26"/>
  <c r="BP24" i="28"/>
  <c r="BQ39" i="23" l="1"/>
  <c r="BQ42" i="23" s="1"/>
  <c r="BQ43" i="23" s="1"/>
  <c r="BQ45" i="7" s="1"/>
  <c r="BQ73" i="26"/>
  <c r="BP24" i="31"/>
  <c r="BP32" i="31" s="1"/>
  <c r="BP35" i="31" s="1"/>
  <c r="BP26" i="28"/>
  <c r="BP28" i="28" s="1"/>
  <c r="BQ47" i="26" l="1"/>
  <c r="BQ74" i="26" s="1"/>
  <c r="BQ75" i="26" s="1"/>
  <c r="BQ100" i="26" s="1"/>
  <c r="BQ44" i="23"/>
  <c r="BQ47" i="23" s="1"/>
  <c r="BP20" i="32"/>
  <c r="BP39" i="28"/>
  <c r="BP47" i="32"/>
  <c r="BQ49" i="26" l="1"/>
  <c r="BQ27" i="32"/>
  <c r="BQ93" i="26"/>
  <c r="BQ99" i="26" s="1"/>
  <c r="BQ103" i="26" s="1"/>
  <c r="BQ4" i="31"/>
  <c r="BQ12" i="31" s="1"/>
  <c r="BQ35" i="28"/>
  <c r="BQ36" i="28" s="1"/>
  <c r="BQ29" i="32" s="1"/>
  <c r="BQ30" i="32"/>
  <c r="BP5" i="28"/>
  <c r="BP19" i="32"/>
  <c r="BQ16" i="26"/>
  <c r="BQ38" i="26" s="1"/>
  <c r="BQ36" i="7" l="1"/>
  <c r="BQ37" i="7" s="1"/>
  <c r="BQ54" i="26"/>
  <c r="BQ55" i="26" s="1"/>
  <c r="BQ56" i="26" s="1"/>
  <c r="BQ5" i="7" s="1"/>
  <c r="BQ21" i="32"/>
  <c r="BP38" i="31"/>
  <c r="BP40" i="31" s="1"/>
  <c r="BP8" i="28"/>
  <c r="BQ37" i="31"/>
  <c r="BQ57" i="26"/>
  <c r="BP37" i="32" l="1"/>
  <c r="BP5" i="32"/>
  <c r="BP4" i="32"/>
  <c r="BP19" i="28"/>
  <c r="BQ63" i="26"/>
  <c r="BQ6" i="7"/>
  <c r="BQ58" i="26"/>
  <c r="BR53" i="26" s="1"/>
  <c r="BQ7" i="7" l="1"/>
  <c r="BQ25" i="7" s="1"/>
  <c r="BQ40" i="7" s="1"/>
  <c r="BQ85" i="26"/>
  <c r="BQ86" i="26" s="1"/>
  <c r="BQ89" i="26" s="1"/>
  <c r="BP48" i="32"/>
  <c r="BP28" i="32"/>
  <c r="BP17" i="32"/>
  <c r="BP46" i="32"/>
  <c r="BP45" i="32"/>
  <c r="BP18" i="32"/>
  <c r="BP13" i="32"/>
  <c r="BP42" i="28"/>
  <c r="BP44" i="32"/>
  <c r="BQ24" i="28"/>
  <c r="BQ24" i="31" s="1"/>
  <c r="BQ32" i="31" s="1"/>
  <c r="BQ35" i="31" s="1"/>
  <c r="BR46" i="26"/>
  <c r="BR39" i="23" l="1"/>
  <c r="BR73" i="26"/>
  <c r="BP49" i="32"/>
  <c r="BP50" i="32" s="1"/>
  <c r="BQ26" i="28"/>
  <c r="BQ28" i="28" s="1"/>
  <c r="BQ47" i="32" s="1"/>
  <c r="BS46" i="26"/>
  <c r="BR42" i="23"/>
  <c r="BS39" i="23"/>
  <c r="BQ39" i="28" l="1"/>
  <c r="BQ5" i="28" s="1"/>
  <c r="BQ20" i="32"/>
  <c r="BR43" i="23"/>
  <c r="BS42" i="23"/>
  <c r="BQ19" i="32" l="1"/>
  <c r="BR44" i="23"/>
  <c r="BR47" i="23" s="1"/>
  <c r="BQ8" i="28"/>
  <c r="BR37" i="31"/>
  <c r="BQ38" i="31"/>
  <c r="BQ40" i="31" s="1"/>
  <c r="BR45" i="7"/>
  <c r="BR47" i="26"/>
  <c r="BR74" i="26" s="1"/>
  <c r="BR75" i="26" s="1"/>
  <c r="BR100" i="26" s="1"/>
  <c r="BS43" i="23"/>
  <c r="BS44" i="23" s="1"/>
  <c r="BS47" i="23" s="1"/>
  <c r="BR27" i="32" l="1"/>
  <c r="BR93" i="26"/>
  <c r="BR99" i="26" s="1"/>
  <c r="BR103" i="26" s="1"/>
  <c r="BR35" i="28"/>
  <c r="BR4" i="31"/>
  <c r="BR12" i="31" s="1"/>
  <c r="BR30" i="32"/>
  <c r="C55" i="7"/>
  <c r="D55" i="7" s="1"/>
  <c r="BS30" i="32"/>
  <c r="BS27" i="32"/>
  <c r="BS45" i="7"/>
  <c r="BS47" i="26"/>
  <c r="BR49" i="26"/>
  <c r="BS49" i="26" s="1"/>
  <c r="BQ37" i="32"/>
  <c r="BQ4" i="32"/>
  <c r="BQ5" i="32"/>
  <c r="BQ19" i="28"/>
  <c r="BQ44" i="32" s="1"/>
  <c r="BS13" i="26" l="1"/>
  <c r="BR16" i="26"/>
  <c r="BS4" i="31"/>
  <c r="BR36" i="28"/>
  <c r="BR29" i="32" s="1"/>
  <c r="BS35" i="28"/>
  <c r="BR36" i="7"/>
  <c r="BS36" i="7" s="1"/>
  <c r="BQ48" i="32"/>
  <c r="BQ13" i="32"/>
  <c r="BQ46" i="32"/>
  <c r="BQ18" i="32"/>
  <c r="BQ28" i="32"/>
  <c r="BQ45" i="32"/>
  <c r="BQ17" i="32"/>
  <c r="BQ42" i="28"/>
  <c r="BS12" i="31"/>
  <c r="BR37" i="7" l="1"/>
  <c r="BS37" i="7" s="1"/>
  <c r="BS14" i="26"/>
  <c r="BS36" i="28"/>
  <c r="BR21" i="32"/>
  <c r="BQ49" i="32"/>
  <c r="BQ50" i="32" s="1"/>
  <c r="BS21" i="32"/>
  <c r="BS29" i="32"/>
  <c r="BR38" i="26"/>
  <c r="BR54" i="26" s="1"/>
  <c r="BR55" i="26" s="1"/>
  <c r="BS16" i="26"/>
  <c r="BR56" i="26" l="1"/>
  <c r="BR5" i="7" s="1"/>
  <c r="BS38" i="26"/>
  <c r="BS54" i="26" s="1"/>
  <c r="BR57" i="26" l="1"/>
  <c r="BR63" i="26" l="1"/>
  <c r="BR85" i="26" s="1"/>
  <c r="BR86" i="26" s="1"/>
  <c r="BR89" i="26" s="1"/>
  <c r="BR6" i="7"/>
  <c r="BR58" i="26"/>
  <c r="BS53" i="26" s="1"/>
  <c r="BS55" i="26" s="1"/>
  <c r="BS63" i="26" l="1"/>
  <c r="BS7" i="7" s="1"/>
  <c r="BR7" i="7"/>
  <c r="BS56" i="26"/>
  <c r="BS5" i="7" s="1"/>
  <c r="BR24" i="28"/>
  <c r="BR25" i="7"/>
  <c r="BS57" i="26" l="1"/>
  <c r="BR40" i="7"/>
  <c r="BS40" i="7" s="1"/>
  <c r="D43" i="7"/>
  <c r="D45" i="7" s="1"/>
  <c r="BS25" i="7"/>
  <c r="BR26" i="28"/>
  <c r="BR24" i="31"/>
  <c r="BS24" i="28"/>
  <c r="BS58" i="26" l="1"/>
  <c r="BS6" i="7"/>
  <c r="BR32" i="31"/>
  <c r="BS24" i="31"/>
  <c r="BR28" i="28"/>
  <c r="BS26" i="28"/>
  <c r="AU38" i="32"/>
  <c r="AU39" i="32" s="1"/>
  <c r="AU40" i="32" s="1"/>
  <c r="AI38" i="32"/>
  <c r="AI39" i="32" s="1"/>
  <c r="AI40" i="32" s="1"/>
  <c r="BS38" i="32"/>
  <c r="BR38" i="32"/>
  <c r="BM38" i="32"/>
  <c r="BM39" i="32" s="1"/>
  <c r="BM40" i="32" s="1"/>
  <c r="T38" i="32"/>
  <c r="T39" i="32" s="1"/>
  <c r="T40" i="32" s="1"/>
  <c r="AP38" i="32"/>
  <c r="AP39" i="32" s="1"/>
  <c r="AP40" i="32" s="1"/>
  <c r="M38" i="32"/>
  <c r="M39" i="32" s="1"/>
  <c r="M40" i="32" s="1"/>
  <c r="V38" i="32"/>
  <c r="V39" i="32" s="1"/>
  <c r="V40" i="32" s="1"/>
  <c r="N38" i="32"/>
  <c r="N39" i="32" s="1"/>
  <c r="N40" i="32" s="1"/>
  <c r="L38" i="32"/>
  <c r="L39" i="32" s="1"/>
  <c r="L40" i="32" s="1"/>
  <c r="K38" i="32"/>
  <c r="K39" i="32" s="1"/>
  <c r="K40" i="32" s="1"/>
  <c r="AR38" i="32"/>
  <c r="AR39" i="32" s="1"/>
  <c r="AR40" i="32" s="1"/>
  <c r="Z38" i="32"/>
  <c r="Z39" i="32" s="1"/>
  <c r="Z40" i="32" s="1"/>
  <c r="G46" i="7"/>
  <c r="BE38" i="32"/>
  <c r="BE39" i="32" s="1"/>
  <c r="BE40" i="32" s="1"/>
  <c r="AM38" i="32"/>
  <c r="AM39" i="32" s="1"/>
  <c r="AM40" i="32" s="1"/>
  <c r="BQ38" i="32"/>
  <c r="BQ39" i="32" s="1"/>
  <c r="BQ40" i="32" s="1"/>
  <c r="AQ38" i="32"/>
  <c r="AQ39" i="32" s="1"/>
  <c r="AQ40" i="32" s="1"/>
  <c r="Y38" i="32"/>
  <c r="Y39" i="32" s="1"/>
  <c r="Y40" i="32" s="1"/>
  <c r="AN38" i="32"/>
  <c r="AN39" i="32" s="1"/>
  <c r="AN40" i="32" s="1"/>
  <c r="AJ38" i="32"/>
  <c r="AJ39" i="32" s="1"/>
  <c r="AJ40" i="32" s="1"/>
  <c r="AB38" i="32"/>
  <c r="AB39" i="32" s="1"/>
  <c r="AB40" i="32" s="1"/>
  <c r="AL38" i="32"/>
  <c r="AL39" i="32" s="1"/>
  <c r="AL40" i="32" s="1"/>
  <c r="R38" i="32"/>
  <c r="R39" i="32" s="1"/>
  <c r="R40" i="32" s="1"/>
  <c r="BL38" i="32"/>
  <c r="BL39" i="32" s="1"/>
  <c r="BL40" i="32" s="1"/>
  <c r="BG38" i="32"/>
  <c r="BG39" i="32" s="1"/>
  <c r="BG40" i="32" s="1"/>
  <c r="BB38" i="32"/>
  <c r="BB39" i="32" s="1"/>
  <c r="BB40" i="32" s="1"/>
  <c r="BH38" i="32"/>
  <c r="BH39" i="32" s="1"/>
  <c r="BH40" i="32" s="1"/>
  <c r="BN38" i="32"/>
  <c r="BN39" i="32" s="1"/>
  <c r="BN40" i="32" s="1"/>
  <c r="AA38" i="32"/>
  <c r="AA39" i="32" s="1"/>
  <c r="AA40" i="32" s="1"/>
  <c r="BI38" i="32"/>
  <c r="BI39" i="32" s="1"/>
  <c r="BI40" i="32" s="1"/>
  <c r="AV38" i="32"/>
  <c r="AV39" i="32" s="1"/>
  <c r="AV40" i="32" s="1"/>
  <c r="BD38" i="32"/>
  <c r="BD39" i="32" s="1"/>
  <c r="BD40" i="32" s="1"/>
  <c r="AD38" i="32"/>
  <c r="AD39" i="32" s="1"/>
  <c r="AD40" i="32" s="1"/>
  <c r="AH38" i="32"/>
  <c r="AH39" i="32" s="1"/>
  <c r="AH40" i="32" s="1"/>
  <c r="AZ38" i="32"/>
  <c r="AZ39" i="32" s="1"/>
  <c r="AZ40" i="32" s="1"/>
  <c r="G38" i="32"/>
  <c r="G39" i="32" s="1"/>
  <c r="G40" i="32" s="1"/>
  <c r="AK38" i="32"/>
  <c r="AK39" i="32" s="1"/>
  <c r="AK40" i="32" s="1"/>
  <c r="AF38" i="32"/>
  <c r="AF39" i="32" s="1"/>
  <c r="AF40" i="32" s="1"/>
  <c r="AG38" i="32"/>
  <c r="AG39" i="32" s="1"/>
  <c r="AG40" i="32" s="1"/>
  <c r="Q38" i="32"/>
  <c r="Q39" i="32" s="1"/>
  <c r="Q40" i="32" s="1"/>
  <c r="J38" i="32"/>
  <c r="J39" i="32" s="1"/>
  <c r="J40" i="32" s="1"/>
  <c r="S38" i="32"/>
  <c r="S39" i="32" s="1"/>
  <c r="S40" i="32" s="1"/>
  <c r="O38" i="32"/>
  <c r="O39" i="32" s="1"/>
  <c r="O40" i="32" s="1"/>
  <c r="BP38" i="32"/>
  <c r="BP39" i="32" s="1"/>
  <c r="BP40" i="32" s="1"/>
  <c r="AS38" i="32"/>
  <c r="AS39" i="32" s="1"/>
  <c r="AS40" i="32" s="1"/>
  <c r="AY38" i="32"/>
  <c r="AY39" i="32" s="1"/>
  <c r="AY40" i="32" s="1"/>
  <c r="AE38" i="32"/>
  <c r="AE39" i="32" s="1"/>
  <c r="AE40" i="32" s="1"/>
  <c r="W38" i="32"/>
  <c r="W39" i="32" s="1"/>
  <c r="W40" i="32" s="1"/>
  <c r="U38" i="32"/>
  <c r="U39" i="32" s="1"/>
  <c r="U40" i="32" s="1"/>
  <c r="I38" i="32"/>
  <c r="I39" i="32" s="1"/>
  <c r="I40" i="32" s="1"/>
  <c r="AT38" i="32"/>
  <c r="AT39" i="32" s="1"/>
  <c r="AT40" i="32" s="1"/>
  <c r="BJ38" i="32"/>
  <c r="BJ39" i="32" s="1"/>
  <c r="BJ40" i="32" s="1"/>
  <c r="AX38" i="32"/>
  <c r="AX39" i="32" s="1"/>
  <c r="AX40" i="32" s="1"/>
  <c r="AW38" i="32"/>
  <c r="AW39" i="32" s="1"/>
  <c r="AW40" i="32" s="1"/>
  <c r="X38" i="32"/>
  <c r="X39" i="32" s="1"/>
  <c r="X40" i="32" s="1"/>
  <c r="AC38" i="32"/>
  <c r="AC39" i="32" s="1"/>
  <c r="AC40" i="32" s="1"/>
  <c r="P38" i="32"/>
  <c r="P39" i="32" s="1"/>
  <c r="P40" i="32" s="1"/>
  <c r="BF38" i="32"/>
  <c r="BF39" i="32" s="1"/>
  <c r="BF40" i="32" s="1"/>
  <c r="BC38" i="32"/>
  <c r="BC39" i="32" s="1"/>
  <c r="BC40" i="32" s="1"/>
  <c r="BA38" i="32"/>
  <c r="BA39" i="32" s="1"/>
  <c r="BA40" i="32" s="1"/>
  <c r="BK38" i="32"/>
  <c r="BK39" i="32" s="1"/>
  <c r="BK40" i="32" s="1"/>
  <c r="AO38" i="32"/>
  <c r="AO39" i="32" s="1"/>
  <c r="AO40" i="32" s="1"/>
  <c r="BO38" i="32"/>
  <c r="BO39" i="32" s="1"/>
  <c r="BO40" i="32" s="1"/>
  <c r="H38" i="32"/>
  <c r="H39" i="32" s="1"/>
  <c r="H40" i="32" s="1"/>
  <c r="H46" i="7"/>
  <c r="I46" i="7"/>
  <c r="J46" i="7"/>
  <c r="K46" i="7"/>
  <c r="L46" i="7"/>
  <c r="M46" i="7"/>
  <c r="N46" i="7"/>
  <c r="O46" i="7"/>
  <c r="P46" i="7"/>
  <c r="Q46" i="7"/>
  <c r="R46" i="7"/>
  <c r="S46" i="7"/>
  <c r="T46" i="7"/>
  <c r="U46" i="7"/>
  <c r="V46" i="7"/>
  <c r="W46" i="7"/>
  <c r="X46" i="7"/>
  <c r="Y46" i="7"/>
  <c r="Z46" i="7"/>
  <c r="AA46" i="7"/>
  <c r="AB46" i="7"/>
  <c r="AC46" i="7"/>
  <c r="AD46" i="7"/>
  <c r="AE46" i="7"/>
  <c r="AF46" i="7"/>
  <c r="AG46" i="7"/>
  <c r="AH46" i="7"/>
  <c r="AI46" i="7"/>
  <c r="AJ46" i="7"/>
  <c r="AK46" i="7"/>
  <c r="AL46" i="7"/>
  <c r="AM46" i="7"/>
  <c r="AN46" i="7"/>
  <c r="AO46" i="7"/>
  <c r="AP46" i="7"/>
  <c r="AQ46" i="7"/>
  <c r="AR46" i="7"/>
  <c r="AS46" i="7"/>
  <c r="AT46" i="7"/>
  <c r="AU46" i="7"/>
  <c r="AV46" i="7"/>
  <c r="AW46" i="7"/>
  <c r="AX46" i="7"/>
  <c r="AY46" i="7"/>
  <c r="AZ46" i="7"/>
  <c r="BA46" i="7"/>
  <c r="BB46" i="7"/>
  <c r="BC46" i="7"/>
  <c r="BD46" i="7"/>
  <c r="BE46" i="7"/>
  <c r="BF46" i="7"/>
  <c r="BG46" i="7"/>
  <c r="BH46" i="7"/>
  <c r="BI46" i="7"/>
  <c r="BJ46" i="7"/>
  <c r="BK46" i="7"/>
  <c r="BL46" i="7"/>
  <c r="BM46" i="7"/>
  <c r="BN46" i="7"/>
  <c r="BO46" i="7"/>
  <c r="BP46" i="7"/>
  <c r="BQ46" i="7"/>
  <c r="BT45" i="7"/>
  <c r="BT46" i="7" s="1"/>
  <c r="BR46" i="7"/>
  <c r="BS46" i="7"/>
  <c r="D46" i="7" l="1"/>
  <c r="BR39" i="28"/>
  <c r="BR20" i="32"/>
  <c r="BS28" i="28"/>
  <c r="BR47" i="32"/>
  <c r="BS47" i="32" s="1"/>
  <c r="BS32" i="31"/>
  <c r="BR35" i="31"/>
  <c r="BS35" i="31" l="1"/>
  <c r="BS20" i="32"/>
  <c r="BR5" i="28"/>
  <c r="BS39" i="28"/>
  <c r="BR19" i="32"/>
  <c r="BS5" i="28" l="1"/>
  <c r="BR38" i="31"/>
  <c r="BR8" i="28"/>
  <c r="BS19" i="32"/>
  <c r="BR19" i="28" l="1"/>
  <c r="BR44" i="32" s="1"/>
  <c r="BS8" i="28"/>
  <c r="BR37" i="32"/>
  <c r="BR39" i="32" s="1"/>
  <c r="BR40" i="32" s="1"/>
  <c r="BR5" i="32"/>
  <c r="BR4" i="32"/>
  <c r="BS38" i="31"/>
  <c r="BS40" i="31" s="1"/>
  <c r="BR40" i="31"/>
  <c r="BS44" i="32" l="1"/>
  <c r="BS5" i="32"/>
  <c r="BS37" i="32"/>
  <c r="BS39" i="32" s="1"/>
  <c r="BS40" i="32" s="1"/>
  <c r="BS4" i="32"/>
  <c r="BS19" i="28"/>
  <c r="BR46" i="32"/>
  <c r="BS46" i="32" s="1"/>
  <c r="BR48" i="32"/>
  <c r="BS48" i="32" s="1"/>
  <c r="BR13" i="32"/>
  <c r="BR18" i="32"/>
  <c r="BR28" i="32"/>
  <c r="BR45" i="32"/>
  <c r="BS45" i="32" s="1"/>
  <c r="BR17" i="32"/>
  <c r="BR42" i="28"/>
  <c r="BS18" i="32" l="1"/>
  <c r="BS13" i="32"/>
  <c r="BS28" i="32"/>
  <c r="BS17" i="32"/>
  <c r="BS42" i="28"/>
  <c r="BR49" i="32"/>
  <c r="BR50" i="32" l="1"/>
  <c r="BS49" i="32"/>
  <c r="BS50" i="3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Scott Beber</author>
  </authors>
  <commentList>
    <comment ref="BR28" authorId="0" shapeId="0" xr:uid="{F44652BF-87E8-4F67-9585-54C3B7C36412}">
      <text>
        <r>
          <rPr>
            <b/>
            <sz val="9"/>
            <color indexed="81"/>
            <rFont val="Tahoma"/>
            <family val="2"/>
          </rPr>
          <t>Hardcoded to prior balance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Scott Beber</author>
  </authors>
  <commentList>
    <comment ref="B4" authorId="0" shapeId="0" xr:uid="{C309791B-E66D-4B6D-9C75-45622CD5868C}">
      <text>
        <r>
          <rPr>
            <b/>
            <sz val="9"/>
            <color indexed="81"/>
            <rFont val="Tahoma"/>
            <family val="2"/>
          </rPr>
          <t>From CashBudget tab</t>
        </r>
      </text>
    </comment>
    <comment ref="S46" authorId="0" shapeId="0" xr:uid="{08DE2E9A-9B3A-4C4B-AF5A-BB9B78C3268A}">
      <text>
        <r>
          <rPr>
            <b/>
            <sz val="9"/>
            <color indexed="81"/>
            <rFont val="Tahoma"/>
            <family val="2"/>
          </rPr>
          <t xml:space="preserve">Yearly totals hardcoded 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Scott Beber</author>
  </authors>
  <commentList>
    <comment ref="B16" authorId="0" shapeId="0" xr:uid="{983D247F-2F53-4398-BEB1-C0E9DBC3CA2A}">
      <text>
        <r>
          <rPr>
            <sz val="9"/>
            <color indexed="81"/>
            <rFont val="Tahoma"/>
            <family val="2"/>
          </rPr>
          <t xml:space="preserve">See Cash Budget
COGS = Inventory = given % of next month's Sales fcst
</t>
        </r>
      </text>
    </comment>
  </commentList>
</comments>
</file>

<file path=xl/sharedStrings.xml><?xml version="1.0" encoding="utf-8"?>
<sst xmlns="http://schemas.openxmlformats.org/spreadsheetml/2006/main" count="798" uniqueCount="501">
  <si>
    <t>Total Operating Expense</t>
  </si>
  <si>
    <t>Net Income</t>
  </si>
  <si>
    <t>Revenue</t>
  </si>
  <si>
    <t>Interest</t>
  </si>
  <si>
    <t>Operating</t>
  </si>
  <si>
    <t>Sales</t>
  </si>
  <si>
    <t>Expense</t>
  </si>
  <si>
    <t>Equity</t>
  </si>
  <si>
    <t>Related</t>
  </si>
  <si>
    <t>Marketing</t>
  </si>
  <si>
    <t>General</t>
  </si>
  <si>
    <t>Income Statement</t>
  </si>
  <si>
    <t>&amp;</t>
  </si>
  <si>
    <t>Staff-</t>
  </si>
  <si>
    <t>EBIT</t>
  </si>
  <si>
    <t>Taxes</t>
  </si>
  <si>
    <t>Line of Credit</t>
  </si>
  <si>
    <t>Salaries</t>
  </si>
  <si>
    <t>Insurance</t>
  </si>
  <si>
    <t>Admin.</t>
  </si>
  <si>
    <t>Total G&amp;A Heads</t>
  </si>
  <si>
    <t>Total S&amp;M Heads</t>
  </si>
  <si>
    <t>Total R&amp;D Heads</t>
  </si>
  <si>
    <t>Year 1</t>
  </si>
  <si>
    <t>Year 2</t>
  </si>
  <si>
    <t>Year 3</t>
  </si>
  <si>
    <t>Total G&amp;A Salary ($000)</t>
  </si>
  <si>
    <t>Ad Sales</t>
  </si>
  <si>
    <t>Total S&amp;M Salary ($000)</t>
  </si>
  <si>
    <t>Total R&amp;D Salary ($000)</t>
  </si>
  <si>
    <t>Phone/Communications</t>
  </si>
  <si>
    <t>Office Supplies/Equipment</t>
  </si>
  <si>
    <t>Operating Expense</t>
  </si>
  <si>
    <t>Overhead</t>
  </si>
  <si>
    <t>Technology</t>
  </si>
  <si>
    <t>Hosting</t>
  </si>
  <si>
    <t>Total Technology</t>
  </si>
  <si>
    <t>Debt</t>
  </si>
  <si>
    <t>Online</t>
  </si>
  <si>
    <t>Licensing</t>
  </si>
  <si>
    <t>Offline</t>
  </si>
  <si>
    <t>Total Revenue</t>
  </si>
  <si>
    <t>Total Overhead</t>
  </si>
  <si>
    <t>Total Staff-Related</t>
  </si>
  <si>
    <t>Valuation</t>
  </si>
  <si>
    <t>WACC</t>
  </si>
  <si>
    <t>Year 4</t>
  </si>
  <si>
    <t>Year 5</t>
  </si>
  <si>
    <t>Year</t>
  </si>
  <si>
    <t>Events</t>
  </si>
  <si>
    <t>Product</t>
  </si>
  <si>
    <t>Advertising</t>
  </si>
  <si>
    <t>Monthly churn</t>
  </si>
  <si>
    <t>Cumulative subscribers</t>
  </si>
  <si>
    <t>Cumulative customers</t>
  </si>
  <si>
    <t>Average active customer days/month</t>
  </si>
  <si>
    <t>Banner impressions/month x1000</t>
  </si>
  <si>
    <t>Skyscraper impressions/month x1,000</t>
  </si>
  <si>
    <t>Seminars</t>
  </si>
  <si>
    <t>Total Revenue, Offline Products</t>
  </si>
  <si>
    <t>Total Revenue, Online Products</t>
  </si>
  <si>
    <t>CEO</t>
  </si>
  <si>
    <t>President</t>
  </si>
  <si>
    <t>COO</t>
  </si>
  <si>
    <t>CFO</t>
  </si>
  <si>
    <t>VP Finance</t>
  </si>
  <si>
    <t>CTO</t>
  </si>
  <si>
    <t>VP Sales</t>
  </si>
  <si>
    <t>Lead Programmer</t>
  </si>
  <si>
    <t>Director, Technology</t>
  </si>
  <si>
    <t>Systems Analyst</t>
  </si>
  <si>
    <t>SVP Marketing</t>
  </si>
  <si>
    <t>Media Buyer</t>
  </si>
  <si>
    <t>Start</t>
  </si>
  <si>
    <t>Yearly</t>
  </si>
  <si>
    <t>Month</t>
  </si>
  <si>
    <t>% Incr.</t>
  </si>
  <si>
    <t>Outsourced Tech</t>
  </si>
  <si>
    <t>Temps/Contractors</t>
  </si>
  <si>
    <t>Outsourced Customer Service</t>
  </si>
  <si>
    <t>Outsourced Developers</t>
  </si>
  <si>
    <t>Travel/Entertainment</t>
  </si>
  <si>
    <t>Rent</t>
  </si>
  <si>
    <t>Utilities</t>
  </si>
  <si>
    <t>Promotions</t>
  </si>
  <si>
    <t>Public Relations</t>
  </si>
  <si>
    <t>Copy Services/Printing</t>
  </si>
  <si>
    <t>Equipment Lease/Rent</t>
  </si>
  <si>
    <t>Repairs &amp; Maintenance</t>
  </si>
  <si>
    <t>Security</t>
  </si>
  <si>
    <t>Telecommunications</t>
  </si>
  <si>
    <t>Non-Capitalized Equipment</t>
  </si>
  <si>
    <t>Growth</t>
  </si>
  <si>
    <t>Bad Debt Expense</t>
  </si>
  <si>
    <t>Investor Relations</t>
  </si>
  <si>
    <t>Market Research</t>
  </si>
  <si>
    <t>Member Acquisition Costs</t>
  </si>
  <si>
    <t>Media &amp; Agency</t>
  </si>
  <si>
    <t>Trade Shows/Seminars</t>
  </si>
  <si>
    <t>Outsourced Accounting</t>
  </si>
  <si>
    <t>Retail Banking</t>
  </si>
  <si>
    <t>Other Professional Fees</t>
  </si>
  <si>
    <t>Software Licenses</t>
  </si>
  <si>
    <t>Postage &amp; Delivery</t>
  </si>
  <si>
    <t>Dues &amp; Subscriptions</t>
  </si>
  <si>
    <t>Customer Relations</t>
  </si>
  <si>
    <t>Servers</t>
  </si>
  <si>
    <t>Hardware</t>
  </si>
  <si>
    <t>Software</t>
  </si>
  <si>
    <t>Laboratory</t>
  </si>
  <si>
    <t>Research &amp; Deveopment</t>
  </si>
  <si>
    <t>Total Salaries</t>
  </si>
  <si>
    <t>Total Headcount</t>
  </si>
  <si>
    <t>Comps</t>
  </si>
  <si>
    <t>Beginning Balance</t>
  </si>
  <si>
    <t>Interest Payment</t>
  </si>
  <si>
    <t>Monthly Payment</t>
  </si>
  <si>
    <t>Principal Payment</t>
  </si>
  <si>
    <t>Short-Term Debt</t>
  </si>
  <si>
    <t>Financing</t>
  </si>
  <si>
    <t>Long-Term Debt</t>
  </si>
  <si>
    <t>Avg. Mos. in Term</t>
  </si>
  <si>
    <t>Total Capitalization ($ Mil)</t>
  </si>
  <si>
    <t>Total Equity ($ MIL)</t>
  </si>
  <si>
    <t>DCF</t>
  </si>
  <si>
    <t>Resid</t>
  </si>
  <si>
    <t>Forecasted Sales</t>
  </si>
  <si>
    <t>Collections</t>
  </si>
  <si>
    <t>Cash</t>
  </si>
  <si>
    <t>30 Days</t>
  </si>
  <si>
    <t>60 Days</t>
  </si>
  <si>
    <t>90 Days</t>
  </si>
  <si>
    <t>Disbursements</t>
  </si>
  <si>
    <t>Sales &amp;</t>
  </si>
  <si>
    <t>Total Sales &amp; Marketing</t>
  </si>
  <si>
    <t>OpEx Wages</t>
  </si>
  <si>
    <t>OpEx Overhead</t>
  </si>
  <si>
    <t>OpEx Sales &amp; Marketing</t>
  </si>
  <si>
    <t>OpEx Technology</t>
  </si>
  <si>
    <t>Total Disbursements</t>
  </si>
  <si>
    <t>Payments</t>
  </si>
  <si>
    <t>&amp; Purchases</t>
  </si>
  <si>
    <t>Assets</t>
  </si>
  <si>
    <t>Liabilities</t>
  </si>
  <si>
    <t>Owners</t>
  </si>
  <si>
    <t>Balance Sheet</t>
  </si>
  <si>
    <t>Cash &amp; Equivalents</t>
  </si>
  <si>
    <t>Total Current Assets</t>
  </si>
  <si>
    <t>Total Assets</t>
  </si>
  <si>
    <t>Accounts Payable</t>
  </si>
  <si>
    <t>Total Current Liabilities</t>
  </si>
  <si>
    <t>Total Liabilities</t>
  </si>
  <si>
    <t>Hardware/Software</t>
  </si>
  <si>
    <t>Equipment</t>
  </si>
  <si>
    <t>Furniture</t>
  </si>
  <si>
    <t>Construction</t>
  </si>
  <si>
    <t>Depreciation Expense</t>
  </si>
  <si>
    <t>Net Fixed Assets</t>
  </si>
  <si>
    <t>Patent</t>
  </si>
  <si>
    <t>Goodwill</t>
  </si>
  <si>
    <t>Amortization Expense</t>
  </si>
  <si>
    <t>Net Intangibles</t>
  </si>
  <si>
    <t>Current Liabilities</t>
  </si>
  <si>
    <t>Common Stock</t>
  </si>
  <si>
    <t>Additional Paid-in-Capital</t>
  </si>
  <si>
    <t>Preferred Stock</t>
  </si>
  <si>
    <t>Retained Earnings</t>
  </si>
  <si>
    <t>Accounts Receivable</t>
  </si>
  <si>
    <t>Inventory</t>
  </si>
  <si>
    <t>Fixed</t>
  </si>
  <si>
    <t>EBITDA</t>
  </si>
  <si>
    <t>Current Ratio</t>
  </si>
  <si>
    <t>Quick Ratio</t>
  </si>
  <si>
    <t>Operating Profit Margin</t>
  </si>
  <si>
    <t>Net Profit Margin</t>
  </si>
  <si>
    <t>Return on Total Assets</t>
  </si>
  <si>
    <t>Return on Equity</t>
  </si>
  <si>
    <t>Economic Profit</t>
  </si>
  <si>
    <t>Tax Rate</t>
  </si>
  <si>
    <t>Given</t>
  </si>
  <si>
    <t>Total Operating Capital</t>
  </si>
  <si>
    <t>Dollar Cost of Capital</t>
  </si>
  <si>
    <t>Total Shareholders Equity</t>
  </si>
  <si>
    <t>Phones/Communication</t>
  </si>
  <si>
    <t>Vehicles</t>
  </si>
  <si>
    <t>Month of</t>
  </si>
  <si>
    <t>Outlay</t>
  </si>
  <si>
    <t>Security System</t>
  </si>
  <si>
    <t>Fixtures</t>
  </si>
  <si>
    <t>Copyrights/Trademarks</t>
  </si>
  <si>
    <t>IP and Trade Secrets</t>
  </si>
  <si>
    <t>Price</t>
  </si>
  <si>
    <t>Leasehold Improvements</t>
  </si>
  <si>
    <t>Intangible</t>
  </si>
  <si>
    <t>Purch.</t>
  </si>
  <si>
    <t>(Mos.)</t>
  </si>
  <si>
    <t>Life</t>
  </si>
  <si>
    <t>Accumulated Depreciation</t>
  </si>
  <si>
    <t>Accumulated Amortization</t>
  </si>
  <si>
    <t>Current Assets</t>
  </si>
  <si>
    <t>Intangibles</t>
  </si>
  <si>
    <t>Long-Term Assets</t>
  </si>
  <si>
    <t>Total Long-Term Assets</t>
  </si>
  <si>
    <t>Total Liabilities + Owners Equity</t>
  </si>
  <si>
    <t>CapEx (Fixed Assets)</t>
  </si>
  <si>
    <t>CapEx (Intangibles)</t>
  </si>
  <si>
    <t>Total Debt</t>
  </si>
  <si>
    <t>Activities</t>
  </si>
  <si>
    <t>Investing</t>
  </si>
  <si>
    <t>Changes in Current Accounts</t>
  </si>
  <si>
    <t>Net Cash, Operations</t>
  </si>
  <si>
    <t>Noncash Addbacks</t>
  </si>
  <si>
    <t>Changes in Long-Term Assets</t>
  </si>
  <si>
    <t>Net Cash, Investing</t>
  </si>
  <si>
    <t>Changes in Short-Term Borrowing</t>
  </si>
  <si>
    <t>Short-Term Loans</t>
  </si>
  <si>
    <t>Changes in Long-Term Borrowing</t>
  </si>
  <si>
    <t>Changes in Equity</t>
  </si>
  <si>
    <t>Cash Dividends</t>
  </si>
  <si>
    <t>Net Cash, Financing</t>
  </si>
  <si>
    <t>Net Change in Cash</t>
  </si>
  <si>
    <t>Liquidity</t>
  </si>
  <si>
    <t>Ratios</t>
  </si>
  <si>
    <t>Numerator</t>
  </si>
  <si>
    <t>Denominator</t>
  </si>
  <si>
    <t>Curr. Liab</t>
  </si>
  <si>
    <t>Curr. Asset</t>
  </si>
  <si>
    <t>Efficiency</t>
  </si>
  <si>
    <t>Inventory Turnover</t>
  </si>
  <si>
    <t>COGS</t>
  </si>
  <si>
    <t>C.Ass.- Inven.</t>
  </si>
  <si>
    <t>A/R Turnover</t>
  </si>
  <si>
    <t>Credit Sales</t>
  </si>
  <si>
    <t>Acc. Receiv.</t>
  </si>
  <si>
    <t>Avg. Collec. Per.</t>
  </si>
  <si>
    <t>Acc. Rec.</t>
  </si>
  <si>
    <t>Fixed Asset Turnover</t>
  </si>
  <si>
    <t>Anl. Credit Sales *360</t>
  </si>
  <si>
    <t>Total Asset Turnover</t>
  </si>
  <si>
    <t>Debt to Equity</t>
  </si>
  <si>
    <t>Total Equity</t>
  </si>
  <si>
    <t>Leverage</t>
  </si>
  <si>
    <t>Gross Profit</t>
  </si>
  <si>
    <t>Common Equity</t>
  </si>
  <si>
    <t>Return on Comm. Equity</t>
  </si>
  <si>
    <t>LT Debt to Total Cap.</t>
  </si>
  <si>
    <t>Debt + Equity</t>
  </si>
  <si>
    <t>L/T Debt to Equity</t>
  </si>
  <si>
    <t>Financial Analysis</t>
  </si>
  <si>
    <t>Economic</t>
  </si>
  <si>
    <t>Profit</t>
  </si>
  <si>
    <t>Measure</t>
  </si>
  <si>
    <t>Source</t>
  </si>
  <si>
    <t>EBIT * (1-Tax Rate)</t>
  </si>
  <si>
    <t>CA+NFA-(CL- ST N/P)</t>
  </si>
  <si>
    <t>After-Tax Cost of Capital</t>
  </si>
  <si>
    <t>Total Oper. Capital  * (ATCC)</t>
  </si>
  <si>
    <t>NOPAT - Dollar Cost of Cap.</t>
  </si>
  <si>
    <t>Z-Score</t>
  </si>
  <si>
    <t>Model</t>
  </si>
  <si>
    <t>Fin. Distress</t>
  </si>
  <si>
    <t>Payroll Taxes                   Load:</t>
  </si>
  <si>
    <t>Operating Expenses</t>
  </si>
  <si>
    <t>Cost of Goods Sold</t>
  </si>
  <si>
    <t>Total Expenses</t>
  </si>
  <si>
    <t>* (Sales / total assets)</t>
  </si>
  <si>
    <t>Total Cash Collections</t>
  </si>
  <si>
    <t>Total Cash Payments</t>
  </si>
  <si>
    <t>Dividends to Shareholders</t>
  </si>
  <si>
    <t>chk</t>
  </si>
  <si>
    <t>Beg Cash Balance</t>
  </si>
  <si>
    <t>End Cash Balance</t>
  </si>
  <si>
    <t>PE ratio</t>
  </si>
  <si>
    <t>Net After-Tax OpProfit</t>
  </si>
  <si>
    <t>Lower Bound:</t>
  </si>
  <si>
    <t>Upper Bound:</t>
  </si>
  <si>
    <t>Z-Score:</t>
  </si>
  <si>
    <t>Test:</t>
  </si>
  <si>
    <t>* (EBIT / total assets) +</t>
  </si>
  <si>
    <t>Less: Accumulated Amort.</t>
  </si>
  <si>
    <t>Less: Accumulated Depret'n</t>
  </si>
  <si>
    <t>Capital Expenditures</t>
  </si>
  <si>
    <t xml:space="preserve">Beg. </t>
  </si>
  <si>
    <t>Sal.</t>
  </si>
  <si>
    <t>Annual</t>
  </si>
  <si>
    <t>Month 1</t>
  </si>
  <si>
    <t>Month 2</t>
  </si>
  <si>
    <t>Month 3</t>
  </si>
  <si>
    <t>Month 4</t>
  </si>
  <si>
    <t>Month 5</t>
  </si>
  <si>
    <t>Month 6</t>
  </si>
  <si>
    <t>Month 7</t>
  </si>
  <si>
    <t>Month 8</t>
  </si>
  <si>
    <t>Month 9</t>
  </si>
  <si>
    <t>Month 10</t>
  </si>
  <si>
    <t>Month 11</t>
  </si>
  <si>
    <t>Month 12</t>
  </si>
  <si>
    <t>Month 13</t>
  </si>
  <si>
    <t>Month 14</t>
  </si>
  <si>
    <t>Month 15</t>
  </si>
  <si>
    <t>Month 16</t>
  </si>
  <si>
    <t>Month 17</t>
  </si>
  <si>
    <t>Month 18</t>
  </si>
  <si>
    <t>Month 19</t>
  </si>
  <si>
    <t>Month 20</t>
  </si>
  <si>
    <t>Month 21</t>
  </si>
  <si>
    <t>Month 22</t>
  </si>
  <si>
    <t>Month 23</t>
  </si>
  <si>
    <t>Month 24</t>
  </si>
  <si>
    <t>Month 25</t>
  </si>
  <si>
    <t>Month 26</t>
  </si>
  <si>
    <t>Month 27</t>
  </si>
  <si>
    <t>Month 28</t>
  </si>
  <si>
    <t>Month 29</t>
  </si>
  <si>
    <t>Month 30</t>
  </si>
  <si>
    <t>Month 31</t>
  </si>
  <si>
    <t>Month 32</t>
  </si>
  <si>
    <t>Month 33</t>
  </si>
  <si>
    <t>Month 34</t>
  </si>
  <si>
    <t>Month 35</t>
  </si>
  <si>
    <t>Month 36</t>
  </si>
  <si>
    <t>Month 37</t>
  </si>
  <si>
    <t>Month 38</t>
  </si>
  <si>
    <t>Month 39</t>
  </si>
  <si>
    <t>Month 40</t>
  </si>
  <si>
    <t>Month 41</t>
  </si>
  <si>
    <t>Month 42</t>
  </si>
  <si>
    <t>Month 43</t>
  </si>
  <si>
    <t>Month 44</t>
  </si>
  <si>
    <t>Month 45</t>
  </si>
  <si>
    <t>Month 46</t>
  </si>
  <si>
    <t>Month 47</t>
  </si>
  <si>
    <t>Month 48</t>
  </si>
  <si>
    <t>Month 49</t>
  </si>
  <si>
    <t>Month 50</t>
  </si>
  <si>
    <t>Month 51</t>
  </si>
  <si>
    <t>Month 52</t>
  </si>
  <si>
    <t>Month 53</t>
  </si>
  <si>
    <t>Month 54</t>
  </si>
  <si>
    <t>Month 55</t>
  </si>
  <si>
    <t>Month 56</t>
  </si>
  <si>
    <t>Month 57</t>
  </si>
  <si>
    <t>Month 58</t>
  </si>
  <si>
    <t>Month 59</t>
  </si>
  <si>
    <t>Month 60</t>
  </si>
  <si>
    <t>(x $1,000)</t>
  </si>
  <si>
    <t>(totals x1,000)</t>
  </si>
  <si>
    <t>(Deprec)</t>
  </si>
  <si>
    <t>(Amort)</t>
  </si>
  <si>
    <t>Cash Flow Statement</t>
  </si>
  <si>
    <t>Public Rel Mgr</t>
  </si>
  <si>
    <t>Database Admin</t>
  </si>
  <si>
    <t>Cash Budget</t>
  </si>
  <si>
    <t>Capitalization</t>
  </si>
  <si>
    <t>Subscribes</t>
  </si>
  <si>
    <t>Ads</t>
  </si>
  <si>
    <t>Spnsors</t>
  </si>
  <si>
    <r>
      <t xml:space="preserve">M/M subs. growth, yrs. 1-2 </t>
    </r>
    <r>
      <rPr>
        <b/>
        <sz val="10"/>
        <color rgb="FF000099"/>
        <rFont val="Calibri"/>
        <family val="2"/>
        <scheme val="minor"/>
      </rPr>
      <t>(SUBS)</t>
    </r>
  </si>
  <si>
    <r>
      <t>M/M subs. growth, yr. 3</t>
    </r>
    <r>
      <rPr>
        <b/>
        <sz val="10"/>
        <color rgb="FF000099"/>
        <rFont val="Calibri"/>
        <family val="2"/>
        <scheme val="minor"/>
      </rPr>
      <t xml:space="preserve"> (SUBS)</t>
    </r>
  </si>
  <si>
    <r>
      <t xml:space="preserve">M/M subs. growth, yr. 4 </t>
    </r>
    <r>
      <rPr>
        <b/>
        <sz val="10"/>
        <color rgb="FF000099"/>
        <rFont val="Calibri"/>
        <family val="2"/>
        <scheme val="minor"/>
      </rPr>
      <t>(SUBS)</t>
    </r>
  </si>
  <si>
    <r>
      <t xml:space="preserve">M/M subs. growth, yr. 5 </t>
    </r>
    <r>
      <rPr>
        <b/>
        <sz val="10"/>
        <color rgb="FF000099"/>
        <rFont val="Calibri"/>
        <family val="2"/>
        <scheme val="minor"/>
      </rPr>
      <t>(SUBS)</t>
    </r>
  </si>
  <si>
    <r>
      <t xml:space="preserve">M/M customers growth, yrs. 1-2 </t>
    </r>
    <r>
      <rPr>
        <b/>
        <sz val="10"/>
        <color rgb="FF000099"/>
        <rFont val="Calibri"/>
        <family val="2"/>
        <scheme val="minor"/>
      </rPr>
      <t>(CUSTS)</t>
    </r>
  </si>
  <si>
    <r>
      <t xml:space="preserve">M/M customers growth, yr. 3 </t>
    </r>
    <r>
      <rPr>
        <b/>
        <sz val="10"/>
        <color rgb="FF000099"/>
        <rFont val="Calibri"/>
        <family val="2"/>
        <scheme val="minor"/>
      </rPr>
      <t>(CUSTS)</t>
    </r>
  </si>
  <si>
    <r>
      <t xml:space="preserve">M/M customers growth, yr. 4 </t>
    </r>
    <r>
      <rPr>
        <b/>
        <sz val="10"/>
        <color rgb="FF000099"/>
        <rFont val="Calibri"/>
        <family val="2"/>
        <scheme val="minor"/>
      </rPr>
      <t>(CUSTS)</t>
    </r>
  </si>
  <si>
    <r>
      <t xml:space="preserve">M/M customers growth, yr. 5 </t>
    </r>
    <r>
      <rPr>
        <b/>
        <sz val="10"/>
        <color rgb="FF000099"/>
        <rFont val="Calibri"/>
        <family val="2"/>
        <scheme val="minor"/>
      </rPr>
      <t>(CUSTS)</t>
    </r>
  </si>
  <si>
    <r>
      <t xml:space="preserve">M/M growth in fill rate </t>
    </r>
    <r>
      <rPr>
        <b/>
        <sz val="10"/>
        <color rgb="FF000099"/>
        <rFont val="Calibri"/>
        <family val="2"/>
        <scheme val="minor"/>
      </rPr>
      <t>(% FILLED)</t>
    </r>
  </si>
  <si>
    <r>
      <t xml:space="preserve">Q/Q product line growth </t>
    </r>
    <r>
      <rPr>
        <b/>
        <sz val="10"/>
        <color rgb="FF000099"/>
        <rFont val="Calibri"/>
        <family val="2"/>
        <scheme val="minor"/>
      </rPr>
      <t>(PRODUCT LINES)</t>
    </r>
  </si>
  <si>
    <r>
      <t xml:space="preserve">Q/Q attendance growth </t>
    </r>
    <r>
      <rPr>
        <b/>
        <sz val="10"/>
        <color rgb="FF000099"/>
        <rFont val="Calibri"/>
        <family val="2"/>
        <scheme val="minor"/>
      </rPr>
      <t>(ATTENDANCE)</t>
    </r>
  </si>
  <si>
    <r>
      <t>Y/Y growth in publication ads sold</t>
    </r>
    <r>
      <rPr>
        <b/>
        <sz val="10"/>
        <color rgb="FF000099"/>
        <rFont val="Calibri"/>
        <family val="2"/>
        <scheme val="minor"/>
      </rPr>
      <t xml:space="preserve"> (SPOTS)</t>
    </r>
  </si>
  <si>
    <r>
      <t>Y/Y growth in television ad type A</t>
    </r>
    <r>
      <rPr>
        <b/>
        <sz val="10"/>
        <color rgb="FF000099"/>
        <rFont val="Calibri"/>
        <family val="2"/>
        <scheme val="minor"/>
      </rPr>
      <t xml:space="preserve"> (SPOTS)</t>
    </r>
  </si>
  <si>
    <r>
      <t xml:space="preserve">Y/Y growth in television ad type B </t>
    </r>
    <r>
      <rPr>
        <b/>
        <sz val="10"/>
        <color rgb="FF000099"/>
        <rFont val="Calibri"/>
        <family val="2"/>
        <scheme val="minor"/>
      </rPr>
      <t>(SPOTS)</t>
    </r>
  </si>
  <si>
    <r>
      <t xml:space="preserve">Q/Q event growth </t>
    </r>
    <r>
      <rPr>
        <b/>
        <sz val="10"/>
        <color rgb="FF000099"/>
        <rFont val="Calibri"/>
        <family val="2"/>
        <scheme val="minor"/>
      </rPr>
      <t>(# EVENTS)</t>
    </r>
  </si>
  <si>
    <r>
      <t xml:space="preserve">Q/Q growth in ticket price </t>
    </r>
    <r>
      <rPr>
        <b/>
        <sz val="10"/>
        <color rgb="FF000099"/>
        <rFont val="Calibri"/>
        <family val="2"/>
        <scheme val="minor"/>
      </rPr>
      <t>(PRICE x $1.00)</t>
    </r>
  </si>
  <si>
    <t>Payroll</t>
  </si>
  <si>
    <t>Gross Profit Margin</t>
  </si>
  <si>
    <t>* (Ret earnings / total assets) +</t>
  </si>
  <si>
    <t>* (MV of equity / BV of liabs) +</t>
  </si>
  <si>
    <t>* (Net workg capit'l / tot assets) +</t>
  </si>
  <si>
    <t>L/T Debt</t>
  </si>
  <si>
    <t>Net OpIncome</t>
  </si>
  <si>
    <t>a</t>
  </si>
  <si>
    <t>b</t>
  </si>
  <si>
    <t>c</t>
  </si>
  <si>
    <t>d</t>
  </si>
  <si>
    <t>w</t>
  </si>
  <si>
    <t>x</t>
  </si>
  <si>
    <t>z</t>
  </si>
  <si>
    <t>y</t>
  </si>
  <si>
    <t>e</t>
  </si>
  <si>
    <t>f</t>
  </si>
  <si>
    <t>h</t>
  </si>
  <si>
    <t>g</t>
  </si>
  <si>
    <t>Balance</t>
  </si>
  <si>
    <t>LOC Balance</t>
  </si>
  <si>
    <t>Benefits                             Load:</t>
  </si>
  <si>
    <t>&amp; LOC</t>
  </si>
  <si>
    <t>FCF:</t>
  </si>
  <si>
    <t>DCF:</t>
  </si>
  <si>
    <t>Series B Com</t>
  </si>
  <si>
    <t>Series C Com</t>
  </si>
  <si>
    <t>Series D Com</t>
  </si>
  <si>
    <t>Preferred</t>
  </si>
  <si>
    <t>Add'l PiC 1</t>
  </si>
  <si>
    <t>Add'l PiC 2</t>
  </si>
  <si>
    <t>Add'l PiC 3</t>
  </si>
  <si>
    <t>R-Debt</t>
  </si>
  <si>
    <t>R-Equity</t>
  </si>
  <si>
    <t>Earnings</t>
  </si>
  <si>
    <t>Resid.Gr.</t>
  </si>
  <si>
    <t>Don't delete columns</t>
  </si>
  <si>
    <t>scott@ExcelModels.com</t>
  </si>
  <si>
    <r>
      <t xml:space="preserve">Y/Y gr. in pub. ad rates </t>
    </r>
    <r>
      <rPr>
        <b/>
        <sz val="10"/>
        <rFont val="Calibri"/>
        <family val="2"/>
        <scheme val="minor"/>
      </rPr>
      <t>(RATES x$1,000)</t>
    </r>
  </si>
  <si>
    <r>
      <t>Y/Y gr. in TV ad type A rates</t>
    </r>
    <r>
      <rPr>
        <b/>
        <sz val="10"/>
        <rFont val="Calibri"/>
        <family val="2"/>
        <scheme val="minor"/>
      </rPr>
      <t xml:space="preserve"> (RATES x$1,000)</t>
    </r>
  </si>
  <si>
    <r>
      <t>Y/Y gr. in TV ad type B rates</t>
    </r>
    <r>
      <rPr>
        <b/>
        <sz val="10"/>
        <rFont val="Calibri"/>
        <family val="2"/>
        <scheme val="minor"/>
      </rPr>
      <t xml:space="preserve"> (RATES x$1,000)</t>
    </r>
  </si>
  <si>
    <t>and R&amp;D</t>
  </si>
  <si>
    <t>Tech</t>
  </si>
  <si>
    <t>Monthly subscription fee (TOTAL Rev)</t>
  </si>
  <si>
    <t>Average daily customer yield (Rev)</t>
  </si>
  <si>
    <t>Banner CPM (and Rev)</t>
  </si>
  <si>
    <t>Skyscraper CPM (and Rev)</t>
  </si>
  <si>
    <t>Total Rev, Online Advertising</t>
  </si>
  <si>
    <t>Year 1 Rev per event x1,000 (Rev)</t>
  </si>
  <si>
    <t>Year 2-3 Rev per event x1,000 (Rev)</t>
  </si>
  <si>
    <t>Year 4-5 Rev per event x1,000 (Rev)</t>
  </si>
  <si>
    <t>Total Rev, Offline Events</t>
  </si>
  <si>
    <t>Year 1 monthly spon. fee x1,000 (Rev)</t>
  </si>
  <si>
    <t>Year 2 monthly spon. fee x1,000 (Rev)</t>
  </si>
  <si>
    <t>Year 3-5 monthly spon. fee x1,000 (Rev)</t>
  </si>
  <si>
    <t>Total Rev, Offline Sponsorships</t>
  </si>
  <si>
    <t>Total Rev, Product Licensing</t>
  </si>
  <si>
    <t>Total Rev x$1,000, Offline Seminars</t>
  </si>
  <si>
    <t>Total Rev, Offline Advertising</t>
  </si>
  <si>
    <r>
      <t xml:space="preserve">Y/Y growth in license fee </t>
    </r>
    <r>
      <rPr>
        <b/>
        <sz val="10"/>
        <rFont val="Calibri"/>
        <family val="2"/>
        <scheme val="minor"/>
      </rPr>
      <t>(FEE x$1,000)</t>
    </r>
  </si>
  <si>
    <r>
      <t xml:space="preserve">Annual sponosr growth </t>
    </r>
    <r>
      <rPr>
        <b/>
        <sz val="10"/>
        <color rgb="FF000099"/>
        <rFont val="Calibri"/>
        <family val="2"/>
        <scheme val="minor"/>
      </rPr>
      <t>(in # SPONSORS)</t>
    </r>
  </si>
  <si>
    <t>A</t>
  </si>
  <si>
    <t>B</t>
  </si>
  <si>
    <t>C</t>
  </si>
  <si>
    <t>D</t>
  </si>
  <si>
    <t>Avg</t>
  </si>
  <si>
    <t>Co.</t>
  </si>
  <si>
    <t>Total Invested Capital</t>
  </si>
  <si>
    <t>Capital Outlays (PPE + Intangs)</t>
  </si>
  <si>
    <t>Invested</t>
  </si>
  <si>
    <t>Capital</t>
  </si>
  <si>
    <t>Short-Term</t>
  </si>
  <si>
    <t>Long-Term</t>
  </si>
  <si>
    <t>Ending Balance. S/T Debt</t>
  </si>
  <si>
    <t>Ending Balance, L/T Debt</t>
  </si>
  <si>
    <t>Capital + Collections</t>
  </si>
  <si>
    <t>Income Taxes</t>
  </si>
  <si>
    <t>Cash Collections</t>
  </si>
  <si>
    <t>Cash Purchases</t>
  </si>
  <si>
    <t>Net Interest &amp; Taxes</t>
  </si>
  <si>
    <t>Total New Equity</t>
  </si>
  <si>
    <t>Total New Debt</t>
  </si>
  <si>
    <t>Incremental Debt</t>
  </si>
  <si>
    <t>Incremental Equity</t>
  </si>
  <si>
    <t>Dividends</t>
  </si>
  <si>
    <t>D&amp;A</t>
  </si>
  <si>
    <t>COGS as % Next Mo. Rev</t>
  </si>
  <si>
    <t>Interest on Loan Debt</t>
  </si>
  <si>
    <r>
      <t>Interest/</t>
    </r>
    <r>
      <rPr>
        <sz val="10"/>
        <color rgb="FFFF0000"/>
        <rFont val="Calibri"/>
        <family val="2"/>
        <scheme val="minor"/>
      </rPr>
      <t xml:space="preserve">(Income) </t>
    </r>
    <r>
      <rPr>
        <sz val="10"/>
        <rFont val="Calibri"/>
        <family val="2"/>
        <scheme val="minor"/>
      </rPr>
      <t>on LoC</t>
    </r>
  </si>
  <si>
    <t>Unadjust Cash Balance</t>
  </si>
  <si>
    <t>Adj. Cash Balance</t>
  </si>
  <si>
    <t>Collect - Disburse</t>
  </si>
  <si>
    <r>
      <t>Interest Expense/</t>
    </r>
    <r>
      <rPr>
        <sz val="10"/>
        <color rgb="FFFF0000"/>
        <rFont val="Calibri"/>
        <family val="2"/>
        <scheme val="minor"/>
      </rPr>
      <t>(Income)</t>
    </r>
  </si>
  <si>
    <r>
      <t>Total Int Expense/</t>
    </r>
    <r>
      <rPr>
        <sz val="10"/>
        <color rgb="FFFF0000"/>
        <rFont val="Calibri"/>
        <family val="2"/>
        <scheme val="minor"/>
      </rPr>
      <t>(Income)</t>
    </r>
  </si>
  <si>
    <t xml:space="preserve"> </t>
  </si>
  <si>
    <t>Cash receipts from customers</t>
  </si>
  <si>
    <t>Cash paid to suppliers</t>
  </si>
  <si>
    <t>Interest paid</t>
  </si>
  <si>
    <t>Income taxes paid</t>
  </si>
  <si>
    <t>Net cash from operating activities</t>
  </si>
  <si>
    <t>Purchase of property, plant, and equipment</t>
  </si>
  <si>
    <t>Proceeds from issuance of common stock</t>
  </si>
  <si>
    <t>Dividends paid</t>
  </si>
  <si>
    <t>Money Mkt Lend @</t>
  </si>
  <si>
    <t>LoC Borrow          @</t>
  </si>
  <si>
    <t>Cash paid for Overhead &amp; Ops</t>
  </si>
  <si>
    <t>Net income</t>
  </si>
  <si>
    <t>Depreciation and amortization</t>
  </si>
  <si>
    <t>Total adjustments</t>
  </si>
  <si>
    <t>Total D&amp;A Expense</t>
  </si>
  <si>
    <t>Proceeds from issuance of debt</t>
  </si>
  <si>
    <t>Proceeds from Line of Credit</t>
  </si>
  <si>
    <t>chk:</t>
  </si>
  <si>
    <t>Adjustments:</t>
  </si>
  <si>
    <t>rate</t>
  </si>
  <si>
    <r>
      <rPr>
        <sz val="10"/>
        <color rgb="FFFF0000"/>
        <rFont val="Calibri"/>
        <family val="2"/>
        <scheme val="minor"/>
      </rPr>
      <t>©</t>
    </r>
    <r>
      <rPr>
        <b/>
        <sz val="12"/>
        <color rgb="FFFF0000"/>
        <rFont val="Calibri"/>
        <family val="2"/>
        <scheme val="minor"/>
      </rPr>
      <t>ExcelModels.com</t>
    </r>
  </si>
  <si>
    <t>Min req'd</t>
  </si>
  <si>
    <t>Max req'd</t>
  </si>
  <si>
    <t>Work'g</t>
  </si>
  <si>
    <t>Cash from financing</t>
  </si>
  <si>
    <t>Net cash from financing</t>
  </si>
  <si>
    <t>Cash from operating activities</t>
  </si>
  <si>
    <t>Subtotal Reconciliation</t>
  </si>
  <si>
    <t>Cash Investment</t>
  </si>
  <si>
    <t>Net Cash Investment</t>
  </si>
  <si>
    <t>Reconciliation</t>
  </si>
  <si>
    <t>Net Income : Cash from Operating Activities</t>
  </si>
  <si>
    <t>Cash Budget : Cash Flow Statement (Direct):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</si>
</sst>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&quot;$&quot;#,##0_);[Red]\(&quot;$&quot;#,##0\)"/>
    <numFmt numFmtId="8" formatCode="&quot;$&quot;#,##0.00_);[Red]\(&quot;$&quot;#,##0.00\)"/>
    <numFmt numFmtId="43" formatCode="_(* #,##0.00_);_(* \(#,##0.00\);_(* &quot;-&quot;??_);_(@_)"/>
    <numFmt numFmtId="164" formatCode="0.0%"/>
    <numFmt numFmtId="165" formatCode="&quot;$&quot;#,##0"/>
    <numFmt numFmtId="166" formatCode="#,##0.0_);[Red]\(#,##0.0\)"/>
    <numFmt numFmtId="167" formatCode="0.000"/>
    <numFmt numFmtId="168" formatCode="#,##0.0"/>
    <numFmt numFmtId="169" formatCode="0.0"/>
    <numFmt numFmtId="170" formatCode="#,##0.0000_);[Red]\(#,##0.0000\)"/>
    <numFmt numFmtId="171" formatCode="&quot;$&quot;#,##0.0_);[Red]\(&quot;$&quot;#,##0.0\)"/>
  </numFmts>
  <fonts count="52" x14ac:knownFonts="1">
    <font>
      <sz val="10"/>
      <name val="Arial"/>
    </font>
    <font>
      <sz val="10"/>
      <name val="Arial"/>
      <family val="2"/>
    </font>
    <font>
      <sz val="7"/>
      <name val="Small Fonts"/>
      <family val="2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3F3F76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u/>
      <sz val="10"/>
      <name val="Calibri"/>
      <family val="2"/>
      <scheme val="minor"/>
    </font>
    <font>
      <sz val="8"/>
      <name val="Calibri"/>
      <family val="2"/>
      <scheme val="minor"/>
    </font>
    <font>
      <i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indexed="17"/>
      <name val="Calibri"/>
      <family val="2"/>
      <scheme val="minor"/>
    </font>
    <font>
      <sz val="8"/>
      <color indexed="22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1"/>
      <color indexed="17"/>
      <name val="Calibri"/>
      <family val="2"/>
      <scheme val="minor"/>
    </font>
    <font>
      <sz val="11"/>
      <color indexed="17"/>
      <name val="Calibri"/>
      <family val="2"/>
      <scheme val="minor"/>
    </font>
    <font>
      <b/>
      <sz val="10"/>
      <color indexed="17"/>
      <name val="Calibri"/>
      <family val="2"/>
      <scheme val="minor"/>
    </font>
    <font>
      <sz val="10"/>
      <color indexed="12"/>
      <name val="Calibri"/>
      <family val="2"/>
      <scheme val="minor"/>
    </font>
    <font>
      <b/>
      <sz val="10"/>
      <color indexed="12"/>
      <name val="Calibri"/>
      <family val="2"/>
      <scheme val="minor"/>
    </font>
    <font>
      <b/>
      <i/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u/>
      <sz val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000099"/>
      <name val="Calibri"/>
      <family val="2"/>
      <scheme val="minor"/>
    </font>
    <font>
      <b/>
      <sz val="10"/>
      <color rgb="FF000099"/>
      <name val="Calibri"/>
      <family val="2"/>
      <scheme val="minor"/>
    </font>
    <font>
      <b/>
      <sz val="8"/>
      <color rgb="FF000099"/>
      <name val="Calibri"/>
      <family val="2"/>
      <scheme val="minor"/>
    </font>
    <font>
      <sz val="8"/>
      <color rgb="FF000099"/>
      <name val="Calibri"/>
      <family val="2"/>
      <scheme val="minor"/>
    </font>
    <font>
      <b/>
      <sz val="10"/>
      <color rgb="FFC00000"/>
      <name val="Calibri"/>
      <family val="2"/>
      <scheme val="minor"/>
    </font>
    <font>
      <sz val="10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8"/>
      <color indexed="22"/>
      <name val="Calibri"/>
      <family val="2"/>
      <scheme val="minor"/>
    </font>
    <font>
      <b/>
      <i/>
      <u/>
      <sz val="10"/>
      <name val="Calibri"/>
      <family val="2"/>
      <scheme val="minor"/>
    </font>
    <font>
      <b/>
      <sz val="10.5"/>
      <color rgb="FFFF0000"/>
      <name val="Calibri"/>
      <family val="2"/>
      <scheme val="minor"/>
    </font>
    <font>
      <b/>
      <sz val="11"/>
      <color rgb="FF000099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000099"/>
      <name val="Calibri"/>
      <family val="2"/>
      <scheme val="minor"/>
    </font>
    <font>
      <u/>
      <sz val="10"/>
      <color rgb="FFC00000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99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0066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rgb="FF7F7F7F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rgb="FF7F7F7F"/>
      </left>
      <right style="thin">
        <color rgb="FF7F7F7F"/>
      </right>
      <top/>
      <bottom style="hair">
        <color auto="1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37" fontId="2" fillId="0" borderId="0"/>
    <xf numFmtId="9" fontId="1" fillId="0" borderId="0" applyFont="0" applyFill="0" applyBorder="0" applyAlignment="0" applyProtection="0"/>
    <xf numFmtId="0" fontId="6" fillId="13" borderId="22" applyNumberFormat="0" applyAlignment="0" applyProtection="0"/>
    <xf numFmtId="0" fontId="1" fillId="0" borderId="0"/>
  </cellStyleXfs>
  <cellXfs count="982">
    <xf numFmtId="0" fontId="0" fillId="0" borderId="0" xfId="0"/>
    <xf numFmtId="38" fontId="7" fillId="0" borderId="0" xfId="0" applyNumberFormat="1" applyFont="1" applyProtection="1"/>
    <xf numFmtId="38" fontId="7" fillId="0" borderId="0" xfId="0" applyNumberFormat="1" applyFont="1" applyAlignment="1" applyProtection="1">
      <alignment horizontal="left"/>
    </xf>
    <xf numFmtId="38" fontId="7" fillId="7" borderId="9" xfId="0" applyNumberFormat="1" applyFont="1" applyFill="1" applyBorder="1" applyAlignment="1" applyProtection="1">
      <alignment horizontal="centerContinuous"/>
    </xf>
    <xf numFmtId="0" fontId="8" fillId="7" borderId="10" xfId="0" applyFont="1" applyFill="1" applyBorder="1" applyAlignment="1" applyProtection="1">
      <alignment horizontal="centerContinuous"/>
    </xf>
    <xf numFmtId="38" fontId="7" fillId="14" borderId="9" xfId="0" applyNumberFormat="1" applyFont="1" applyFill="1" applyBorder="1" applyAlignment="1" applyProtection="1">
      <alignment horizontal="centerContinuous"/>
    </xf>
    <xf numFmtId="0" fontId="9" fillId="14" borderId="10" xfId="0" applyFont="1" applyFill="1" applyBorder="1" applyAlignment="1" applyProtection="1">
      <alignment horizontal="centerContinuous"/>
    </xf>
    <xf numFmtId="0" fontId="9" fillId="14" borderId="12" xfId="0" applyFont="1" applyFill="1" applyBorder="1" applyAlignment="1" applyProtection="1">
      <alignment horizontal="centerContinuous"/>
    </xf>
    <xf numFmtId="0" fontId="7" fillId="14" borderId="13" xfId="0" applyFont="1" applyFill="1" applyBorder="1" applyAlignment="1" applyProtection="1">
      <alignment horizontal="centerContinuous"/>
    </xf>
    <xf numFmtId="38" fontId="7" fillId="6" borderId="9" xfId="0" applyNumberFormat="1" applyFont="1" applyFill="1" applyBorder="1" applyAlignment="1" applyProtection="1">
      <alignment horizontal="centerContinuous"/>
    </xf>
    <xf numFmtId="0" fontId="8" fillId="6" borderId="10" xfId="0" applyFont="1" applyFill="1" applyBorder="1" applyAlignment="1" applyProtection="1">
      <alignment horizontal="centerContinuous"/>
    </xf>
    <xf numFmtId="0" fontId="8" fillId="6" borderId="12" xfId="0" applyFont="1" applyFill="1" applyBorder="1" applyAlignment="1" applyProtection="1">
      <alignment horizontal="centerContinuous"/>
    </xf>
    <xf numFmtId="0" fontId="7" fillId="6" borderId="13" xfId="0" applyFont="1" applyFill="1" applyBorder="1" applyAlignment="1" applyProtection="1">
      <alignment horizontal="centerContinuous"/>
    </xf>
    <xf numFmtId="38" fontId="7" fillId="8" borderId="9" xfId="0" applyNumberFormat="1" applyFont="1" applyFill="1" applyBorder="1" applyAlignment="1" applyProtection="1">
      <alignment horizontal="centerContinuous"/>
    </xf>
    <xf numFmtId="0" fontId="8" fillId="8" borderId="10" xfId="0" applyFont="1" applyFill="1" applyBorder="1" applyAlignment="1" applyProtection="1">
      <alignment horizontal="centerContinuous"/>
    </xf>
    <xf numFmtId="0" fontId="8" fillId="8" borderId="12" xfId="0" applyFont="1" applyFill="1" applyBorder="1" applyAlignment="1" applyProtection="1">
      <alignment horizontal="centerContinuous"/>
    </xf>
    <xf numFmtId="0" fontId="7" fillId="8" borderId="13" xfId="0" applyFont="1" applyFill="1" applyBorder="1" applyAlignment="1" applyProtection="1">
      <alignment horizontal="centerContinuous"/>
    </xf>
    <xf numFmtId="38" fontId="7" fillId="9" borderId="9" xfId="0" applyNumberFormat="1" applyFont="1" applyFill="1" applyBorder="1" applyAlignment="1" applyProtection="1">
      <alignment horizontal="centerContinuous"/>
    </xf>
    <xf numFmtId="0" fontId="8" fillId="9" borderId="10" xfId="0" applyFont="1" applyFill="1" applyBorder="1" applyAlignment="1" applyProtection="1">
      <alignment horizontal="centerContinuous"/>
    </xf>
    <xf numFmtId="0" fontId="8" fillId="9" borderId="12" xfId="0" applyFont="1" applyFill="1" applyBorder="1" applyAlignment="1" applyProtection="1">
      <alignment horizontal="centerContinuous"/>
    </xf>
    <xf numFmtId="0" fontId="7" fillId="9" borderId="13" xfId="0" applyFont="1" applyFill="1" applyBorder="1" applyAlignment="1" applyProtection="1">
      <alignment horizontal="centerContinuous"/>
    </xf>
    <xf numFmtId="38" fontId="10" fillId="0" borderId="0" xfId="0" applyNumberFormat="1" applyFont="1" applyFill="1" applyProtection="1"/>
    <xf numFmtId="38" fontId="7" fillId="0" borderId="1" xfId="0" applyNumberFormat="1" applyFont="1" applyFill="1" applyBorder="1" applyAlignment="1" applyProtection="1">
      <alignment horizontal="centerContinuous"/>
    </xf>
    <xf numFmtId="38" fontId="7" fillId="7" borderId="15" xfId="0" applyNumberFormat="1" applyFont="1" applyFill="1" applyBorder="1" applyAlignment="1" applyProtection="1">
      <alignment horizontal="centerContinuous"/>
    </xf>
    <xf numFmtId="38" fontId="7" fillId="14" borderId="15" xfId="0" applyNumberFormat="1" applyFont="1" applyFill="1" applyBorder="1" applyAlignment="1" applyProtection="1">
      <alignment horizontal="centerContinuous"/>
    </xf>
    <xf numFmtId="38" fontId="7" fillId="6" borderId="15" xfId="0" applyNumberFormat="1" applyFont="1" applyFill="1" applyBorder="1" applyAlignment="1" applyProtection="1">
      <alignment horizontal="centerContinuous"/>
    </xf>
    <xf numFmtId="38" fontId="7" fillId="8" borderId="15" xfId="0" applyNumberFormat="1" applyFont="1" applyFill="1" applyBorder="1" applyAlignment="1" applyProtection="1">
      <alignment horizontal="centerContinuous"/>
    </xf>
    <xf numFmtId="38" fontId="7" fillId="0" borderId="9" xfId="0" applyNumberFormat="1" applyFont="1" applyFill="1" applyBorder="1" applyAlignment="1" applyProtection="1">
      <alignment horizontal="centerContinuous"/>
    </xf>
    <xf numFmtId="38" fontId="7" fillId="0" borderId="10" xfId="0" applyNumberFormat="1" applyFont="1" applyFill="1" applyBorder="1" applyAlignment="1" applyProtection="1">
      <alignment horizontal="centerContinuous"/>
    </xf>
    <xf numFmtId="38" fontId="7" fillId="0" borderId="12" xfId="0" applyNumberFormat="1" applyFont="1" applyFill="1" applyBorder="1" applyAlignment="1" applyProtection="1">
      <alignment horizontal="centerContinuous"/>
    </xf>
    <xf numFmtId="38" fontId="7" fillId="9" borderId="15" xfId="0" applyNumberFormat="1" applyFont="1" applyFill="1" applyBorder="1" applyAlignment="1" applyProtection="1">
      <alignment horizontal="centerContinuous"/>
    </xf>
    <xf numFmtId="38" fontId="11" fillId="2" borderId="4" xfId="0" applyNumberFormat="1" applyFont="1" applyFill="1" applyBorder="1" applyProtection="1"/>
    <xf numFmtId="6" fontId="10" fillId="2" borderId="10" xfId="0" applyNumberFormat="1" applyFont="1" applyFill="1" applyBorder="1" applyAlignment="1" applyProtection="1"/>
    <xf numFmtId="38" fontId="10" fillId="2" borderId="6" xfId="0" applyNumberFormat="1" applyFont="1" applyFill="1" applyBorder="1" applyProtection="1"/>
    <xf numFmtId="38" fontId="10" fillId="2" borderId="0" xfId="0" applyNumberFormat="1" applyFont="1" applyFill="1" applyProtection="1"/>
    <xf numFmtId="38" fontId="10" fillId="4" borderId="6" xfId="0" applyNumberFormat="1" applyFont="1" applyFill="1" applyBorder="1" applyProtection="1"/>
    <xf numFmtId="38" fontId="10" fillId="4" borderId="0" xfId="0" applyNumberFormat="1" applyFont="1" applyFill="1" applyBorder="1" applyProtection="1"/>
    <xf numFmtId="38" fontId="10" fillId="4" borderId="13" xfId="0" applyNumberFormat="1" applyFont="1" applyFill="1" applyBorder="1" applyProtection="1"/>
    <xf numFmtId="38" fontId="12" fillId="7" borderId="2" xfId="0" applyNumberFormat="1" applyFont="1" applyFill="1" applyBorder="1" applyProtection="1"/>
    <xf numFmtId="38" fontId="12" fillId="14" borderId="2" xfId="0" applyNumberFormat="1" applyFont="1" applyFill="1" applyBorder="1" applyProtection="1"/>
    <xf numFmtId="38" fontId="12" fillId="6" borderId="2" xfId="0" applyNumberFormat="1" applyFont="1" applyFill="1" applyBorder="1" applyProtection="1"/>
    <xf numFmtId="38" fontId="12" fillId="8" borderId="2" xfId="0" applyNumberFormat="1" applyFont="1" applyFill="1" applyBorder="1" applyProtection="1"/>
    <xf numFmtId="38" fontId="12" fillId="9" borderId="2" xfId="0" applyNumberFormat="1" applyFont="1" applyFill="1" applyBorder="1" applyProtection="1"/>
    <xf numFmtId="38" fontId="10" fillId="4" borderId="8" xfId="0" applyNumberFormat="1" applyFont="1" applyFill="1" applyBorder="1" applyProtection="1"/>
    <xf numFmtId="38" fontId="12" fillId="7" borderId="5" xfId="0" applyNumberFormat="1" applyFont="1" applyFill="1" applyBorder="1" applyProtection="1"/>
    <xf numFmtId="38" fontId="12" fillId="14" borderId="5" xfId="0" applyNumberFormat="1" applyFont="1" applyFill="1" applyBorder="1" applyProtection="1"/>
    <xf numFmtId="38" fontId="12" fillId="6" borderId="5" xfId="0" applyNumberFormat="1" applyFont="1" applyFill="1" applyBorder="1" applyProtection="1"/>
    <xf numFmtId="38" fontId="12" fillId="8" borderId="5" xfId="0" applyNumberFormat="1" applyFont="1" applyFill="1" applyBorder="1" applyProtection="1"/>
    <xf numFmtId="38" fontId="12" fillId="9" borderId="5" xfId="0" applyNumberFormat="1" applyFont="1" applyFill="1" applyBorder="1" applyProtection="1"/>
    <xf numFmtId="38" fontId="10" fillId="2" borderId="0" xfId="0" applyNumberFormat="1" applyFont="1" applyFill="1" applyBorder="1" applyProtection="1"/>
    <xf numFmtId="38" fontId="12" fillId="2" borderId="6" xfId="0" applyNumberFormat="1" applyFont="1" applyFill="1" applyBorder="1" applyProtection="1"/>
    <xf numFmtId="38" fontId="12" fillId="2" borderId="0" xfId="0" applyNumberFormat="1" applyFont="1" applyFill="1" applyBorder="1" applyProtection="1"/>
    <xf numFmtId="38" fontId="12" fillId="4" borderId="6" xfId="0" applyNumberFormat="1" applyFont="1" applyFill="1" applyBorder="1" applyProtection="1"/>
    <xf numFmtId="38" fontId="12" fillId="4" borderId="0" xfId="0" applyNumberFormat="1" applyFont="1" applyFill="1" applyBorder="1" applyProtection="1"/>
    <xf numFmtId="38" fontId="12" fillId="4" borderId="8" xfId="0" applyNumberFormat="1" applyFont="1" applyFill="1" applyBorder="1" applyProtection="1"/>
    <xf numFmtId="38" fontId="12" fillId="2" borderId="7" xfId="1" applyNumberFormat="1" applyFont="1" applyFill="1" applyBorder="1" applyAlignment="1" applyProtection="1"/>
    <xf numFmtId="38" fontId="12" fillId="2" borderId="1" xfId="1" applyNumberFormat="1" applyFont="1" applyFill="1" applyBorder="1" applyAlignment="1" applyProtection="1"/>
    <xf numFmtId="38" fontId="10" fillId="2" borderId="10" xfId="0" applyNumberFormat="1" applyFont="1" applyFill="1" applyBorder="1" applyAlignment="1" applyProtection="1"/>
    <xf numFmtId="38" fontId="10" fillId="0" borderId="0" xfId="0" applyNumberFormat="1" applyFont="1" applyProtection="1"/>
    <xf numFmtId="38" fontId="10" fillId="0" borderId="0" xfId="0" applyNumberFormat="1" applyFont="1" applyBorder="1" applyProtection="1"/>
    <xf numFmtId="38" fontId="12" fillId="2" borderId="3" xfId="0" applyNumberFormat="1" applyFont="1" applyFill="1" applyBorder="1" applyProtection="1"/>
    <xf numFmtId="38" fontId="12" fillId="2" borderId="4" xfId="0" applyNumberFormat="1" applyFont="1" applyFill="1" applyBorder="1" applyProtection="1"/>
    <xf numFmtId="38" fontId="10" fillId="2" borderId="6" xfId="0" applyNumberFormat="1" applyFont="1" applyFill="1" applyBorder="1" applyAlignment="1" applyProtection="1"/>
    <xf numFmtId="38" fontId="10" fillId="2" borderId="6" xfId="0" applyNumberFormat="1" applyFont="1" applyFill="1" applyBorder="1" applyAlignment="1" applyProtection="1">
      <alignment horizontal="left" indent="2"/>
    </xf>
    <xf numFmtId="38" fontId="12" fillId="4" borderId="7" xfId="0" applyNumberFormat="1" applyFont="1" applyFill="1" applyBorder="1" applyProtection="1"/>
    <xf numFmtId="38" fontId="12" fillId="4" borderId="1" xfId="0" applyNumberFormat="1" applyFont="1" applyFill="1" applyBorder="1" applyProtection="1"/>
    <xf numFmtId="38" fontId="12" fillId="4" borderId="14" xfId="0" applyNumberFormat="1" applyFont="1" applyFill="1" applyBorder="1" applyProtection="1"/>
    <xf numFmtId="38" fontId="12" fillId="7" borderId="15" xfId="0" applyNumberFormat="1" applyFont="1" applyFill="1" applyBorder="1" applyProtection="1"/>
    <xf numFmtId="38" fontId="12" fillId="14" borderId="15" xfId="0" applyNumberFormat="1" applyFont="1" applyFill="1" applyBorder="1" applyProtection="1"/>
    <xf numFmtId="38" fontId="12" fillId="6" borderId="15" xfId="0" applyNumberFormat="1" applyFont="1" applyFill="1" applyBorder="1" applyProtection="1"/>
    <xf numFmtId="38" fontId="12" fillId="8" borderId="15" xfId="0" applyNumberFormat="1" applyFont="1" applyFill="1" applyBorder="1" applyProtection="1"/>
    <xf numFmtId="38" fontId="12" fillId="9" borderId="15" xfId="0" applyNumberFormat="1" applyFont="1" applyFill="1" applyBorder="1" applyProtection="1"/>
    <xf numFmtId="38" fontId="12" fillId="7" borderId="11" xfId="0" applyNumberFormat="1" applyFont="1" applyFill="1" applyBorder="1" applyProtection="1"/>
    <xf numFmtId="38" fontId="12" fillId="14" borderId="11" xfId="0" applyNumberFormat="1" applyFont="1" applyFill="1" applyBorder="1" applyProtection="1"/>
    <xf numFmtId="38" fontId="12" fillId="6" borderId="11" xfId="0" applyNumberFormat="1" applyFont="1" applyFill="1" applyBorder="1" applyProtection="1"/>
    <xf numFmtId="38" fontId="12" fillId="8" borderId="11" xfId="0" applyNumberFormat="1" applyFont="1" applyFill="1" applyBorder="1" applyProtection="1"/>
    <xf numFmtId="38" fontId="12" fillId="9" borderId="11" xfId="0" applyNumberFormat="1" applyFont="1" applyFill="1" applyBorder="1" applyProtection="1"/>
    <xf numFmtId="38" fontId="10" fillId="2" borderId="3" xfId="0" applyNumberFormat="1" applyFont="1" applyFill="1" applyBorder="1" applyProtection="1"/>
    <xf numFmtId="38" fontId="10" fillId="2" borderId="4" xfId="0" applyNumberFormat="1" applyFont="1" applyFill="1" applyBorder="1" applyProtection="1"/>
    <xf numFmtId="38" fontId="10" fillId="2" borderId="0" xfId="0" applyNumberFormat="1" applyFont="1" applyFill="1" applyBorder="1" applyAlignment="1" applyProtection="1">
      <alignment horizontal="center"/>
    </xf>
    <xf numFmtId="38" fontId="10" fillId="4" borderId="6" xfId="0" applyNumberFormat="1" applyFont="1" applyFill="1" applyBorder="1" applyAlignment="1" applyProtection="1"/>
    <xf numFmtId="38" fontId="10" fillId="4" borderId="0" xfId="0" applyNumberFormat="1" applyFont="1" applyFill="1" applyBorder="1" applyAlignment="1" applyProtection="1"/>
    <xf numFmtId="38" fontId="10" fillId="4" borderId="8" xfId="0" applyNumberFormat="1" applyFont="1" applyFill="1" applyBorder="1" applyAlignment="1" applyProtection="1"/>
    <xf numFmtId="38" fontId="10" fillId="2" borderId="0" xfId="0" applyNumberFormat="1" applyFont="1" applyFill="1" applyBorder="1" applyAlignment="1" applyProtection="1">
      <alignment horizontal="left" indent="2"/>
    </xf>
    <xf numFmtId="38" fontId="10" fillId="2" borderId="0" xfId="1" applyNumberFormat="1" applyFont="1" applyFill="1" applyBorder="1" applyAlignment="1" applyProtection="1"/>
    <xf numFmtId="38" fontId="12" fillId="2" borderId="0" xfId="0" applyNumberFormat="1" applyFont="1" applyFill="1" applyProtection="1"/>
    <xf numFmtId="38" fontId="12" fillId="2" borderId="6" xfId="0" applyNumberFormat="1" applyFont="1" applyFill="1" applyBorder="1" applyAlignment="1" applyProtection="1"/>
    <xf numFmtId="38" fontId="12" fillId="2" borderId="0" xfId="0" applyNumberFormat="1" applyFont="1" applyFill="1" applyBorder="1" applyAlignment="1" applyProtection="1">
      <alignment horizontal="center"/>
    </xf>
    <xf numFmtId="38" fontId="10" fillId="2" borderId="1" xfId="0" applyNumberFormat="1" applyFont="1" applyFill="1" applyBorder="1" applyAlignment="1" applyProtection="1"/>
    <xf numFmtId="0" fontId="12" fillId="0" borderId="0" xfId="0" applyFont="1" applyProtection="1"/>
    <xf numFmtId="38" fontId="12" fillId="0" borderId="0" xfId="0" applyNumberFormat="1" applyFont="1" applyProtection="1"/>
    <xf numFmtId="38" fontId="8" fillId="0" borderId="0" xfId="0" applyNumberFormat="1" applyFont="1" applyProtection="1"/>
    <xf numFmtId="38" fontId="14" fillId="0" borderId="0" xfId="0" applyNumberFormat="1" applyFont="1" applyFill="1" applyProtection="1"/>
    <xf numFmtId="38" fontId="15" fillId="0" borderId="0" xfId="0" applyNumberFormat="1" applyFont="1" applyFill="1" applyProtection="1"/>
    <xf numFmtId="38" fontId="11" fillId="10" borderId="3" xfId="0" applyNumberFormat="1" applyFont="1" applyFill="1" applyBorder="1" applyAlignment="1" applyProtection="1">
      <alignment horizontal="center"/>
    </xf>
    <xf numFmtId="38" fontId="14" fillId="0" borderId="0" xfId="0" applyNumberFormat="1" applyFont="1" applyProtection="1"/>
    <xf numFmtId="38" fontId="12" fillId="10" borderId="6" xfId="0" applyNumberFormat="1" applyFont="1" applyFill="1" applyBorder="1" applyAlignment="1" applyProtection="1">
      <alignment horizontal="center"/>
    </xf>
    <xf numFmtId="38" fontId="12" fillId="10" borderId="7" xfId="0" applyNumberFormat="1" applyFont="1" applyFill="1" applyBorder="1" applyAlignment="1" applyProtection="1">
      <alignment horizontal="center"/>
    </xf>
    <xf numFmtId="38" fontId="12" fillId="0" borderId="0" xfId="0" applyNumberFormat="1" applyFont="1" applyBorder="1" applyProtection="1"/>
    <xf numFmtId="38" fontId="12" fillId="10" borderId="2" xfId="0" applyNumberFormat="1" applyFont="1" applyFill="1" applyBorder="1" applyAlignment="1" applyProtection="1">
      <alignment horizontal="center"/>
    </xf>
    <xf numFmtId="38" fontId="12" fillId="10" borderId="5" xfId="0" applyNumberFormat="1" applyFont="1" applyFill="1" applyBorder="1" applyAlignment="1" applyProtection="1">
      <alignment horizontal="center"/>
    </xf>
    <xf numFmtId="38" fontId="12" fillId="10" borderId="3" xfId="0" applyNumberFormat="1" applyFont="1" applyFill="1" applyBorder="1" applyAlignment="1" applyProtection="1">
      <alignment horizontal="center"/>
    </xf>
    <xf numFmtId="38" fontId="12" fillId="0" borderId="0" xfId="0" applyNumberFormat="1" applyFont="1" applyAlignment="1" applyProtection="1">
      <alignment horizontal="center"/>
    </xf>
    <xf numFmtId="38" fontId="16" fillId="0" borderId="0" xfId="0" applyNumberFormat="1" applyFont="1" applyProtection="1"/>
    <xf numFmtId="38" fontId="16" fillId="2" borderId="6" xfId="0" applyNumberFormat="1" applyFont="1" applyFill="1" applyBorder="1" applyProtection="1"/>
    <xf numFmtId="38" fontId="17" fillId="0" borderId="0" xfId="0" applyNumberFormat="1" applyFont="1" applyProtection="1"/>
    <xf numFmtId="38" fontId="16" fillId="10" borderId="9" xfId="0" applyNumberFormat="1" applyFont="1" applyFill="1" applyBorder="1" applyProtection="1"/>
    <xf numFmtId="38" fontId="16" fillId="2" borderId="6" xfId="0" applyNumberFormat="1" applyFont="1" applyFill="1" applyBorder="1" applyAlignment="1" applyProtection="1"/>
    <xf numFmtId="0" fontId="18" fillId="14" borderId="13" xfId="0" applyFont="1" applyFill="1" applyBorder="1" applyAlignment="1" applyProtection="1">
      <alignment horizontal="centerContinuous"/>
    </xf>
    <xf numFmtId="0" fontId="8" fillId="6" borderId="13" xfId="0" applyFont="1" applyFill="1" applyBorder="1" applyAlignment="1" applyProtection="1">
      <alignment horizontal="centerContinuous"/>
    </xf>
    <xf numFmtId="0" fontId="8" fillId="8" borderId="13" xfId="0" applyFont="1" applyFill="1" applyBorder="1" applyAlignment="1" applyProtection="1">
      <alignment horizontal="centerContinuous"/>
    </xf>
    <xf numFmtId="6" fontId="12" fillId="2" borderId="10" xfId="0" applyNumberFormat="1" applyFont="1" applyFill="1" applyBorder="1" applyAlignment="1" applyProtection="1"/>
    <xf numFmtId="38" fontId="19" fillId="0" borderId="0" xfId="0" applyNumberFormat="1" applyFont="1" applyFill="1" applyProtection="1"/>
    <xf numFmtId="38" fontId="19" fillId="0" borderId="0" xfId="0" applyNumberFormat="1" applyFont="1" applyProtection="1"/>
    <xf numFmtId="38" fontId="13" fillId="2" borderId="6" xfId="0" applyNumberFormat="1" applyFont="1" applyFill="1" applyBorder="1" applyProtection="1"/>
    <xf numFmtId="38" fontId="13" fillId="2" borderId="6" xfId="0" applyNumberFormat="1" applyFont="1" applyFill="1" applyBorder="1" applyAlignment="1" applyProtection="1">
      <alignment horizontal="left" indent="2"/>
    </xf>
    <xf numFmtId="38" fontId="12" fillId="2" borderId="6" xfId="0" applyNumberFormat="1" applyFont="1" applyFill="1" applyBorder="1" applyAlignment="1" applyProtection="1">
      <alignment horizontal="left" indent="2"/>
    </xf>
    <xf numFmtId="38" fontId="12" fillId="0" borderId="0" xfId="0" applyNumberFormat="1" applyFont="1" applyFill="1" applyProtection="1"/>
    <xf numFmtId="38" fontId="10" fillId="2" borderId="8" xfId="0" applyNumberFormat="1" applyFont="1" applyFill="1" applyBorder="1" applyProtection="1"/>
    <xf numFmtId="38" fontId="12" fillId="2" borderId="1" xfId="0" applyNumberFormat="1" applyFont="1" applyFill="1" applyBorder="1" applyAlignment="1" applyProtection="1"/>
    <xf numFmtId="38" fontId="12" fillId="2" borderId="10" xfId="0" applyNumberFormat="1" applyFont="1" applyFill="1" applyBorder="1" applyAlignment="1" applyProtection="1"/>
    <xf numFmtId="38" fontId="10" fillId="2" borderId="6" xfId="0" applyNumberFormat="1" applyFont="1" applyFill="1" applyBorder="1" applyAlignment="1" applyProtection="1">
      <alignment horizontal="left" indent="3"/>
    </xf>
    <xf numFmtId="38" fontId="10" fillId="2" borderId="10" xfId="0" applyNumberFormat="1" applyFont="1" applyFill="1" applyBorder="1" applyProtection="1"/>
    <xf numFmtId="38" fontId="10" fillId="4" borderId="3" xfId="0" applyNumberFormat="1" applyFont="1" applyFill="1" applyBorder="1" applyAlignment="1" applyProtection="1"/>
    <xf numFmtId="38" fontId="10" fillId="4" borderId="4" xfId="0" applyNumberFormat="1" applyFont="1" applyFill="1" applyBorder="1" applyAlignment="1" applyProtection="1"/>
    <xf numFmtId="38" fontId="10" fillId="4" borderId="13" xfId="0" applyNumberFormat="1" applyFont="1" applyFill="1" applyBorder="1" applyAlignment="1" applyProtection="1"/>
    <xf numFmtId="38" fontId="11" fillId="0" borderId="0" xfId="0" applyNumberFormat="1" applyFont="1" applyFill="1" applyProtection="1"/>
    <xf numFmtId="165" fontId="10" fillId="2" borderId="1" xfId="0" applyNumberFormat="1" applyFont="1" applyFill="1" applyBorder="1" applyAlignment="1" applyProtection="1"/>
    <xf numFmtId="165" fontId="12" fillId="2" borderId="1" xfId="0" applyNumberFormat="1" applyFont="1" applyFill="1" applyBorder="1" applyAlignment="1" applyProtection="1"/>
    <xf numFmtId="6" fontId="10" fillId="0" borderId="0" xfId="0" applyNumberFormat="1" applyFont="1" applyBorder="1" applyProtection="1"/>
    <xf numFmtId="0" fontId="10" fillId="0" borderId="0" xfId="0" applyFont="1" applyProtection="1"/>
    <xf numFmtId="38" fontId="16" fillId="10" borderId="4" xfId="0" applyNumberFormat="1" applyFont="1" applyFill="1" applyBorder="1" applyProtection="1"/>
    <xf numFmtId="38" fontId="16" fillId="10" borderId="4" xfId="0" applyNumberFormat="1" applyFont="1" applyFill="1" applyBorder="1" applyAlignment="1" applyProtection="1">
      <alignment horizontal="left"/>
    </xf>
    <xf numFmtId="38" fontId="16" fillId="10" borderId="13" xfId="0" applyNumberFormat="1" applyFont="1" applyFill="1" applyBorder="1" applyProtection="1"/>
    <xf numFmtId="38" fontId="16" fillId="7" borderId="5" xfId="0" applyNumberFormat="1" applyFont="1" applyFill="1" applyBorder="1" applyProtection="1"/>
    <xf numFmtId="38" fontId="16" fillId="10" borderId="10" xfId="0" applyNumberFormat="1" applyFont="1" applyFill="1" applyBorder="1" applyProtection="1"/>
    <xf numFmtId="38" fontId="16" fillId="10" borderId="10" xfId="0" applyNumberFormat="1" applyFont="1" applyFill="1" applyBorder="1" applyAlignment="1" applyProtection="1">
      <alignment horizontal="left"/>
    </xf>
    <xf numFmtId="38" fontId="16" fillId="10" borderId="12" xfId="0" applyNumberFormat="1" applyFont="1" applyFill="1" applyBorder="1" applyProtection="1"/>
    <xf numFmtId="38" fontId="16" fillId="7" borderId="15" xfId="0" applyNumberFormat="1" applyFont="1" applyFill="1" applyBorder="1" applyProtection="1"/>
    <xf numFmtId="38" fontId="10" fillId="4" borderId="3" xfId="0" applyNumberFormat="1" applyFont="1" applyFill="1" applyBorder="1" applyProtection="1"/>
    <xf numFmtId="38" fontId="10" fillId="4" borderId="4" xfId="0" applyNumberFormat="1" applyFont="1" applyFill="1" applyBorder="1" applyProtection="1"/>
    <xf numFmtId="38" fontId="16" fillId="7" borderId="11" xfId="0" applyNumberFormat="1" applyFont="1" applyFill="1" applyBorder="1" applyProtection="1"/>
    <xf numFmtId="0" fontId="7" fillId="0" borderId="0" xfId="0" applyFont="1" applyProtection="1"/>
    <xf numFmtId="0" fontId="8" fillId="0" borderId="0" xfId="0" applyFont="1" applyProtection="1"/>
    <xf numFmtId="0" fontId="12" fillId="0" borderId="0" xfId="0" applyFont="1" applyAlignment="1" applyProtection="1">
      <alignment horizontal="center"/>
    </xf>
    <xf numFmtId="38" fontId="20" fillId="2" borderId="4" xfId="0" applyNumberFormat="1" applyFont="1" applyFill="1" applyBorder="1" applyProtection="1"/>
    <xf numFmtId="0" fontId="10" fillId="10" borderId="5" xfId="0" applyFont="1" applyFill="1" applyBorder="1" applyProtection="1"/>
    <xf numFmtId="0" fontId="13" fillId="2" borderId="0" xfId="0" applyFont="1" applyFill="1" applyProtection="1"/>
    <xf numFmtId="0" fontId="10" fillId="2" borderId="0" xfId="0" applyFont="1" applyFill="1" applyBorder="1" applyProtection="1"/>
    <xf numFmtId="165" fontId="10" fillId="4" borderId="4" xfId="0" applyNumberFormat="1" applyFont="1" applyFill="1" applyBorder="1" applyAlignment="1" applyProtection="1"/>
    <xf numFmtId="165" fontId="10" fillId="4" borderId="13" xfId="0" applyNumberFormat="1" applyFont="1" applyFill="1" applyBorder="1" applyAlignment="1" applyProtection="1"/>
    <xf numFmtId="0" fontId="10" fillId="2" borderId="0" xfId="0" applyFont="1" applyFill="1" applyBorder="1" applyAlignment="1" applyProtection="1">
      <alignment horizontal="left" indent="4"/>
    </xf>
    <xf numFmtId="0" fontId="12" fillId="2" borderId="0" xfId="0" applyFont="1" applyFill="1" applyBorder="1" applyProtection="1"/>
    <xf numFmtId="0" fontId="13" fillId="2" borderId="0" xfId="0" applyFont="1" applyFill="1" applyBorder="1" applyProtection="1"/>
    <xf numFmtId="38" fontId="21" fillId="10" borderId="5" xfId="0" applyNumberFormat="1" applyFont="1" applyFill="1" applyBorder="1" applyAlignment="1" applyProtection="1">
      <alignment horizontal="center"/>
    </xf>
    <xf numFmtId="0" fontId="13" fillId="2" borderId="0" xfId="0" applyFont="1" applyFill="1" applyBorder="1" applyAlignment="1" applyProtection="1">
      <alignment horizontal="left" indent="4"/>
    </xf>
    <xf numFmtId="0" fontId="13" fillId="0" borderId="0" xfId="0" applyFont="1" applyProtection="1"/>
    <xf numFmtId="0" fontId="10" fillId="2" borderId="0" xfId="0" applyFont="1" applyFill="1" applyBorder="1" applyAlignment="1" applyProtection="1">
      <alignment horizontal="left" indent="2"/>
    </xf>
    <xf numFmtId="0" fontId="10" fillId="10" borderId="1" xfId="0" applyFont="1" applyFill="1" applyBorder="1" applyProtection="1"/>
    <xf numFmtId="0" fontId="12" fillId="2" borderId="7" xfId="0" applyFont="1" applyFill="1" applyBorder="1" applyProtection="1"/>
    <xf numFmtId="0" fontId="12" fillId="2" borderId="1" xfId="0" applyFont="1" applyFill="1" applyBorder="1" applyProtection="1"/>
    <xf numFmtId="38" fontId="12" fillId="2" borderId="14" xfId="0" applyNumberFormat="1" applyFont="1" applyFill="1" applyBorder="1" applyAlignment="1" applyProtection="1"/>
    <xf numFmtId="38" fontId="10" fillId="0" borderId="0" xfId="0" applyNumberFormat="1" applyFont="1" applyAlignment="1" applyProtection="1"/>
    <xf numFmtId="165" fontId="12" fillId="0" borderId="0" xfId="0" applyNumberFormat="1" applyFont="1" applyFill="1" applyProtection="1"/>
    <xf numFmtId="0" fontId="16" fillId="10" borderId="10" xfId="0" applyFont="1" applyFill="1" applyBorder="1" applyProtection="1"/>
    <xf numFmtId="0" fontId="23" fillId="0" borderId="0" xfId="0" applyFont="1" applyBorder="1" applyProtection="1"/>
    <xf numFmtId="0" fontId="10" fillId="0" borderId="0" xfId="0" applyFont="1" applyFill="1" applyProtection="1"/>
    <xf numFmtId="38" fontId="14" fillId="2" borderId="4" xfId="0" applyNumberFormat="1" applyFont="1" applyFill="1" applyBorder="1" applyProtection="1"/>
    <xf numFmtId="0" fontId="13" fillId="2" borderId="6" xfId="0" applyFont="1" applyFill="1" applyBorder="1" applyProtection="1"/>
    <xf numFmtId="0" fontId="10" fillId="2" borderId="6" xfId="0" applyFont="1" applyFill="1" applyBorder="1" applyAlignment="1" applyProtection="1">
      <alignment horizontal="left" indent="2"/>
    </xf>
    <xf numFmtId="0" fontId="19" fillId="10" borderId="5" xfId="0" applyFont="1" applyFill="1" applyBorder="1" applyProtection="1"/>
    <xf numFmtId="0" fontId="24" fillId="2" borderId="0" xfId="0" applyFont="1" applyFill="1" applyBorder="1" applyProtection="1"/>
    <xf numFmtId="0" fontId="19" fillId="0" borderId="0" xfId="0" applyFont="1" applyBorder="1" applyProtection="1"/>
    <xf numFmtId="0" fontId="10" fillId="0" borderId="0" xfId="0" applyFont="1" applyBorder="1" applyProtection="1"/>
    <xf numFmtId="38" fontId="14" fillId="2" borderId="10" xfId="0" applyNumberFormat="1" applyFont="1" applyFill="1" applyBorder="1" applyProtection="1"/>
    <xf numFmtId="0" fontId="10" fillId="2" borderId="6" xfId="0" applyFont="1" applyFill="1" applyBorder="1" applyProtection="1"/>
    <xf numFmtId="0" fontId="10" fillId="0" borderId="0" xfId="0" applyFont="1" applyAlignment="1" applyProtection="1">
      <alignment horizontal="right"/>
    </xf>
    <xf numFmtId="170" fontId="10" fillId="0" borderId="0" xfId="0" applyNumberFormat="1" applyFont="1" applyProtection="1"/>
    <xf numFmtId="165" fontId="10" fillId="0" borderId="0" xfId="0" applyNumberFormat="1" applyFont="1" applyProtection="1"/>
    <xf numFmtId="0" fontId="10" fillId="0" borderId="0" xfId="0" applyFont="1"/>
    <xf numFmtId="38" fontId="16" fillId="9" borderId="15" xfId="0" applyNumberFormat="1" applyFont="1" applyFill="1" applyBorder="1" applyProtection="1"/>
    <xf numFmtId="38" fontId="16" fillId="9" borderId="11" xfId="0" applyNumberFormat="1" applyFont="1" applyFill="1" applyBorder="1" applyProtection="1"/>
    <xf numFmtId="38" fontId="16" fillId="8" borderId="15" xfId="0" applyNumberFormat="1" applyFont="1" applyFill="1" applyBorder="1" applyProtection="1"/>
    <xf numFmtId="38" fontId="16" fillId="8" borderId="11" xfId="0" applyNumberFormat="1" applyFont="1" applyFill="1" applyBorder="1" applyProtection="1"/>
    <xf numFmtId="38" fontId="16" fillId="14" borderId="15" xfId="0" applyNumberFormat="1" applyFont="1" applyFill="1" applyBorder="1" applyProtection="1"/>
    <xf numFmtId="38" fontId="16" fillId="14" borderId="11" xfId="0" applyNumberFormat="1" applyFont="1" applyFill="1" applyBorder="1" applyProtection="1"/>
    <xf numFmtId="0" fontId="8" fillId="14" borderId="10" xfId="0" applyFont="1" applyFill="1" applyBorder="1" applyAlignment="1" applyProtection="1">
      <alignment horizontal="centerContinuous"/>
    </xf>
    <xf numFmtId="38" fontId="16" fillId="6" borderId="15" xfId="0" applyNumberFormat="1" applyFont="1" applyFill="1" applyBorder="1" applyProtection="1"/>
    <xf numFmtId="38" fontId="16" fillId="6" borderId="11" xfId="0" applyNumberFormat="1" applyFont="1" applyFill="1" applyBorder="1" applyProtection="1"/>
    <xf numFmtId="38" fontId="10" fillId="11" borderId="3" xfId="0" applyNumberFormat="1" applyFont="1" applyFill="1" applyBorder="1" applyProtection="1"/>
    <xf numFmtId="0" fontId="10" fillId="11" borderId="0" xfId="0" applyFont="1" applyFill="1" applyAlignment="1" applyProtection="1"/>
    <xf numFmtId="0" fontId="10" fillId="11" borderId="0" xfId="0" applyFont="1" applyFill="1" applyBorder="1" applyAlignment="1" applyProtection="1"/>
    <xf numFmtId="0" fontId="13" fillId="11" borderId="0" xfId="0" applyFont="1" applyFill="1" applyAlignment="1" applyProtection="1"/>
    <xf numFmtId="0" fontId="10" fillId="11" borderId="0" xfId="0" applyFont="1" applyFill="1" applyBorder="1" applyAlignment="1" applyProtection="1">
      <alignment horizontal="left" indent="2"/>
    </xf>
    <xf numFmtId="0" fontId="13" fillId="11" borderId="0" xfId="0" applyFont="1" applyFill="1" applyBorder="1" applyAlignment="1" applyProtection="1"/>
    <xf numFmtId="38" fontId="10" fillId="4" borderId="7" xfId="0" applyNumberFormat="1" applyFont="1" applyFill="1" applyBorder="1" applyAlignment="1" applyProtection="1"/>
    <xf numFmtId="38" fontId="10" fillId="4" borderId="1" xfId="0" applyNumberFormat="1" applyFont="1" applyFill="1" applyBorder="1" applyAlignment="1" applyProtection="1"/>
    <xf numFmtId="38" fontId="10" fillId="4" borderId="14" xfId="0" applyNumberFormat="1" applyFont="1" applyFill="1" applyBorder="1" applyAlignment="1" applyProtection="1"/>
    <xf numFmtId="0" fontId="12" fillId="11" borderId="7" xfId="0" applyFont="1" applyFill="1" applyBorder="1" applyAlignment="1" applyProtection="1"/>
    <xf numFmtId="0" fontId="10" fillId="0" borderId="0" xfId="0" applyFont="1" applyAlignment="1" applyProtection="1"/>
    <xf numFmtId="38" fontId="12" fillId="11" borderId="3" xfId="0" applyNumberFormat="1" applyFont="1" applyFill="1" applyBorder="1" applyAlignment="1" applyProtection="1"/>
    <xf numFmtId="0" fontId="13" fillId="11" borderId="6" xfId="0" applyFont="1" applyFill="1" applyBorder="1" applyAlignment="1" applyProtection="1"/>
    <xf numFmtId="0" fontId="10" fillId="11" borderId="6" xfId="0" applyFont="1" applyFill="1" applyBorder="1" applyAlignment="1" applyProtection="1">
      <alignment horizontal="left" indent="2"/>
    </xf>
    <xf numFmtId="0" fontId="10" fillId="11" borderId="6" xfId="0" applyFont="1" applyFill="1" applyBorder="1" applyAlignment="1" applyProtection="1"/>
    <xf numFmtId="0" fontId="10" fillId="0" borderId="0" xfId="0" applyFont="1" applyBorder="1" applyAlignment="1" applyProtection="1">
      <alignment horizontal="right" indent="1"/>
    </xf>
    <xf numFmtId="38" fontId="10" fillId="0" borderId="0" xfId="0" applyNumberFormat="1" applyFont="1" applyFill="1" applyBorder="1" applyProtection="1"/>
    <xf numFmtId="0" fontId="10" fillId="0" borderId="0" xfId="0" applyFont="1" applyAlignment="1" applyProtection="1">
      <alignment horizontal="right" indent="1"/>
    </xf>
    <xf numFmtId="0" fontId="10" fillId="0" borderId="0" xfId="0" applyFont="1" applyFill="1" applyBorder="1" applyProtection="1"/>
    <xf numFmtId="167" fontId="10" fillId="0" borderId="0" xfId="0" applyNumberFormat="1" applyFont="1" applyFill="1" applyBorder="1" applyProtection="1"/>
    <xf numFmtId="38" fontId="16" fillId="10" borderId="5" xfId="0" applyNumberFormat="1" applyFont="1" applyFill="1" applyBorder="1" applyAlignment="1" applyProtection="1">
      <alignment horizontal="center"/>
    </xf>
    <xf numFmtId="0" fontId="16" fillId="2" borderId="0" xfId="0" applyFont="1" applyFill="1" applyBorder="1" applyProtection="1"/>
    <xf numFmtId="38" fontId="16" fillId="4" borderId="7" xfId="0" applyNumberFormat="1" applyFont="1" applyFill="1" applyBorder="1" applyProtection="1"/>
    <xf numFmtId="38" fontId="16" fillId="4" borderId="1" xfId="0" applyNumberFormat="1" applyFont="1" applyFill="1" applyBorder="1" applyProtection="1"/>
    <xf numFmtId="38" fontId="16" fillId="4" borderId="14" xfId="0" applyNumberFormat="1" applyFont="1" applyFill="1" applyBorder="1" applyProtection="1"/>
    <xf numFmtId="0" fontId="16" fillId="0" borderId="0" xfId="0" applyFont="1" applyProtection="1"/>
    <xf numFmtId="38" fontId="16" fillId="10" borderId="6" xfId="0" applyNumberFormat="1" applyFont="1" applyFill="1" applyBorder="1" applyAlignment="1" applyProtection="1">
      <alignment horizontal="center"/>
    </xf>
    <xf numFmtId="38" fontId="16" fillId="2" borderId="0" xfId="0" applyNumberFormat="1" applyFont="1" applyFill="1" applyBorder="1" applyProtection="1"/>
    <xf numFmtId="38" fontId="16" fillId="4" borderId="6" xfId="0" applyNumberFormat="1" applyFont="1" applyFill="1" applyBorder="1" applyProtection="1"/>
    <xf numFmtId="38" fontId="16" fillId="4" borderId="0" xfId="0" applyNumberFormat="1" applyFont="1" applyFill="1" applyBorder="1" applyProtection="1"/>
    <xf numFmtId="38" fontId="16" fillId="4" borderId="8" xfId="0" applyNumberFormat="1" applyFont="1" applyFill="1" applyBorder="1" applyProtection="1"/>
    <xf numFmtId="38" fontId="16" fillId="14" borderId="5" xfId="0" applyNumberFormat="1" applyFont="1" applyFill="1" applyBorder="1" applyProtection="1"/>
    <xf numFmtId="38" fontId="16" fillId="6" borderId="5" xfId="0" applyNumberFormat="1" applyFont="1" applyFill="1" applyBorder="1" applyProtection="1"/>
    <xf numFmtId="38" fontId="16" fillId="8" borderId="5" xfId="0" applyNumberFormat="1" applyFont="1" applyFill="1" applyBorder="1" applyProtection="1"/>
    <xf numFmtId="38" fontId="16" fillId="9" borderId="5" xfId="0" applyNumberFormat="1" applyFont="1" applyFill="1" applyBorder="1" applyProtection="1"/>
    <xf numFmtId="38" fontId="16" fillId="2" borderId="6" xfId="0" applyNumberFormat="1" applyFont="1" applyFill="1" applyBorder="1" applyAlignment="1" applyProtection="1">
      <alignment horizontal="left" indent="2"/>
    </xf>
    <xf numFmtId="38" fontId="16" fillId="2" borderId="0" xfId="0" applyNumberFormat="1" applyFont="1" applyFill="1" applyProtection="1"/>
    <xf numFmtId="0" fontId="12" fillId="11" borderId="6" xfId="0" applyFont="1" applyFill="1" applyBorder="1" applyAlignment="1" applyProtection="1"/>
    <xf numFmtId="0" fontId="23" fillId="10" borderId="6" xfId="0" applyFont="1" applyFill="1" applyBorder="1" applyProtection="1"/>
    <xf numFmtId="0" fontId="16" fillId="11" borderId="6" xfId="0" applyFont="1" applyFill="1" applyBorder="1" applyAlignment="1" applyProtection="1"/>
    <xf numFmtId="0" fontId="22" fillId="2" borderId="0" xfId="0" applyFont="1" applyFill="1" applyBorder="1" applyProtection="1"/>
    <xf numFmtId="0" fontId="23" fillId="10" borderId="5" xfId="0" applyFont="1" applyFill="1" applyBorder="1" applyProtection="1"/>
    <xf numFmtId="38" fontId="16" fillId="4" borderId="7" xfId="0" applyNumberFormat="1" applyFont="1" applyFill="1" applyBorder="1" applyAlignment="1" applyProtection="1"/>
    <xf numFmtId="38" fontId="16" fillId="4" borderId="1" xfId="0" applyNumberFormat="1" applyFont="1" applyFill="1" applyBorder="1" applyAlignment="1" applyProtection="1"/>
    <xf numFmtId="38" fontId="16" fillId="4" borderId="14" xfId="0" applyNumberFormat="1" applyFont="1" applyFill="1" applyBorder="1" applyAlignment="1" applyProtection="1"/>
    <xf numFmtId="38" fontId="16" fillId="7" borderId="15" xfId="0" applyNumberFormat="1" applyFont="1" applyFill="1" applyBorder="1" applyAlignment="1" applyProtection="1"/>
    <xf numFmtId="38" fontId="12" fillId="4" borderId="7" xfId="0" applyNumberFormat="1" applyFont="1" applyFill="1" applyBorder="1" applyAlignment="1" applyProtection="1"/>
    <xf numFmtId="38" fontId="12" fillId="4" borderId="1" xfId="0" applyNumberFormat="1" applyFont="1" applyFill="1" applyBorder="1" applyAlignment="1" applyProtection="1"/>
    <xf numFmtId="38" fontId="12" fillId="4" borderId="14" xfId="0" applyNumberFormat="1" applyFont="1" applyFill="1" applyBorder="1" applyAlignment="1" applyProtection="1"/>
    <xf numFmtId="38" fontId="12" fillId="7" borderId="15" xfId="0" applyNumberFormat="1" applyFont="1" applyFill="1" applyBorder="1" applyAlignment="1" applyProtection="1"/>
    <xf numFmtId="0" fontId="16" fillId="10" borderId="9" xfId="0" applyFont="1" applyFill="1" applyBorder="1" applyProtection="1"/>
    <xf numFmtId="38" fontId="12" fillId="7" borderId="2" xfId="0" applyNumberFormat="1" applyFont="1" applyFill="1" applyBorder="1" applyAlignment="1" applyProtection="1"/>
    <xf numFmtId="38" fontId="12" fillId="7" borderId="5" xfId="0" applyNumberFormat="1" applyFont="1" applyFill="1" applyBorder="1" applyAlignment="1" applyProtection="1"/>
    <xf numFmtId="38" fontId="12" fillId="0" borderId="0" xfId="0" applyNumberFormat="1" applyFont="1" applyAlignment="1" applyProtection="1"/>
    <xf numFmtId="38" fontId="12" fillId="0" borderId="0" xfId="0" applyNumberFormat="1" applyFont="1" applyFill="1" applyBorder="1" applyProtection="1"/>
    <xf numFmtId="0" fontId="12" fillId="0" borderId="0" xfId="0" applyFont="1" applyFill="1" applyBorder="1" applyProtection="1"/>
    <xf numFmtId="38" fontId="10" fillId="11" borderId="4" xfId="0" applyNumberFormat="1" applyFont="1" applyFill="1" applyBorder="1" applyProtection="1"/>
    <xf numFmtId="0" fontId="10" fillId="10" borderId="15" xfId="0" applyFont="1" applyFill="1" applyBorder="1" applyProtection="1"/>
    <xf numFmtId="38" fontId="12" fillId="14" borderId="2" xfId="0" applyNumberFormat="1" applyFont="1" applyFill="1" applyBorder="1" applyAlignment="1" applyProtection="1"/>
    <xf numFmtId="38" fontId="12" fillId="14" borderId="5" xfId="0" applyNumberFormat="1" applyFont="1" applyFill="1" applyBorder="1" applyAlignment="1" applyProtection="1"/>
    <xf numFmtId="38" fontId="12" fillId="14" borderId="15" xfId="0" applyNumberFormat="1" applyFont="1" applyFill="1" applyBorder="1" applyAlignment="1" applyProtection="1"/>
    <xf numFmtId="38" fontId="16" fillId="14" borderId="15" xfId="0" applyNumberFormat="1" applyFont="1" applyFill="1" applyBorder="1" applyAlignment="1" applyProtection="1"/>
    <xf numFmtId="38" fontId="16" fillId="10" borderId="0" xfId="0" applyNumberFormat="1" applyFont="1" applyFill="1" applyBorder="1" applyAlignment="1" applyProtection="1">
      <alignment horizontal="left"/>
    </xf>
    <xf numFmtId="38" fontId="16" fillId="10" borderId="0" xfId="0" applyNumberFormat="1" applyFont="1" applyFill="1" applyBorder="1" applyProtection="1"/>
    <xf numFmtId="38" fontId="16" fillId="10" borderId="8" xfId="0" applyNumberFormat="1" applyFont="1" applyFill="1" applyBorder="1" applyProtection="1"/>
    <xf numFmtId="38" fontId="12" fillId="9" borderId="2" xfId="0" applyNumberFormat="1" applyFont="1" applyFill="1" applyBorder="1" applyAlignment="1" applyProtection="1"/>
    <xf numFmtId="38" fontId="12" fillId="9" borderId="5" xfId="0" applyNumberFormat="1" applyFont="1" applyFill="1" applyBorder="1" applyAlignment="1" applyProtection="1"/>
    <xf numFmtId="38" fontId="12" fillId="9" borderId="15" xfId="0" applyNumberFormat="1" applyFont="1" applyFill="1" applyBorder="1" applyAlignment="1" applyProtection="1"/>
    <xf numFmtId="38" fontId="16" fillId="9" borderId="15" xfId="0" applyNumberFormat="1" applyFont="1" applyFill="1" applyBorder="1" applyAlignment="1" applyProtection="1"/>
    <xf numFmtId="38" fontId="12" fillId="8" borderId="5" xfId="0" applyNumberFormat="1" applyFont="1" applyFill="1" applyBorder="1" applyAlignment="1" applyProtection="1"/>
    <xf numFmtId="38" fontId="12" fillId="8" borderId="15" xfId="0" applyNumberFormat="1" applyFont="1" applyFill="1" applyBorder="1" applyAlignment="1" applyProtection="1"/>
    <xf numFmtId="38" fontId="12" fillId="8" borderId="2" xfId="0" applyNumberFormat="1" applyFont="1" applyFill="1" applyBorder="1" applyAlignment="1" applyProtection="1"/>
    <xf numFmtId="38" fontId="16" fillId="8" borderId="15" xfId="0" applyNumberFormat="1" applyFont="1" applyFill="1" applyBorder="1" applyAlignment="1" applyProtection="1"/>
    <xf numFmtId="38" fontId="12" fillId="6" borderId="5" xfId="0" applyNumberFormat="1" applyFont="1" applyFill="1" applyBorder="1" applyAlignment="1" applyProtection="1"/>
    <xf numFmtId="38" fontId="12" fillId="6" borderId="15" xfId="0" applyNumberFormat="1" applyFont="1" applyFill="1" applyBorder="1" applyAlignment="1" applyProtection="1"/>
    <xf numFmtId="38" fontId="12" fillId="6" borderId="2" xfId="0" applyNumberFormat="1" applyFont="1" applyFill="1" applyBorder="1" applyAlignment="1" applyProtection="1"/>
    <xf numFmtId="38" fontId="16" fillId="6" borderId="15" xfId="0" applyNumberFormat="1" applyFont="1" applyFill="1" applyBorder="1" applyAlignment="1" applyProtection="1"/>
    <xf numFmtId="38" fontId="14" fillId="0" borderId="0" xfId="1" applyNumberFormat="1" applyFont="1" applyProtection="1"/>
    <xf numFmtId="165" fontId="10" fillId="0" borderId="0" xfId="0" applyNumberFormat="1" applyFont="1" applyFill="1" applyProtection="1"/>
    <xf numFmtId="38" fontId="25" fillId="0" borderId="0" xfId="0" applyNumberFormat="1" applyFont="1" applyFill="1" applyProtection="1"/>
    <xf numFmtId="38" fontId="25" fillId="0" borderId="0" xfId="0" applyNumberFormat="1" applyFont="1" applyProtection="1"/>
    <xf numFmtId="38" fontId="10" fillId="4" borderId="6" xfId="1" applyNumberFormat="1" applyFont="1" applyFill="1" applyBorder="1" applyProtection="1"/>
    <xf numFmtId="38" fontId="10" fillId="4" borderId="0" xfId="1" applyNumberFormat="1" applyFont="1" applyFill="1" applyBorder="1" applyProtection="1"/>
    <xf numFmtId="38" fontId="10" fillId="4" borderId="8" xfId="1" applyNumberFormat="1" applyFont="1" applyFill="1" applyBorder="1" applyProtection="1"/>
    <xf numFmtId="165" fontId="19" fillId="0" borderId="0" xfId="0" applyNumberFormat="1" applyFont="1" applyFill="1" applyProtection="1"/>
    <xf numFmtId="38" fontId="12" fillId="2" borderId="0" xfId="1" applyNumberFormat="1" applyFont="1" applyFill="1" applyBorder="1" applyAlignment="1" applyProtection="1"/>
    <xf numFmtId="165" fontId="10" fillId="0" borderId="0" xfId="0" applyNumberFormat="1" applyFont="1" applyBorder="1" applyProtection="1"/>
    <xf numFmtId="165" fontId="10" fillId="0" borderId="0" xfId="0" applyNumberFormat="1" applyFont="1" applyFill="1" applyBorder="1" applyProtection="1"/>
    <xf numFmtId="38" fontId="10" fillId="4" borderId="4" xfId="1" applyNumberFormat="1" applyFont="1" applyFill="1" applyBorder="1" applyProtection="1"/>
    <xf numFmtId="38" fontId="10" fillId="4" borderId="13" xfId="1" applyNumberFormat="1" applyFont="1" applyFill="1" applyBorder="1" applyProtection="1"/>
    <xf numFmtId="38" fontId="12" fillId="4" borderId="7" xfId="1" applyNumberFormat="1" applyFont="1" applyFill="1" applyBorder="1" applyProtection="1"/>
    <xf numFmtId="38" fontId="12" fillId="4" borderId="1" xfId="1" applyNumberFormat="1" applyFont="1" applyFill="1" applyBorder="1" applyProtection="1"/>
    <xf numFmtId="38" fontId="12" fillId="4" borderId="14" xfId="1" applyNumberFormat="1" applyFont="1" applyFill="1" applyBorder="1" applyProtection="1"/>
    <xf numFmtId="38" fontId="12" fillId="0" borderId="0" xfId="0" applyNumberFormat="1" applyFont="1" applyFill="1" applyBorder="1" applyAlignment="1" applyProtection="1">
      <alignment horizontal="center"/>
    </xf>
    <xf numFmtId="38" fontId="10" fillId="4" borderId="3" xfId="1" applyNumberFormat="1" applyFont="1" applyFill="1" applyBorder="1" applyProtection="1"/>
    <xf numFmtId="38" fontId="13" fillId="4" borderId="2" xfId="1" applyNumberFormat="1" applyFont="1" applyFill="1" applyBorder="1" applyAlignment="1" applyProtection="1">
      <alignment horizontal="center"/>
    </xf>
    <xf numFmtId="38" fontId="12" fillId="4" borderId="6" xfId="1" applyNumberFormat="1" applyFont="1" applyFill="1" applyBorder="1" applyProtection="1"/>
    <xf numFmtId="38" fontId="12" fillId="4" borderId="0" xfId="1" applyNumberFormat="1" applyFont="1" applyFill="1" applyBorder="1" applyProtection="1"/>
    <xf numFmtId="38" fontId="12" fillId="4" borderId="8" xfId="1" applyNumberFormat="1" applyFont="1" applyFill="1" applyBorder="1" applyProtection="1"/>
    <xf numFmtId="38" fontId="12" fillId="4" borderId="15" xfId="1" applyNumberFormat="1" applyFont="1" applyFill="1" applyBorder="1" applyProtection="1"/>
    <xf numFmtId="38" fontId="10" fillId="0" borderId="0" xfId="1" applyNumberFormat="1" applyFont="1" applyProtection="1"/>
    <xf numFmtId="165" fontId="10" fillId="0" borderId="0" xfId="1" applyNumberFormat="1" applyFont="1" applyProtection="1"/>
    <xf numFmtId="38" fontId="10" fillId="2" borderId="0" xfId="0" applyNumberFormat="1" applyFont="1" applyFill="1" applyBorder="1" applyAlignment="1" applyProtection="1"/>
    <xf numFmtId="165" fontId="12" fillId="0" borderId="0" xfId="0" applyNumberFormat="1" applyFont="1" applyAlignment="1" applyProtection="1">
      <alignment horizontal="center"/>
    </xf>
    <xf numFmtId="38" fontId="11" fillId="0" borderId="0" xfId="0" applyNumberFormat="1" applyFont="1" applyAlignment="1" applyProtection="1">
      <alignment horizontal="center"/>
    </xf>
    <xf numFmtId="38" fontId="14" fillId="2" borderId="0" xfId="0" applyNumberFormat="1" applyFont="1" applyFill="1" applyBorder="1" applyProtection="1"/>
    <xf numFmtId="38" fontId="16" fillId="2" borderId="0" xfId="1" applyNumberFormat="1" applyFont="1" applyFill="1" applyBorder="1" applyAlignment="1" applyProtection="1"/>
    <xf numFmtId="6" fontId="16" fillId="0" borderId="0" xfId="0" applyNumberFormat="1" applyFont="1" applyBorder="1" applyProtection="1"/>
    <xf numFmtId="38" fontId="16" fillId="0" borderId="0" xfId="0" applyNumberFormat="1" applyFont="1" applyBorder="1" applyProtection="1"/>
    <xf numFmtId="38" fontId="10" fillId="2" borderId="4" xfId="1" applyNumberFormat="1" applyFont="1" applyFill="1" applyBorder="1" applyProtection="1"/>
    <xf numFmtId="38" fontId="10" fillId="2" borderId="12" xfId="1" applyNumberFormat="1" applyFont="1" applyFill="1" applyBorder="1" applyProtection="1"/>
    <xf numFmtId="38" fontId="12" fillId="0" borderId="0" xfId="1" applyNumberFormat="1" applyFont="1" applyFill="1" applyBorder="1" applyProtection="1"/>
    <xf numFmtId="38" fontId="10" fillId="4" borderId="6" xfId="1" applyNumberFormat="1" applyFont="1" applyFill="1" applyBorder="1" applyAlignment="1" applyProtection="1"/>
    <xf numFmtId="38" fontId="10" fillId="4" borderId="0" xfId="1" applyNumberFormat="1" applyFont="1" applyFill="1" applyBorder="1" applyAlignment="1" applyProtection="1"/>
    <xf numFmtId="38" fontId="10" fillId="4" borderId="8" xfId="1" applyNumberFormat="1" applyFont="1" applyFill="1" applyBorder="1" applyAlignment="1" applyProtection="1"/>
    <xf numFmtId="164" fontId="10" fillId="15" borderId="11" xfId="3" applyNumberFormat="1" applyFont="1" applyFill="1" applyBorder="1" applyAlignment="1" applyProtection="1">
      <alignment horizontal="center"/>
    </xf>
    <xf numFmtId="164" fontId="10" fillId="6" borderId="11" xfId="3" applyNumberFormat="1" applyFont="1" applyFill="1" applyBorder="1" applyAlignment="1" applyProtection="1">
      <alignment horizontal="center"/>
    </xf>
    <xf numFmtId="164" fontId="6" fillId="13" borderId="22" xfId="4" applyNumberFormat="1" applyAlignment="1" applyProtection="1">
      <alignment horizontal="center"/>
    </xf>
    <xf numFmtId="9" fontId="6" fillId="13" borderId="22" xfId="4" applyNumberFormat="1" applyAlignment="1" applyProtection="1">
      <alignment horizontal="center"/>
    </xf>
    <xf numFmtId="0" fontId="6" fillId="13" borderId="22" xfId="4" applyAlignment="1" applyProtection="1">
      <alignment horizontal="center"/>
    </xf>
    <xf numFmtId="38" fontId="6" fillId="13" borderId="22" xfId="4" applyNumberFormat="1" applyAlignment="1" applyProtection="1">
      <alignment horizontal="center"/>
    </xf>
    <xf numFmtId="38" fontId="12" fillId="2" borderId="0" xfId="0" applyNumberFormat="1" applyFont="1" applyFill="1" applyBorder="1" applyAlignment="1" applyProtection="1"/>
    <xf numFmtId="38" fontId="12" fillId="4" borderId="0" xfId="1" applyNumberFormat="1" applyFont="1" applyFill="1" applyBorder="1" applyAlignment="1" applyProtection="1"/>
    <xf numFmtId="38" fontId="12" fillId="4" borderId="6" xfId="1" applyNumberFormat="1" applyFont="1" applyFill="1" applyBorder="1" applyAlignment="1" applyProtection="1"/>
    <xf numFmtId="38" fontId="12" fillId="4" borderId="8" xfId="1" applyNumberFormat="1" applyFont="1" applyFill="1" applyBorder="1" applyAlignment="1" applyProtection="1"/>
    <xf numFmtId="166" fontId="13" fillId="4" borderId="0" xfId="1" applyNumberFormat="1" applyFont="1" applyFill="1" applyBorder="1" applyAlignment="1" applyProtection="1">
      <alignment horizontal="center"/>
    </xf>
    <xf numFmtId="0" fontId="28" fillId="0" borderId="0" xfId="0" applyFont="1" applyProtection="1"/>
    <xf numFmtId="38" fontId="28" fillId="11" borderId="4" xfId="0" applyNumberFormat="1" applyFont="1" applyFill="1" applyBorder="1" applyProtection="1"/>
    <xf numFmtId="0" fontId="29" fillId="11" borderId="0" xfId="0" applyFont="1" applyFill="1" applyAlignment="1" applyProtection="1"/>
    <xf numFmtId="0" fontId="28" fillId="11" borderId="0" xfId="0" applyFont="1" applyFill="1" applyAlignment="1" applyProtection="1"/>
    <xf numFmtId="0" fontId="29" fillId="11" borderId="0" xfId="0" applyFont="1" applyFill="1" applyBorder="1" applyAlignment="1" applyProtection="1"/>
    <xf numFmtId="0" fontId="28" fillId="11" borderId="0" xfId="0" applyFont="1" applyFill="1" applyBorder="1" applyAlignment="1" applyProtection="1"/>
    <xf numFmtId="0" fontId="12" fillId="10" borderId="1" xfId="0" applyFont="1" applyFill="1" applyBorder="1" applyAlignment="1" applyProtection="1">
      <alignment horizontal="center"/>
    </xf>
    <xf numFmtId="0" fontId="29" fillId="11" borderId="7" xfId="0" applyFont="1" applyFill="1" applyBorder="1" applyAlignment="1" applyProtection="1"/>
    <xf numFmtId="0" fontId="28" fillId="11" borderId="1" xfId="0" applyFont="1" applyFill="1" applyBorder="1" applyAlignment="1" applyProtection="1"/>
    <xf numFmtId="0" fontId="29" fillId="0" borderId="0" xfId="0" applyFont="1" applyProtection="1"/>
    <xf numFmtId="167" fontId="10" fillId="0" borderId="0" xfId="0" applyNumberFormat="1" applyFont="1" applyProtection="1"/>
    <xf numFmtId="38" fontId="29" fillId="11" borderId="3" xfId="0" applyNumberFormat="1" applyFont="1" applyFill="1" applyBorder="1" applyProtection="1"/>
    <xf numFmtId="0" fontId="12" fillId="10" borderId="5" xfId="0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/>
    <xf numFmtId="168" fontId="12" fillId="2" borderId="1" xfId="0" applyNumberFormat="1" applyFont="1" applyFill="1" applyBorder="1" applyAlignment="1" applyProtection="1"/>
    <xf numFmtId="38" fontId="12" fillId="2" borderId="1" xfId="0" applyNumberFormat="1" applyFont="1" applyFill="1" applyBorder="1" applyAlignment="1" applyProtection="1">
      <alignment horizontal="center"/>
    </xf>
    <xf numFmtId="38" fontId="12" fillId="11" borderId="3" xfId="0" applyNumberFormat="1" applyFont="1" applyFill="1" applyBorder="1" applyProtection="1"/>
    <xf numFmtId="9" fontId="28" fillId="11" borderId="0" xfId="0" applyNumberFormat="1" applyFont="1" applyFill="1" applyAlignment="1" applyProtection="1"/>
    <xf numFmtId="165" fontId="10" fillId="4" borderId="3" xfId="0" applyNumberFormat="1" applyFont="1" applyFill="1" applyBorder="1" applyAlignment="1" applyProtection="1">
      <alignment horizontal="center"/>
    </xf>
    <xf numFmtId="0" fontId="30" fillId="11" borderId="0" xfId="0" applyFont="1" applyFill="1" applyBorder="1" applyAlignment="1" applyProtection="1"/>
    <xf numFmtId="9" fontId="28" fillId="11" borderId="0" xfId="0" applyNumberFormat="1" applyFont="1" applyFill="1" applyAlignment="1" applyProtection="1">
      <alignment horizontal="center"/>
    </xf>
    <xf numFmtId="9" fontId="10" fillId="4" borderId="6" xfId="3" applyFont="1" applyFill="1" applyBorder="1" applyAlignment="1" applyProtection="1">
      <alignment horizontal="center"/>
    </xf>
    <xf numFmtId="9" fontId="10" fillId="4" borderId="0" xfId="3" applyFont="1" applyFill="1" applyBorder="1" applyAlignment="1" applyProtection="1">
      <alignment horizontal="center"/>
    </xf>
    <xf numFmtId="9" fontId="10" fillId="4" borderId="8" xfId="3" applyFont="1" applyFill="1" applyBorder="1" applyAlignment="1" applyProtection="1">
      <alignment horizontal="center"/>
    </xf>
    <xf numFmtId="3" fontId="10" fillId="4" borderId="6" xfId="0" applyNumberFormat="1" applyFont="1" applyFill="1" applyBorder="1" applyAlignment="1" applyProtection="1">
      <alignment horizontal="center"/>
    </xf>
    <xf numFmtId="3" fontId="10" fillId="4" borderId="0" xfId="0" applyNumberFormat="1" applyFont="1" applyFill="1" applyBorder="1" applyAlignment="1" applyProtection="1">
      <alignment horizontal="center"/>
    </xf>
    <xf numFmtId="3" fontId="10" fillId="4" borderId="8" xfId="0" applyNumberFormat="1" applyFont="1" applyFill="1" applyBorder="1" applyAlignment="1" applyProtection="1">
      <alignment horizontal="center"/>
    </xf>
    <xf numFmtId="165" fontId="10" fillId="2" borderId="0" xfId="0" applyNumberFormat="1" applyFont="1" applyFill="1" applyBorder="1" applyAlignment="1" applyProtection="1"/>
    <xf numFmtId="38" fontId="10" fillId="4" borderId="7" xfId="0" applyNumberFormat="1" applyFont="1" applyFill="1" applyBorder="1" applyAlignment="1" applyProtection="1">
      <alignment horizontal="center"/>
    </xf>
    <xf numFmtId="40" fontId="10" fillId="4" borderId="6" xfId="0" applyNumberFormat="1" applyFont="1" applyFill="1" applyBorder="1" applyAlignment="1" applyProtection="1">
      <alignment horizontal="center"/>
    </xf>
    <xf numFmtId="40" fontId="10" fillId="4" borderId="0" xfId="0" applyNumberFormat="1" applyFont="1" applyFill="1" applyBorder="1" applyAlignment="1" applyProtection="1">
      <alignment horizontal="center"/>
    </xf>
    <xf numFmtId="40" fontId="10" fillId="4" borderId="8" xfId="0" applyNumberFormat="1" applyFont="1" applyFill="1" applyBorder="1" applyAlignment="1" applyProtection="1">
      <alignment horizontal="center"/>
    </xf>
    <xf numFmtId="2" fontId="28" fillId="11" borderId="0" xfId="0" applyNumberFormat="1" applyFont="1" applyFill="1" applyBorder="1" applyAlignment="1" applyProtection="1">
      <alignment horizontal="left" indent="1"/>
    </xf>
    <xf numFmtId="38" fontId="28" fillId="4" borderId="7" xfId="0" applyNumberFormat="1" applyFont="1" applyFill="1" applyBorder="1" applyAlignment="1" applyProtection="1">
      <alignment horizontal="center"/>
    </xf>
    <xf numFmtId="165" fontId="28" fillId="4" borderId="1" xfId="0" applyNumberFormat="1" applyFont="1" applyFill="1" applyBorder="1" applyAlignment="1" applyProtection="1">
      <alignment horizontal="center"/>
    </xf>
    <xf numFmtId="165" fontId="28" fillId="4" borderId="14" xfId="0" applyNumberFormat="1" applyFont="1" applyFill="1" applyBorder="1" applyAlignment="1" applyProtection="1">
      <alignment horizontal="center"/>
    </xf>
    <xf numFmtId="38" fontId="10" fillId="4" borderId="1" xfId="0" applyNumberFormat="1" applyFont="1" applyFill="1" applyBorder="1" applyAlignment="1" applyProtection="1">
      <alignment horizontal="center"/>
    </xf>
    <xf numFmtId="38" fontId="10" fillId="4" borderId="14" xfId="0" applyNumberFormat="1" applyFont="1" applyFill="1" applyBorder="1" applyAlignment="1" applyProtection="1">
      <alignment horizontal="center"/>
    </xf>
    <xf numFmtId="0" fontId="28" fillId="11" borderId="0" xfId="0" applyFont="1" applyFill="1" applyBorder="1" applyAlignment="1" applyProtection="1">
      <alignment horizontal="left" indent="1"/>
    </xf>
    <xf numFmtId="0" fontId="10" fillId="11" borderId="3" xfId="0" applyFont="1" applyFill="1" applyBorder="1" applyProtection="1"/>
    <xf numFmtId="0" fontId="10" fillId="11" borderId="7" xfId="0" applyFont="1" applyFill="1" applyBorder="1" applyProtection="1"/>
    <xf numFmtId="0" fontId="10" fillId="11" borderId="0" xfId="0" applyFont="1" applyFill="1" applyBorder="1" applyAlignment="1" applyProtection="1">
      <alignment horizontal="right" indent="1"/>
    </xf>
    <xf numFmtId="0" fontId="10" fillId="11" borderId="6" xfId="0" applyFont="1" applyFill="1" applyBorder="1" applyAlignment="1" applyProtection="1">
      <alignment horizontal="right"/>
    </xf>
    <xf numFmtId="38" fontId="20" fillId="2" borderId="0" xfId="0" applyNumberFormat="1" applyFont="1" applyFill="1" applyBorder="1" applyProtection="1"/>
    <xf numFmtId="169" fontId="10" fillId="11" borderId="6" xfId="0" applyNumberFormat="1" applyFont="1" applyFill="1" applyBorder="1" applyAlignment="1" applyProtection="1"/>
    <xf numFmtId="38" fontId="19" fillId="0" borderId="0" xfId="0" applyNumberFormat="1" applyFont="1" applyBorder="1" applyProtection="1"/>
    <xf numFmtId="0" fontId="16" fillId="11" borderId="0" xfId="0" applyFont="1" applyFill="1" applyBorder="1" applyAlignment="1" applyProtection="1"/>
    <xf numFmtId="0" fontId="12" fillId="11" borderId="1" xfId="0" applyFont="1" applyFill="1" applyBorder="1" applyAlignment="1" applyProtection="1"/>
    <xf numFmtId="38" fontId="12" fillId="11" borderId="4" xfId="0" applyNumberFormat="1" applyFont="1" applyFill="1" applyBorder="1" applyAlignment="1" applyProtection="1"/>
    <xf numFmtId="0" fontId="12" fillId="11" borderId="0" xfId="0" applyFont="1" applyFill="1" applyBorder="1" applyAlignment="1" applyProtection="1"/>
    <xf numFmtId="0" fontId="8" fillId="9" borderId="2" xfId="0" applyFont="1" applyFill="1" applyBorder="1" applyAlignment="1" applyProtection="1">
      <alignment horizontal="centerContinuous"/>
    </xf>
    <xf numFmtId="38" fontId="10" fillId="0" borderId="0" xfId="0" applyNumberFormat="1" applyFont="1" applyAlignment="1" applyProtection="1">
      <alignment horizontal="center"/>
    </xf>
    <xf numFmtId="38" fontId="13" fillId="0" borderId="0" xfId="0" applyNumberFormat="1" applyFont="1" applyAlignment="1" applyProtection="1">
      <alignment horizontal="center" vertical="top"/>
    </xf>
    <xf numFmtId="38" fontId="12" fillId="2" borderId="4" xfId="0" applyNumberFormat="1" applyFont="1" applyFill="1" applyBorder="1" applyAlignment="1" applyProtection="1">
      <alignment horizontal="center"/>
    </xf>
    <xf numFmtId="38" fontId="12" fillId="2" borderId="1" xfId="0" applyNumberFormat="1" applyFont="1" applyFill="1" applyBorder="1" applyProtection="1"/>
    <xf numFmtId="0" fontId="10" fillId="2" borderId="0" xfId="0" applyFont="1" applyFill="1" applyAlignment="1" applyProtection="1">
      <alignment horizontal="left" indent="2"/>
    </xf>
    <xf numFmtId="38" fontId="10" fillId="8" borderId="5" xfId="0" applyNumberFormat="1" applyFont="1" applyFill="1" applyBorder="1" applyAlignment="1" applyProtection="1"/>
    <xf numFmtId="0" fontId="24" fillId="2" borderId="0" xfId="0" applyFont="1" applyFill="1" applyBorder="1" applyAlignment="1" applyProtection="1"/>
    <xf numFmtId="38" fontId="24" fillId="2" borderId="0" xfId="0" applyNumberFormat="1" applyFont="1" applyFill="1" applyBorder="1" applyAlignment="1" applyProtection="1">
      <alignment horizontal="center"/>
    </xf>
    <xf numFmtId="0" fontId="12" fillId="2" borderId="1" xfId="0" applyFont="1" applyFill="1" applyBorder="1" applyAlignment="1" applyProtection="1"/>
    <xf numFmtId="38" fontId="10" fillId="0" borderId="0" xfId="0" applyNumberFormat="1" applyFont="1" applyBorder="1" applyAlignment="1" applyProtection="1">
      <alignment horizontal="center"/>
    </xf>
    <xf numFmtId="38" fontId="12" fillId="2" borderId="4" xfId="0" applyNumberFormat="1" applyFont="1" applyFill="1" applyBorder="1" applyAlignment="1" applyProtection="1"/>
    <xf numFmtId="0" fontId="12" fillId="0" borderId="0" xfId="0" applyFont="1" applyAlignment="1" applyProtection="1"/>
    <xf numFmtId="38" fontId="20" fillId="2" borderId="1" xfId="0" applyNumberFormat="1" applyFont="1" applyFill="1" applyBorder="1" applyProtection="1"/>
    <xf numFmtId="0" fontId="12" fillId="2" borderId="6" xfId="0" applyFont="1" applyFill="1" applyBorder="1" applyProtection="1"/>
    <xf numFmtId="0" fontId="10" fillId="0" borderId="9" xfId="0" applyFont="1" applyBorder="1" applyProtection="1"/>
    <xf numFmtId="0" fontId="10" fillId="0" borderId="10" xfId="0" applyFont="1" applyBorder="1" applyProtection="1"/>
    <xf numFmtId="38" fontId="10" fillId="0" borderId="10" xfId="0" applyNumberFormat="1" applyFont="1" applyBorder="1" applyProtection="1"/>
    <xf numFmtId="38" fontId="12" fillId="2" borderId="7" xfId="0" applyNumberFormat="1" applyFont="1" applyFill="1" applyBorder="1" applyProtection="1"/>
    <xf numFmtId="38" fontId="14" fillId="0" borderId="0" xfId="1" applyNumberFormat="1" applyFont="1" applyAlignment="1" applyProtection="1"/>
    <xf numFmtId="38" fontId="11" fillId="0" borderId="0" xfId="1" applyNumberFormat="1" applyFont="1" applyBorder="1" applyAlignment="1" applyProtection="1">
      <alignment horizontal="center"/>
    </xf>
    <xf numFmtId="38" fontId="14" fillId="0" borderId="0" xfId="1" applyNumberFormat="1" applyFont="1" applyBorder="1" applyAlignment="1" applyProtection="1"/>
    <xf numFmtId="38" fontId="14" fillId="0" borderId="0" xfId="0" applyNumberFormat="1" applyFont="1" applyBorder="1" applyProtection="1"/>
    <xf numFmtId="38" fontId="12" fillId="0" borderId="0" xfId="0" applyNumberFormat="1" applyFont="1" applyFill="1" applyBorder="1" applyAlignment="1" applyProtection="1">
      <alignment horizontal="center" vertical="top"/>
    </xf>
    <xf numFmtId="38" fontId="10" fillId="0" borderId="0" xfId="0" applyNumberFormat="1" applyFont="1" applyFill="1" applyBorder="1" applyAlignment="1" applyProtection="1"/>
    <xf numFmtId="38" fontId="7" fillId="0" borderId="0" xfId="0" applyNumberFormat="1" applyFont="1" applyBorder="1" applyProtection="1"/>
    <xf numFmtId="38" fontId="12" fillId="4" borderId="1" xfId="1" applyNumberFormat="1" applyFont="1" applyFill="1" applyBorder="1" applyAlignment="1" applyProtection="1"/>
    <xf numFmtId="38" fontId="12" fillId="4" borderId="14" xfId="1" applyNumberFormat="1" applyFont="1" applyFill="1" applyBorder="1" applyAlignment="1" applyProtection="1"/>
    <xf numFmtId="0" fontId="11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top"/>
    </xf>
    <xf numFmtId="165" fontId="12" fillId="0" borderId="0" xfId="0" applyNumberFormat="1" applyFont="1" applyAlignment="1" applyProtection="1">
      <alignment horizontal="center" vertical="top"/>
    </xf>
    <xf numFmtId="0" fontId="12" fillId="0" borderId="0" xfId="0" applyFont="1" applyAlignment="1" applyProtection="1">
      <alignment horizontal="center" vertical="top"/>
    </xf>
    <xf numFmtId="165" fontId="12" fillId="2" borderId="4" xfId="0" applyNumberFormat="1" applyFont="1" applyFill="1" applyBorder="1" applyProtection="1"/>
    <xf numFmtId="0" fontId="10" fillId="2" borderId="0" xfId="0" applyFont="1" applyFill="1" applyProtection="1"/>
    <xf numFmtId="0" fontId="14" fillId="2" borderId="0" xfId="0" applyFont="1" applyFill="1" applyBorder="1" applyProtection="1"/>
    <xf numFmtId="165" fontId="10" fillId="2" borderId="0" xfId="0" applyNumberFormat="1" applyFont="1" applyFill="1" applyBorder="1" applyProtection="1"/>
    <xf numFmtId="0" fontId="11" fillId="2" borderId="1" xfId="0" applyFont="1" applyFill="1" applyBorder="1" applyProtection="1"/>
    <xf numFmtId="165" fontId="12" fillId="2" borderId="1" xfId="0" applyNumberFormat="1" applyFont="1" applyFill="1" applyBorder="1" applyProtection="1"/>
    <xf numFmtId="0" fontId="14" fillId="0" borderId="0" xfId="0" applyFont="1" applyProtection="1"/>
    <xf numFmtId="0" fontId="10" fillId="10" borderId="6" xfId="0" applyFont="1" applyFill="1" applyBorder="1" applyProtection="1"/>
    <xf numFmtId="0" fontId="11" fillId="0" borderId="0" xfId="0" applyFont="1" applyProtection="1"/>
    <xf numFmtId="165" fontId="12" fillId="0" borderId="0" xfId="0" applyNumberFormat="1" applyFont="1" applyProtection="1"/>
    <xf numFmtId="0" fontId="6" fillId="13" borderId="22" xfId="4" applyProtection="1"/>
    <xf numFmtId="38" fontId="10" fillId="14" borderId="5" xfId="0" applyNumberFormat="1" applyFont="1" applyFill="1" applyBorder="1" applyAlignment="1" applyProtection="1"/>
    <xf numFmtId="38" fontId="10" fillId="6" borderId="5" xfId="0" applyNumberFormat="1" applyFont="1" applyFill="1" applyBorder="1" applyAlignment="1" applyProtection="1"/>
    <xf numFmtId="38" fontId="10" fillId="9" borderId="5" xfId="0" applyNumberFormat="1" applyFont="1" applyFill="1" applyBorder="1" applyAlignment="1" applyProtection="1"/>
    <xf numFmtId="38" fontId="16" fillId="10" borderId="6" xfId="0" applyNumberFormat="1" applyFont="1" applyFill="1" applyBorder="1" applyProtection="1"/>
    <xf numFmtId="165" fontId="6" fillId="13" borderId="22" xfId="4" applyNumberFormat="1" applyAlignment="1" applyProtection="1">
      <alignment horizontal="center"/>
    </xf>
    <xf numFmtId="38" fontId="15" fillId="0" borderId="0" xfId="0" quotePrefix="1" applyNumberFormat="1" applyFont="1" applyFill="1" applyProtection="1"/>
    <xf numFmtId="38" fontId="11" fillId="11" borderId="3" xfId="0" applyNumberFormat="1" applyFont="1" applyFill="1" applyBorder="1" applyProtection="1"/>
    <xf numFmtId="38" fontId="11" fillId="11" borderId="4" xfId="0" applyNumberFormat="1" applyFont="1" applyFill="1" applyBorder="1" applyProtection="1"/>
    <xf numFmtId="38" fontId="14" fillId="11" borderId="4" xfId="0" applyNumberFormat="1" applyFont="1" applyFill="1" applyBorder="1" applyProtection="1"/>
    <xf numFmtId="38" fontId="14" fillId="11" borderId="10" xfId="0" applyNumberFormat="1" applyFont="1" applyFill="1" applyBorder="1" applyProtection="1"/>
    <xf numFmtId="38" fontId="14" fillId="11" borderId="13" xfId="0" applyNumberFormat="1" applyFont="1" applyFill="1" applyBorder="1" applyProtection="1"/>
    <xf numFmtId="38" fontId="12" fillId="11" borderId="0" xfId="0" applyNumberFormat="1" applyFont="1" applyFill="1" applyBorder="1" applyProtection="1"/>
    <xf numFmtId="38" fontId="11" fillId="11" borderId="7" xfId="0" applyNumberFormat="1" applyFont="1" applyFill="1" applyBorder="1" applyProtection="1"/>
    <xf numFmtId="38" fontId="11" fillId="11" borderId="1" xfId="0" applyNumberFormat="1" applyFont="1" applyFill="1" applyBorder="1" applyProtection="1"/>
    <xf numFmtId="38" fontId="14" fillId="11" borderId="1" xfId="0" applyNumberFormat="1" applyFont="1" applyFill="1" applyBorder="1" applyProtection="1"/>
    <xf numFmtId="38" fontId="10" fillId="0" borderId="4" xfId="0" applyNumberFormat="1" applyFont="1" applyBorder="1" applyProtection="1"/>
    <xf numFmtId="38" fontId="16" fillId="10" borderId="3" xfId="0" applyNumberFormat="1" applyFont="1" applyFill="1" applyBorder="1" applyProtection="1"/>
    <xf numFmtId="38" fontId="16" fillId="7" borderId="2" xfId="0" applyNumberFormat="1" applyFont="1" applyFill="1" applyBorder="1" applyProtection="1"/>
    <xf numFmtId="38" fontId="16" fillId="14" borderId="2" xfId="0" applyNumberFormat="1" applyFont="1" applyFill="1" applyBorder="1" applyProtection="1"/>
    <xf numFmtId="38" fontId="16" fillId="6" borderId="2" xfId="0" applyNumberFormat="1" applyFont="1" applyFill="1" applyBorder="1" applyProtection="1"/>
    <xf numFmtId="38" fontId="16" fillId="8" borderId="2" xfId="0" applyNumberFormat="1" applyFont="1" applyFill="1" applyBorder="1" applyProtection="1"/>
    <xf numFmtId="38" fontId="16" fillId="9" borderId="2" xfId="0" applyNumberFormat="1" applyFont="1" applyFill="1" applyBorder="1" applyProtection="1"/>
    <xf numFmtId="38" fontId="16" fillId="10" borderId="7" xfId="0" applyNumberFormat="1" applyFont="1" applyFill="1" applyBorder="1" applyProtection="1"/>
    <xf numFmtId="38" fontId="16" fillId="10" borderId="1" xfId="0" applyNumberFormat="1" applyFont="1" applyFill="1" applyBorder="1" applyProtection="1"/>
    <xf numFmtId="38" fontId="16" fillId="10" borderId="1" xfId="0" applyNumberFormat="1" applyFont="1" applyFill="1" applyBorder="1" applyAlignment="1" applyProtection="1">
      <alignment horizontal="left"/>
    </xf>
    <xf numFmtId="38" fontId="16" fillId="10" borderId="14" xfId="0" applyNumberFormat="1" applyFont="1" applyFill="1" applyBorder="1" applyProtection="1"/>
    <xf numFmtId="0" fontId="7" fillId="8" borderId="4" xfId="0" applyFont="1" applyFill="1" applyBorder="1" applyAlignment="1" applyProtection="1">
      <alignment horizontal="centerContinuous"/>
    </xf>
    <xf numFmtId="38" fontId="6" fillId="13" borderId="22" xfId="4" applyNumberFormat="1" applyAlignment="1" applyProtection="1"/>
    <xf numFmtId="6" fontId="6" fillId="13" borderId="22" xfId="4" applyNumberFormat="1" applyAlignment="1" applyProtection="1">
      <protection locked="0"/>
    </xf>
    <xf numFmtId="38" fontId="10" fillId="9" borderId="2" xfId="0" applyNumberFormat="1" applyFont="1" applyFill="1" applyBorder="1" applyAlignment="1" applyProtection="1"/>
    <xf numFmtId="38" fontId="12" fillId="7" borderId="11" xfId="0" applyNumberFormat="1" applyFont="1" applyFill="1" applyBorder="1" applyAlignment="1" applyProtection="1"/>
    <xf numFmtId="38" fontId="12" fillId="14" borderId="11" xfId="0" applyNumberFormat="1" applyFont="1" applyFill="1" applyBorder="1" applyAlignment="1" applyProtection="1"/>
    <xf numFmtId="38" fontId="12" fillId="6" borderId="11" xfId="0" applyNumberFormat="1" applyFont="1" applyFill="1" applyBorder="1" applyAlignment="1" applyProtection="1"/>
    <xf numFmtId="38" fontId="12" fillId="8" borderId="11" xfId="0" applyNumberFormat="1" applyFont="1" applyFill="1" applyBorder="1" applyAlignment="1" applyProtection="1"/>
    <xf numFmtId="38" fontId="12" fillId="9" borderId="11" xfId="0" applyNumberFormat="1" applyFont="1" applyFill="1" applyBorder="1" applyAlignment="1" applyProtection="1"/>
    <xf numFmtId="38" fontId="10" fillId="14" borderId="2" xfId="0" applyNumberFormat="1" applyFont="1" applyFill="1" applyBorder="1" applyAlignment="1" applyProtection="1"/>
    <xf numFmtId="38" fontId="10" fillId="6" borderId="2" xfId="0" applyNumberFormat="1" applyFont="1" applyFill="1" applyBorder="1" applyAlignment="1" applyProtection="1"/>
    <xf numFmtId="38" fontId="10" fillId="8" borderId="2" xfId="0" applyNumberFormat="1" applyFont="1" applyFill="1" applyBorder="1" applyAlignment="1" applyProtection="1"/>
    <xf numFmtId="38" fontId="12" fillId="2" borderId="10" xfId="0" applyNumberFormat="1" applyFont="1" applyFill="1" applyBorder="1" applyProtection="1"/>
    <xf numFmtId="38" fontId="15" fillId="0" borderId="1" xfId="0" applyNumberFormat="1" applyFont="1" applyFill="1" applyBorder="1" applyProtection="1"/>
    <xf numFmtId="38" fontId="7" fillId="0" borderId="1" xfId="0" applyNumberFormat="1" applyFont="1" applyBorder="1" applyProtection="1"/>
    <xf numFmtId="38" fontId="10" fillId="0" borderId="1" xfId="0" applyNumberFormat="1" applyFont="1" applyBorder="1" applyProtection="1"/>
    <xf numFmtId="38" fontId="33" fillId="11" borderId="0" xfId="0" applyNumberFormat="1" applyFont="1" applyFill="1" applyBorder="1" applyProtection="1"/>
    <xf numFmtId="38" fontId="34" fillId="10" borderId="6" xfId="0" applyNumberFormat="1" applyFont="1" applyFill="1" applyBorder="1" applyAlignment="1" applyProtection="1">
      <alignment horizontal="center"/>
    </xf>
    <xf numFmtId="38" fontId="33" fillId="11" borderId="6" xfId="0" applyNumberFormat="1" applyFont="1" applyFill="1" applyBorder="1" applyProtection="1"/>
    <xf numFmtId="38" fontId="33" fillId="3" borderId="11" xfId="0" applyNumberFormat="1" applyFont="1" applyFill="1" applyBorder="1" applyProtection="1"/>
    <xf numFmtId="38" fontId="33" fillId="4" borderId="4" xfId="0" applyNumberFormat="1" applyFont="1" applyFill="1" applyBorder="1" applyProtection="1"/>
    <xf numFmtId="38" fontId="34" fillId="7" borderId="2" xfId="0" applyNumberFormat="1" applyFont="1" applyFill="1" applyBorder="1" applyProtection="1"/>
    <xf numFmtId="38" fontId="33" fillId="4" borderId="13" xfId="0" applyNumberFormat="1" applyFont="1" applyFill="1" applyBorder="1" applyProtection="1"/>
    <xf numFmtId="38" fontId="34" fillId="14" borderId="2" xfId="0" applyNumberFormat="1" applyFont="1" applyFill="1" applyBorder="1" applyProtection="1"/>
    <xf numFmtId="38" fontId="33" fillId="10" borderId="4" xfId="0" applyNumberFormat="1" applyFont="1" applyFill="1" applyBorder="1" applyProtection="1"/>
    <xf numFmtId="38" fontId="33" fillId="10" borderId="13" xfId="0" applyNumberFormat="1" applyFont="1" applyFill="1" applyBorder="1" applyProtection="1"/>
    <xf numFmtId="38" fontId="34" fillId="6" borderId="2" xfId="0" applyNumberFormat="1" applyFont="1" applyFill="1" applyBorder="1" applyProtection="1"/>
    <xf numFmtId="38" fontId="34" fillId="8" borderId="2" xfId="0" applyNumberFormat="1" applyFont="1" applyFill="1" applyBorder="1" applyProtection="1"/>
    <xf numFmtId="38" fontId="34" fillId="9" borderId="2" xfId="0" applyNumberFormat="1" applyFont="1" applyFill="1" applyBorder="1" applyProtection="1"/>
    <xf numFmtId="38" fontId="33" fillId="0" borderId="0" xfId="0" applyNumberFormat="1" applyFont="1" applyProtection="1"/>
    <xf numFmtId="38" fontId="33" fillId="10" borderId="6" xfId="0" applyNumberFormat="1" applyFont="1" applyFill="1" applyBorder="1" applyProtection="1"/>
    <xf numFmtId="38" fontId="33" fillId="10" borderId="0" xfId="0" applyNumberFormat="1" applyFont="1" applyFill="1" applyBorder="1" applyProtection="1"/>
    <xf numFmtId="38" fontId="34" fillId="7" borderId="5" xfId="0" applyNumberFormat="1" applyFont="1" applyFill="1" applyBorder="1" applyProtection="1"/>
    <xf numFmtId="38" fontId="33" fillId="10" borderId="8" xfId="0" applyNumberFormat="1" applyFont="1" applyFill="1" applyBorder="1" applyProtection="1"/>
    <xf numFmtId="38" fontId="34" fillId="14" borderId="5" xfId="0" applyNumberFormat="1" applyFont="1" applyFill="1" applyBorder="1" applyProtection="1"/>
    <xf numFmtId="38" fontId="33" fillId="4" borderId="0" xfId="0" applyNumberFormat="1" applyFont="1" applyFill="1" applyBorder="1" applyProtection="1"/>
    <xf numFmtId="38" fontId="33" fillId="4" borderId="8" xfId="0" applyNumberFormat="1" applyFont="1" applyFill="1" applyBorder="1" applyProtection="1"/>
    <xf numFmtId="38" fontId="34" fillId="6" borderId="5" xfId="0" applyNumberFormat="1" applyFont="1" applyFill="1" applyBorder="1" applyProtection="1"/>
    <xf numFmtId="38" fontId="34" fillId="8" borderId="5" xfId="0" applyNumberFormat="1" applyFont="1" applyFill="1" applyBorder="1" applyProtection="1"/>
    <xf numFmtId="38" fontId="34" fillId="9" borderId="5" xfId="0" applyNumberFormat="1" applyFont="1" applyFill="1" applyBorder="1" applyProtection="1"/>
    <xf numFmtId="38" fontId="34" fillId="11" borderId="0" xfId="0" applyNumberFormat="1" applyFont="1" applyFill="1" applyBorder="1" applyProtection="1"/>
    <xf numFmtId="38" fontId="33" fillId="4" borderId="6" xfId="0" applyNumberFormat="1" applyFont="1" applyFill="1" applyBorder="1" applyProtection="1"/>
    <xf numFmtId="38" fontId="33" fillId="4" borderId="3" xfId="0" applyNumberFormat="1" applyFont="1" applyFill="1" applyBorder="1" applyProtection="1"/>
    <xf numFmtId="38" fontId="35" fillId="11" borderId="6" xfId="0" applyNumberFormat="1" applyFont="1" applyFill="1" applyBorder="1" applyProtection="1"/>
    <xf numFmtId="38" fontId="35" fillId="11" borderId="0" xfId="0" applyNumberFormat="1" applyFont="1" applyFill="1" applyBorder="1" applyProtection="1"/>
    <xf numFmtId="38" fontId="36" fillId="0" borderId="0" xfId="0" applyNumberFormat="1" applyFont="1" applyProtection="1"/>
    <xf numFmtId="38" fontId="36" fillId="0" borderId="0" xfId="0" applyNumberFormat="1" applyFont="1" applyBorder="1" applyProtection="1"/>
    <xf numFmtId="38" fontId="33" fillId="3" borderId="11" xfId="0" applyNumberFormat="1" applyFont="1" applyFill="1" applyBorder="1" applyAlignment="1" applyProtection="1">
      <alignment horizontal="center"/>
    </xf>
    <xf numFmtId="38" fontId="33" fillId="10" borderId="3" xfId="0" applyNumberFormat="1" applyFont="1" applyFill="1" applyBorder="1" applyProtection="1"/>
    <xf numFmtId="38" fontId="11" fillId="11" borderId="10" xfId="0" applyNumberFormat="1" applyFont="1" applyFill="1" applyBorder="1" applyProtection="1"/>
    <xf numFmtId="0" fontId="7" fillId="9" borderId="2" xfId="0" applyFont="1" applyFill="1" applyBorder="1" applyAlignment="1" applyProtection="1">
      <alignment horizontal="centerContinuous"/>
    </xf>
    <xf numFmtId="6" fontId="12" fillId="10" borderId="6" xfId="0" applyNumberFormat="1" applyFont="1" applyFill="1" applyBorder="1" applyAlignment="1" applyProtection="1">
      <alignment horizontal="center"/>
    </xf>
    <xf numFmtId="6" fontId="12" fillId="11" borderId="6" xfId="0" applyNumberFormat="1" applyFont="1" applyFill="1" applyBorder="1" applyProtection="1"/>
    <xf numFmtId="6" fontId="12" fillId="11" borderId="0" xfId="0" applyNumberFormat="1" applyFont="1" applyFill="1" applyBorder="1" applyProtection="1"/>
    <xf numFmtId="6" fontId="12" fillId="4" borderId="7" xfId="0" applyNumberFormat="1" applyFont="1" applyFill="1" applyBorder="1" applyProtection="1"/>
    <xf numFmtId="6" fontId="12" fillId="4" borderId="1" xfId="0" applyNumberFormat="1" applyFont="1" applyFill="1" applyBorder="1" applyProtection="1"/>
    <xf numFmtId="6" fontId="12" fillId="7" borderId="15" xfId="0" applyNumberFormat="1" applyFont="1" applyFill="1" applyBorder="1" applyProtection="1"/>
    <xf numFmtId="6" fontId="12" fillId="4" borderId="14" xfId="0" applyNumberFormat="1" applyFont="1" applyFill="1" applyBorder="1" applyProtection="1"/>
    <xf numFmtId="6" fontId="12" fillId="14" borderId="15" xfId="0" applyNumberFormat="1" applyFont="1" applyFill="1" applyBorder="1" applyProtection="1"/>
    <xf numFmtId="6" fontId="12" fillId="6" borderId="15" xfId="0" applyNumberFormat="1" applyFont="1" applyFill="1" applyBorder="1" applyProtection="1"/>
    <xf numFmtId="6" fontId="12" fillId="8" borderId="15" xfId="0" applyNumberFormat="1" applyFont="1" applyFill="1" applyBorder="1" applyProtection="1"/>
    <xf numFmtId="6" fontId="12" fillId="9" borderId="15" xfId="0" applyNumberFormat="1" applyFont="1" applyFill="1" applyBorder="1" applyProtection="1"/>
    <xf numFmtId="6" fontId="12" fillId="0" borderId="0" xfId="0" applyNumberFormat="1" applyFont="1" applyProtection="1"/>
    <xf numFmtId="38" fontId="10" fillId="10" borderId="8" xfId="0" applyNumberFormat="1" applyFont="1" applyFill="1" applyBorder="1" applyProtection="1"/>
    <xf numFmtId="6" fontId="12" fillId="7" borderId="5" xfId="0" applyNumberFormat="1" applyFont="1" applyFill="1" applyBorder="1" applyProtection="1"/>
    <xf numFmtId="9" fontId="33" fillId="4" borderId="0" xfId="3" applyFont="1" applyFill="1" applyBorder="1" applyProtection="1"/>
    <xf numFmtId="9" fontId="33" fillId="3" borderId="11" xfId="3" applyFont="1" applyFill="1" applyBorder="1" applyProtection="1"/>
    <xf numFmtId="9" fontId="34" fillId="7" borderId="5" xfId="3" applyFont="1" applyFill="1" applyBorder="1" applyProtection="1"/>
    <xf numFmtId="9" fontId="33" fillId="4" borderId="8" xfId="3" applyFont="1" applyFill="1" applyBorder="1" applyProtection="1"/>
    <xf numFmtId="9" fontId="34" fillId="14" borderId="5" xfId="3" applyFont="1" applyFill="1" applyBorder="1" applyProtection="1"/>
    <xf numFmtId="9" fontId="34" fillId="6" borderId="5" xfId="3" applyFont="1" applyFill="1" applyBorder="1" applyProtection="1"/>
    <xf numFmtId="9" fontId="34" fillId="8" borderId="5" xfId="3" applyFont="1" applyFill="1" applyBorder="1" applyProtection="1"/>
    <xf numFmtId="9" fontId="34" fillId="9" borderId="5" xfId="3" applyFont="1" applyFill="1" applyBorder="1" applyProtection="1"/>
    <xf numFmtId="6" fontId="33" fillId="11" borderId="6" xfId="0" applyNumberFormat="1" applyFont="1" applyFill="1" applyBorder="1" applyProtection="1"/>
    <xf numFmtId="6" fontId="33" fillId="11" borderId="0" xfId="0" applyNumberFormat="1" applyFont="1" applyFill="1" applyBorder="1" applyProtection="1"/>
    <xf numFmtId="6" fontId="33" fillId="4" borderId="6" xfId="0" applyNumberFormat="1" applyFont="1" applyFill="1" applyBorder="1" applyProtection="1"/>
    <xf numFmtId="6" fontId="33" fillId="4" borderId="0" xfId="0" applyNumberFormat="1" applyFont="1" applyFill="1" applyBorder="1" applyProtection="1"/>
    <xf numFmtId="6" fontId="34" fillId="14" borderId="5" xfId="0" applyNumberFormat="1" applyFont="1" applyFill="1" applyBorder="1" applyProtection="1"/>
    <xf numFmtId="6" fontId="34" fillId="6" borderId="5" xfId="0" applyNumberFormat="1" applyFont="1" applyFill="1" applyBorder="1" applyProtection="1"/>
    <xf numFmtId="6" fontId="34" fillId="8" borderId="5" xfId="0" applyNumberFormat="1" applyFont="1" applyFill="1" applyBorder="1" applyProtection="1"/>
    <xf numFmtId="6" fontId="34" fillId="9" borderId="5" xfId="0" applyNumberFormat="1" applyFont="1" applyFill="1" applyBorder="1" applyProtection="1"/>
    <xf numFmtId="6" fontId="33" fillId="0" borderId="0" xfId="0" applyNumberFormat="1" applyFont="1" applyProtection="1"/>
    <xf numFmtId="6" fontId="33" fillId="4" borderId="8" xfId="0" applyNumberFormat="1" applyFont="1" applyFill="1" applyBorder="1" applyProtection="1"/>
    <xf numFmtId="6" fontId="10" fillId="11" borderId="6" xfId="0" applyNumberFormat="1" applyFont="1" applyFill="1" applyBorder="1" applyProtection="1"/>
    <xf numFmtId="6" fontId="10" fillId="11" borderId="0" xfId="0" applyNumberFormat="1" applyFont="1" applyFill="1" applyBorder="1" applyProtection="1"/>
    <xf numFmtId="6" fontId="10" fillId="4" borderId="6" xfId="0" applyNumberFormat="1" applyFont="1" applyFill="1" applyBorder="1" applyProtection="1"/>
    <xf numFmtId="6" fontId="10" fillId="4" borderId="0" xfId="0" applyNumberFormat="1" applyFont="1" applyFill="1" applyBorder="1" applyProtection="1"/>
    <xf numFmtId="6" fontId="10" fillId="10" borderId="0" xfId="0" applyNumberFormat="1" applyFont="1" applyFill="1" applyBorder="1" applyProtection="1"/>
    <xf numFmtId="6" fontId="10" fillId="10" borderId="8" xfId="0" applyNumberFormat="1" applyFont="1" applyFill="1" applyBorder="1" applyProtection="1"/>
    <xf numFmtId="6" fontId="12" fillId="14" borderId="5" xfId="0" applyNumberFormat="1" applyFont="1" applyFill="1" applyBorder="1" applyProtection="1"/>
    <xf numFmtId="6" fontId="12" fillId="6" borderId="5" xfId="0" applyNumberFormat="1" applyFont="1" applyFill="1" applyBorder="1" applyProtection="1"/>
    <xf numFmtId="6" fontId="10" fillId="10" borderId="6" xfId="0" applyNumberFormat="1" applyFont="1" applyFill="1" applyBorder="1" applyProtection="1"/>
    <xf numFmtId="6" fontId="12" fillId="8" borderId="5" xfId="0" applyNumberFormat="1" applyFont="1" applyFill="1" applyBorder="1" applyProtection="1"/>
    <xf numFmtId="6" fontId="12" fillId="9" borderId="5" xfId="0" applyNumberFormat="1" applyFont="1" applyFill="1" applyBorder="1" applyProtection="1"/>
    <xf numFmtId="6" fontId="10" fillId="0" borderId="0" xfId="0" applyNumberFormat="1" applyFont="1" applyProtection="1"/>
    <xf numFmtId="6" fontId="10" fillId="4" borderId="8" xfId="0" applyNumberFormat="1" applyFont="1" applyFill="1" applyBorder="1" applyProtection="1"/>
    <xf numFmtId="6" fontId="10" fillId="10" borderId="6" xfId="0" applyNumberFormat="1" applyFont="1" applyFill="1" applyBorder="1" applyAlignment="1" applyProtection="1">
      <alignment horizontal="center"/>
    </xf>
    <xf numFmtId="6" fontId="10" fillId="6" borderId="5" xfId="0" applyNumberFormat="1" applyFont="1" applyFill="1" applyBorder="1" applyProtection="1"/>
    <xf numFmtId="6" fontId="10" fillId="8" borderId="5" xfId="0" applyNumberFormat="1" applyFont="1" applyFill="1" applyBorder="1" applyProtection="1"/>
    <xf numFmtId="6" fontId="10" fillId="9" borderId="5" xfId="0" applyNumberFormat="1" applyFont="1" applyFill="1" applyBorder="1" applyProtection="1"/>
    <xf numFmtId="6" fontId="12" fillId="11" borderId="0" xfId="0" applyNumberFormat="1" applyFont="1" applyFill="1" applyBorder="1" applyAlignment="1" applyProtection="1">
      <alignment horizontal="left"/>
    </xf>
    <xf numFmtId="6" fontId="12" fillId="0" borderId="0" xfId="0" applyNumberFormat="1" applyFont="1" applyBorder="1" applyProtection="1"/>
    <xf numFmtId="6" fontId="33" fillId="3" borderId="11" xfId="0" applyNumberFormat="1" applyFont="1" applyFill="1" applyBorder="1" applyProtection="1"/>
    <xf numFmtId="38" fontId="38" fillId="11" borderId="6" xfId="0" applyNumberFormat="1" applyFont="1" applyFill="1" applyBorder="1" applyProtection="1"/>
    <xf numFmtId="38" fontId="38" fillId="11" borderId="0" xfId="0" applyNumberFormat="1" applyFont="1" applyFill="1" applyBorder="1" applyProtection="1"/>
    <xf numFmtId="9" fontId="39" fillId="13" borderId="22" xfId="4" applyNumberFormat="1" applyFont="1" applyAlignment="1" applyProtection="1">
      <alignment horizontal="center"/>
    </xf>
    <xf numFmtId="38" fontId="38" fillId="4" borderId="6" xfId="0" applyNumberFormat="1" applyFont="1" applyFill="1" applyBorder="1" applyProtection="1"/>
    <xf numFmtId="38" fontId="38" fillId="4" borderId="0" xfId="0" applyNumberFormat="1" applyFont="1" applyFill="1" applyBorder="1" applyProtection="1"/>
    <xf numFmtId="38" fontId="37" fillId="7" borderId="5" xfId="0" applyNumberFormat="1" applyFont="1" applyFill="1" applyBorder="1" applyProtection="1"/>
    <xf numFmtId="38" fontId="38" fillId="4" borderId="8" xfId="0" applyNumberFormat="1" applyFont="1" applyFill="1" applyBorder="1" applyProtection="1"/>
    <xf numFmtId="38" fontId="37" fillId="14" borderId="5" xfId="0" applyNumberFormat="1" applyFont="1" applyFill="1" applyBorder="1" applyProtection="1"/>
    <xf numFmtId="38" fontId="37" fillId="6" borderId="5" xfId="0" applyNumberFormat="1" applyFont="1" applyFill="1" applyBorder="1" applyProtection="1"/>
    <xf numFmtId="38" fontId="37" fillId="8" borderId="5" xfId="0" applyNumberFormat="1" applyFont="1" applyFill="1" applyBorder="1" applyProtection="1"/>
    <xf numFmtId="38" fontId="37" fillId="9" borderId="5" xfId="0" applyNumberFormat="1" applyFont="1" applyFill="1" applyBorder="1" applyProtection="1"/>
    <xf numFmtId="38" fontId="38" fillId="0" borderId="0" xfId="0" applyNumberFormat="1" applyFont="1" applyProtection="1"/>
    <xf numFmtId="0" fontId="8" fillId="14" borderId="13" xfId="0" applyFont="1" applyFill="1" applyBorder="1" applyAlignment="1" applyProtection="1">
      <alignment horizontal="centerContinuous"/>
    </xf>
    <xf numFmtId="0" fontId="33" fillId="10" borderId="5" xfId="0" applyFont="1" applyFill="1" applyBorder="1" applyProtection="1"/>
    <xf numFmtId="0" fontId="34" fillId="2" borderId="6" xfId="0" applyFont="1" applyFill="1" applyBorder="1" applyProtection="1"/>
    <xf numFmtId="0" fontId="35" fillId="2" borderId="0" xfId="0" applyFont="1" applyFill="1" applyBorder="1" applyProtection="1"/>
    <xf numFmtId="165" fontId="34" fillId="2" borderId="0" xfId="0" applyNumberFormat="1" applyFont="1" applyFill="1" applyBorder="1" applyProtection="1"/>
    <xf numFmtId="0" fontId="34" fillId="2" borderId="0" xfId="0" applyFont="1" applyFill="1" applyBorder="1" applyProtection="1"/>
    <xf numFmtId="38" fontId="34" fillId="4" borderId="19" xfId="0" applyNumberFormat="1" applyFont="1" applyFill="1" applyBorder="1" applyAlignment="1" applyProtection="1"/>
    <xf numFmtId="38" fontId="34" fillId="4" borderId="20" xfId="0" applyNumberFormat="1" applyFont="1" applyFill="1" applyBorder="1" applyAlignment="1" applyProtection="1"/>
    <xf numFmtId="38" fontId="34" fillId="7" borderId="24" xfId="0" applyNumberFormat="1" applyFont="1" applyFill="1" applyBorder="1" applyAlignment="1" applyProtection="1"/>
    <xf numFmtId="38" fontId="34" fillId="4" borderId="21" xfId="0" applyNumberFormat="1" applyFont="1" applyFill="1" applyBorder="1" applyAlignment="1" applyProtection="1"/>
    <xf numFmtId="38" fontId="34" fillId="14" borderId="24" xfId="0" applyNumberFormat="1" applyFont="1" applyFill="1" applyBorder="1" applyAlignment="1" applyProtection="1"/>
    <xf numFmtId="38" fontId="34" fillId="6" borderId="24" xfId="0" applyNumberFormat="1" applyFont="1" applyFill="1" applyBorder="1" applyAlignment="1" applyProtection="1"/>
    <xf numFmtId="38" fontId="34" fillId="8" borderId="24" xfId="0" applyNumberFormat="1" applyFont="1" applyFill="1" applyBorder="1" applyAlignment="1" applyProtection="1"/>
    <xf numFmtId="38" fontId="34" fillId="9" borderId="24" xfId="0" applyNumberFormat="1" applyFont="1" applyFill="1" applyBorder="1" applyAlignment="1" applyProtection="1"/>
    <xf numFmtId="0" fontId="33" fillId="0" borderId="0" xfId="0" applyFont="1" applyProtection="1"/>
    <xf numFmtId="0" fontId="11" fillId="2" borderId="0" xfId="0" applyFont="1" applyFill="1" applyBorder="1" applyProtection="1"/>
    <xf numFmtId="165" fontId="12" fillId="2" borderId="0" xfId="0" applyNumberFormat="1" applyFont="1" applyFill="1" applyBorder="1" applyProtection="1"/>
    <xf numFmtId="38" fontId="12" fillId="4" borderId="16" xfId="0" applyNumberFormat="1" applyFont="1" applyFill="1" applyBorder="1" applyAlignment="1" applyProtection="1"/>
    <xf numFmtId="38" fontId="12" fillId="4" borderId="17" xfId="0" applyNumberFormat="1" applyFont="1" applyFill="1" applyBorder="1" applyAlignment="1" applyProtection="1"/>
    <xf numFmtId="38" fontId="12" fillId="7" borderId="23" xfId="0" applyNumberFormat="1" applyFont="1" applyFill="1" applyBorder="1" applyAlignment="1" applyProtection="1"/>
    <xf numFmtId="38" fontId="12" fillId="4" borderId="18" xfId="0" applyNumberFormat="1" applyFont="1" applyFill="1" applyBorder="1" applyAlignment="1" applyProtection="1"/>
    <xf numFmtId="38" fontId="12" fillId="14" borderId="23" xfId="0" applyNumberFormat="1" applyFont="1" applyFill="1" applyBorder="1" applyAlignment="1" applyProtection="1"/>
    <xf numFmtId="38" fontId="12" fillId="6" borderId="23" xfId="0" applyNumberFormat="1" applyFont="1" applyFill="1" applyBorder="1" applyAlignment="1" applyProtection="1"/>
    <xf numFmtId="38" fontId="12" fillId="8" borderId="23" xfId="0" applyNumberFormat="1" applyFont="1" applyFill="1" applyBorder="1" applyAlignment="1" applyProtection="1"/>
    <xf numFmtId="38" fontId="12" fillId="9" borderId="23" xfId="0" applyNumberFormat="1" applyFont="1" applyFill="1" applyBorder="1" applyAlignment="1" applyProtection="1"/>
    <xf numFmtId="0" fontId="10" fillId="10" borderId="14" xfId="0" applyFont="1" applyFill="1" applyBorder="1" applyProtection="1"/>
    <xf numFmtId="38" fontId="11" fillId="2" borderId="0" xfId="0" applyNumberFormat="1" applyFont="1" applyFill="1" applyBorder="1" applyProtection="1"/>
    <xf numFmtId="38" fontId="3" fillId="12" borderId="28" xfId="0" applyNumberFormat="1" applyFont="1" applyFill="1" applyBorder="1" applyAlignment="1" applyProtection="1">
      <alignment horizontal="centerContinuous"/>
    </xf>
    <xf numFmtId="38" fontId="3" fillId="12" borderId="30" xfId="0" applyNumberFormat="1" applyFont="1" applyFill="1" applyBorder="1" applyAlignment="1" applyProtection="1">
      <alignment horizontal="centerContinuous" vertical="top"/>
    </xf>
    <xf numFmtId="6" fontId="12" fillId="2" borderId="4" xfId="0" applyNumberFormat="1" applyFont="1" applyFill="1" applyBorder="1" applyAlignment="1" applyProtection="1"/>
    <xf numFmtId="38" fontId="42" fillId="2" borderId="4" xfId="0" applyNumberFormat="1" applyFont="1" applyFill="1" applyBorder="1" applyProtection="1"/>
    <xf numFmtId="8" fontId="6" fillId="13" borderId="22" xfId="4" applyNumberFormat="1" applyAlignment="1" applyProtection="1">
      <alignment horizontal="center"/>
    </xf>
    <xf numFmtId="6" fontId="6" fillId="13" borderId="22" xfId="4" applyNumberFormat="1" applyAlignment="1" applyProtection="1">
      <alignment horizontal="center"/>
    </xf>
    <xf numFmtId="0" fontId="33" fillId="0" borderId="0" xfId="0" applyFont="1" applyAlignment="1" applyProtection="1">
      <alignment horizontal="right" indent="1"/>
    </xf>
    <xf numFmtId="38" fontId="33" fillId="4" borderId="9" xfId="1" applyNumberFormat="1" applyFont="1" applyFill="1" applyBorder="1" applyProtection="1"/>
    <xf numFmtId="38" fontId="33" fillId="4" borderId="10" xfId="1" applyNumberFormat="1" applyFont="1" applyFill="1" applyBorder="1" applyProtection="1"/>
    <xf numFmtId="38" fontId="34" fillId="7" borderId="11" xfId="0" applyNumberFormat="1" applyFont="1" applyFill="1" applyBorder="1" applyProtection="1"/>
    <xf numFmtId="38" fontId="34" fillId="14" borderId="11" xfId="0" applyNumberFormat="1" applyFont="1" applyFill="1" applyBorder="1" applyProtection="1"/>
    <xf numFmtId="38" fontId="34" fillId="6" borderId="11" xfId="0" applyNumberFormat="1" applyFont="1" applyFill="1" applyBorder="1" applyProtection="1"/>
    <xf numFmtId="38" fontId="34" fillId="8" borderId="11" xfId="0" applyNumberFormat="1" applyFont="1" applyFill="1" applyBorder="1" applyProtection="1"/>
    <xf numFmtId="38" fontId="34" fillId="9" borderId="11" xfId="0" applyNumberFormat="1" applyFont="1" applyFill="1" applyBorder="1" applyProtection="1"/>
    <xf numFmtId="166" fontId="12" fillId="2" borderId="1" xfId="0" applyNumberFormat="1" applyFont="1" applyFill="1" applyBorder="1" applyAlignment="1" applyProtection="1"/>
    <xf numFmtId="166" fontId="10" fillId="0" borderId="0" xfId="0" applyNumberFormat="1" applyFont="1" applyProtection="1"/>
    <xf numFmtId="166" fontId="20" fillId="2" borderId="4" xfId="0" applyNumberFormat="1" applyFont="1" applyFill="1" applyBorder="1" applyProtection="1"/>
    <xf numFmtId="166" fontId="10" fillId="2" borderId="10" xfId="0" applyNumberFormat="1" applyFont="1" applyFill="1" applyBorder="1" applyAlignment="1" applyProtection="1"/>
    <xf numFmtId="166" fontId="10" fillId="0" borderId="0" xfId="0" applyNumberFormat="1" applyFont="1" applyBorder="1" applyProtection="1"/>
    <xf numFmtId="40" fontId="12" fillId="14" borderId="2" xfId="0" applyNumberFormat="1" applyFont="1" applyFill="1" applyBorder="1" applyProtection="1"/>
    <xf numFmtId="40" fontId="12" fillId="2" borderId="1" xfId="0" applyNumberFormat="1" applyFont="1" applyFill="1" applyBorder="1" applyAlignment="1" applyProtection="1"/>
    <xf numFmtId="40" fontId="10" fillId="0" borderId="0" xfId="0" applyNumberFormat="1" applyFont="1" applyProtection="1"/>
    <xf numFmtId="40" fontId="20" fillId="2" borderId="4" xfId="0" applyNumberFormat="1" applyFont="1" applyFill="1" applyBorder="1" applyProtection="1"/>
    <xf numFmtId="40" fontId="12" fillId="14" borderId="5" xfId="0" applyNumberFormat="1" applyFont="1" applyFill="1" applyBorder="1" applyProtection="1"/>
    <xf numFmtId="40" fontId="10" fillId="2" borderId="10" xfId="0" applyNumberFormat="1" applyFont="1" applyFill="1" applyBorder="1" applyAlignment="1" applyProtection="1"/>
    <xf numFmtId="40" fontId="10" fillId="0" borderId="0" xfId="0" applyNumberFormat="1" applyFont="1" applyBorder="1" applyProtection="1"/>
    <xf numFmtId="166" fontId="12" fillId="7" borderId="2" xfId="0" applyNumberFormat="1" applyFont="1" applyFill="1" applyBorder="1" applyProtection="1"/>
    <xf numFmtId="166" fontId="12" fillId="7" borderId="15" xfId="0" applyNumberFormat="1" applyFont="1" applyFill="1" applyBorder="1" applyProtection="1"/>
    <xf numFmtId="166" fontId="12" fillId="7" borderId="5" xfId="0" applyNumberFormat="1" applyFont="1" applyFill="1" applyBorder="1" applyProtection="1"/>
    <xf numFmtId="166" fontId="16" fillId="7" borderId="15" xfId="0" applyNumberFormat="1" applyFont="1" applyFill="1" applyBorder="1" applyProtection="1"/>
    <xf numFmtId="40" fontId="12" fillId="7" borderId="2" xfId="0" applyNumberFormat="1" applyFont="1" applyFill="1" applyBorder="1" applyProtection="1"/>
    <xf numFmtId="40" fontId="12" fillId="7" borderId="5" xfId="0" applyNumberFormat="1" applyFont="1" applyFill="1" applyBorder="1" applyProtection="1"/>
    <xf numFmtId="9" fontId="12" fillId="7" borderId="5" xfId="3" applyFont="1" applyFill="1" applyBorder="1" applyProtection="1"/>
    <xf numFmtId="38" fontId="10" fillId="4" borderId="6" xfId="0" applyNumberFormat="1" applyFont="1" applyFill="1" applyBorder="1" applyAlignment="1" applyProtection="1">
      <alignment horizontal="center"/>
    </xf>
    <xf numFmtId="38" fontId="10" fillId="4" borderId="0" xfId="0" applyNumberFormat="1" applyFont="1" applyFill="1" applyBorder="1" applyAlignment="1" applyProtection="1">
      <alignment horizontal="center"/>
    </xf>
    <xf numFmtId="38" fontId="10" fillId="4" borderId="8" xfId="0" applyNumberFormat="1" applyFont="1" applyFill="1" applyBorder="1" applyAlignment="1" applyProtection="1">
      <alignment horizontal="center"/>
    </xf>
    <xf numFmtId="38" fontId="12" fillId="7" borderId="15" xfId="0" applyNumberFormat="1" applyFont="1" applyFill="1" applyBorder="1" applyAlignment="1" applyProtection="1">
      <alignment horizontal="center"/>
    </xf>
    <xf numFmtId="2" fontId="28" fillId="11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center"/>
    </xf>
    <xf numFmtId="38" fontId="12" fillId="14" borderId="15" xfId="0" applyNumberFormat="1" applyFont="1" applyFill="1" applyBorder="1" applyAlignment="1" applyProtection="1">
      <alignment horizontal="center"/>
    </xf>
    <xf numFmtId="38" fontId="12" fillId="6" borderId="15" xfId="0" applyNumberFormat="1" applyFont="1" applyFill="1" applyBorder="1" applyAlignment="1" applyProtection="1">
      <alignment horizontal="center"/>
    </xf>
    <xf numFmtId="38" fontId="12" fillId="8" borderId="15" xfId="0" applyNumberFormat="1" applyFont="1" applyFill="1" applyBorder="1" applyAlignment="1" applyProtection="1">
      <alignment horizontal="center"/>
    </xf>
    <xf numFmtId="38" fontId="12" fillId="9" borderId="15" xfId="0" applyNumberFormat="1" applyFont="1" applyFill="1" applyBorder="1" applyAlignment="1" applyProtection="1">
      <alignment horizontal="center"/>
    </xf>
    <xf numFmtId="0" fontId="12" fillId="2" borderId="0" xfId="0" applyFont="1" applyFill="1" applyBorder="1" applyAlignment="1" applyProtection="1"/>
    <xf numFmtId="38" fontId="12" fillId="4" borderId="19" xfId="0" applyNumberFormat="1" applyFont="1" applyFill="1" applyBorder="1" applyAlignment="1" applyProtection="1"/>
    <xf numFmtId="38" fontId="12" fillId="4" borderId="20" xfId="0" applyNumberFormat="1" applyFont="1" applyFill="1" applyBorder="1" applyAlignment="1" applyProtection="1"/>
    <xf numFmtId="38" fontId="12" fillId="7" borderId="24" xfId="0" applyNumberFormat="1" applyFont="1" applyFill="1" applyBorder="1" applyAlignment="1" applyProtection="1"/>
    <xf numFmtId="38" fontId="12" fillId="4" borderId="21" xfId="0" applyNumberFormat="1" applyFont="1" applyFill="1" applyBorder="1" applyAlignment="1" applyProtection="1"/>
    <xf numFmtId="38" fontId="12" fillId="14" borderId="24" xfId="0" applyNumberFormat="1" applyFont="1" applyFill="1" applyBorder="1" applyAlignment="1" applyProtection="1"/>
    <xf numFmtId="38" fontId="12" fillId="6" borderId="24" xfId="0" applyNumberFormat="1" applyFont="1" applyFill="1" applyBorder="1" applyAlignment="1" applyProtection="1"/>
    <xf numFmtId="38" fontId="12" fillId="8" borderId="24" xfId="0" applyNumberFormat="1" applyFont="1" applyFill="1" applyBorder="1" applyAlignment="1" applyProtection="1"/>
    <xf numFmtId="38" fontId="12" fillId="9" borderId="24" xfId="0" applyNumberFormat="1" applyFont="1" applyFill="1" applyBorder="1" applyAlignment="1" applyProtection="1"/>
    <xf numFmtId="38" fontId="12" fillId="4" borderId="9" xfId="0" applyNumberFormat="1" applyFont="1" applyFill="1" applyBorder="1" applyAlignment="1" applyProtection="1"/>
    <xf numFmtId="38" fontId="12" fillId="4" borderId="10" xfId="0" applyNumberFormat="1" applyFont="1" applyFill="1" applyBorder="1" applyAlignment="1" applyProtection="1"/>
    <xf numFmtId="38" fontId="12" fillId="4" borderId="12" xfId="0" applyNumberFormat="1" applyFont="1" applyFill="1" applyBorder="1" applyAlignment="1" applyProtection="1"/>
    <xf numFmtId="0" fontId="6" fillId="13" borderId="22" xfId="4" applyAlignment="1" applyProtection="1">
      <alignment horizontal="left" indent="2"/>
    </xf>
    <xf numFmtId="38" fontId="42" fillId="2" borderId="0" xfId="0" applyNumberFormat="1" applyFont="1" applyFill="1" applyBorder="1" applyProtection="1"/>
    <xf numFmtId="166" fontId="10" fillId="2" borderId="0" xfId="0" applyNumberFormat="1" applyFont="1" applyFill="1" applyBorder="1" applyProtection="1"/>
    <xf numFmtId="166" fontId="10" fillId="4" borderId="3" xfId="0" applyNumberFormat="1" applyFont="1" applyFill="1" applyBorder="1" applyAlignment="1" applyProtection="1">
      <alignment horizontal="center"/>
    </xf>
    <xf numFmtId="166" fontId="10" fillId="4" borderId="4" xfId="0" applyNumberFormat="1" applyFont="1" applyFill="1" applyBorder="1" applyAlignment="1" applyProtection="1">
      <alignment horizontal="center"/>
    </xf>
    <xf numFmtId="166" fontId="10" fillId="4" borderId="13" xfId="0" applyNumberFormat="1" applyFont="1" applyFill="1" applyBorder="1" applyAlignment="1" applyProtection="1">
      <alignment horizontal="center"/>
    </xf>
    <xf numFmtId="166" fontId="12" fillId="14" borderId="2" xfId="0" applyNumberFormat="1" applyFont="1" applyFill="1" applyBorder="1" applyProtection="1"/>
    <xf numFmtId="166" fontId="12" fillId="6" borderId="2" xfId="0" applyNumberFormat="1" applyFont="1" applyFill="1" applyBorder="1" applyProtection="1"/>
    <xf numFmtId="166" fontId="12" fillId="8" borderId="2" xfId="0" applyNumberFormat="1" applyFont="1" applyFill="1" applyBorder="1" applyProtection="1"/>
    <xf numFmtId="166" fontId="12" fillId="9" borderId="2" xfId="0" applyNumberFormat="1" applyFont="1" applyFill="1" applyBorder="1" applyProtection="1"/>
    <xf numFmtId="166" fontId="10" fillId="4" borderId="7" xfId="0" applyNumberFormat="1" applyFont="1" applyFill="1" applyBorder="1" applyAlignment="1" applyProtection="1">
      <alignment horizontal="center"/>
    </xf>
    <xf numFmtId="166" fontId="10" fillId="4" borderId="1" xfId="0" applyNumberFormat="1" applyFont="1" applyFill="1" applyBorder="1" applyAlignment="1" applyProtection="1">
      <alignment horizontal="center"/>
    </xf>
    <xf numFmtId="166" fontId="10" fillId="4" borderId="14" xfId="0" applyNumberFormat="1" applyFont="1" applyFill="1" applyBorder="1" applyAlignment="1" applyProtection="1">
      <alignment horizontal="center"/>
    </xf>
    <xf numFmtId="166" fontId="12" fillId="14" borderId="15" xfId="0" applyNumberFormat="1" applyFont="1" applyFill="1" applyBorder="1" applyProtection="1"/>
    <xf numFmtId="166" fontId="12" fillId="6" borderId="15" xfId="0" applyNumberFormat="1" applyFont="1" applyFill="1" applyBorder="1" applyProtection="1"/>
    <xf numFmtId="166" fontId="12" fillId="8" borderId="15" xfId="0" applyNumberFormat="1" applyFont="1" applyFill="1" applyBorder="1" applyProtection="1"/>
    <xf numFmtId="166" fontId="12" fillId="9" borderId="15" xfId="0" applyNumberFormat="1" applyFont="1" applyFill="1" applyBorder="1" applyProtection="1"/>
    <xf numFmtId="166" fontId="10" fillId="2" borderId="0" xfId="0" applyNumberFormat="1" applyFont="1" applyFill="1" applyBorder="1" applyAlignment="1" applyProtection="1"/>
    <xf numFmtId="166" fontId="10" fillId="4" borderId="6" xfId="0" applyNumberFormat="1" applyFont="1" applyFill="1" applyBorder="1" applyAlignment="1" applyProtection="1">
      <alignment horizontal="center"/>
    </xf>
    <xf numFmtId="166" fontId="10" fillId="4" borderId="0" xfId="0" applyNumberFormat="1" applyFont="1" applyFill="1" applyBorder="1" applyAlignment="1" applyProtection="1">
      <alignment horizontal="center"/>
    </xf>
    <xf numFmtId="166" fontId="10" fillId="4" borderId="8" xfId="0" applyNumberFormat="1" applyFont="1" applyFill="1" applyBorder="1" applyAlignment="1" applyProtection="1">
      <alignment horizontal="center"/>
    </xf>
    <xf numFmtId="166" fontId="12" fillId="14" borderId="5" xfId="0" applyNumberFormat="1" applyFont="1" applyFill="1" applyBorder="1" applyProtection="1"/>
    <xf numFmtId="166" fontId="12" fillId="6" borderId="5" xfId="0" applyNumberFormat="1" applyFont="1" applyFill="1" applyBorder="1" applyProtection="1"/>
    <xf numFmtId="166" fontId="12" fillId="8" borderId="5" xfId="0" applyNumberFormat="1" applyFont="1" applyFill="1" applyBorder="1" applyProtection="1"/>
    <xf numFmtId="166" fontId="12" fillId="9" borderId="5" xfId="0" applyNumberFormat="1" applyFont="1" applyFill="1" applyBorder="1" applyProtection="1"/>
    <xf numFmtId="166" fontId="16" fillId="14" borderId="15" xfId="0" applyNumberFormat="1" applyFont="1" applyFill="1" applyBorder="1" applyProtection="1"/>
    <xf numFmtId="166" fontId="16" fillId="6" borderId="15" xfId="0" applyNumberFormat="1" applyFont="1" applyFill="1" applyBorder="1" applyProtection="1"/>
    <xf numFmtId="166" fontId="16" fillId="8" borderId="15" xfId="0" applyNumberFormat="1" applyFont="1" applyFill="1" applyBorder="1" applyProtection="1"/>
    <xf numFmtId="166" fontId="16" fillId="9" borderId="15" xfId="0" applyNumberFormat="1" applyFont="1" applyFill="1" applyBorder="1" applyProtection="1"/>
    <xf numFmtId="166" fontId="10" fillId="4" borderId="4" xfId="0" applyNumberFormat="1" applyFont="1" applyFill="1" applyBorder="1" applyAlignment="1" applyProtection="1"/>
    <xf numFmtId="166" fontId="10" fillId="4" borderId="13" xfId="0" applyNumberFormat="1" applyFont="1" applyFill="1" applyBorder="1" applyAlignment="1" applyProtection="1"/>
    <xf numFmtId="166" fontId="10" fillId="4" borderId="0" xfId="0" applyNumberFormat="1" applyFont="1" applyFill="1" applyBorder="1" applyAlignment="1" applyProtection="1"/>
    <xf numFmtId="166" fontId="10" fillId="4" borderId="8" xfId="0" applyNumberFormat="1" applyFont="1" applyFill="1" applyBorder="1" applyAlignment="1" applyProtection="1"/>
    <xf numFmtId="166" fontId="10" fillId="4" borderId="1" xfId="0" applyNumberFormat="1" applyFont="1" applyFill="1" applyBorder="1" applyAlignment="1" applyProtection="1"/>
    <xf numFmtId="166" fontId="10" fillId="4" borderId="14" xfId="0" applyNumberFormat="1" applyFont="1" applyFill="1" applyBorder="1" applyAlignment="1" applyProtection="1"/>
    <xf numFmtId="166" fontId="10" fillId="4" borderId="3" xfId="3" applyNumberFormat="1" applyFont="1" applyFill="1" applyBorder="1" applyAlignment="1" applyProtection="1">
      <alignment horizontal="center"/>
    </xf>
    <xf numFmtId="166" fontId="10" fillId="4" borderId="4" xfId="3" applyNumberFormat="1" applyFont="1" applyFill="1" applyBorder="1" applyAlignment="1" applyProtection="1"/>
    <xf numFmtId="166" fontId="10" fillId="4" borderId="13" xfId="3" applyNumberFormat="1" applyFont="1" applyFill="1" applyBorder="1" applyAlignment="1" applyProtection="1"/>
    <xf numFmtId="166" fontId="12" fillId="7" borderId="2" xfId="3" applyNumberFormat="1" applyFont="1" applyFill="1" applyBorder="1" applyProtection="1"/>
    <xf numFmtId="166" fontId="10" fillId="4" borderId="6" xfId="3" applyNumberFormat="1" applyFont="1" applyFill="1" applyBorder="1" applyAlignment="1" applyProtection="1">
      <alignment horizontal="center"/>
    </xf>
    <xf numFmtId="166" fontId="10" fillId="4" borderId="0" xfId="3" applyNumberFormat="1" applyFont="1" applyFill="1" applyBorder="1" applyAlignment="1" applyProtection="1"/>
    <xf numFmtId="166" fontId="10" fillId="4" borderId="8" xfId="3" applyNumberFormat="1" applyFont="1" applyFill="1" applyBorder="1" applyAlignment="1" applyProtection="1"/>
    <xf numFmtId="166" fontId="12" fillId="7" borderId="5" xfId="3" applyNumberFormat="1" applyFont="1" applyFill="1" applyBorder="1" applyProtection="1"/>
    <xf numFmtId="166" fontId="37" fillId="7" borderId="5" xfId="3" applyNumberFormat="1" applyFont="1" applyFill="1" applyBorder="1" applyProtection="1"/>
    <xf numFmtId="166" fontId="10" fillId="4" borderId="7" xfId="3" applyNumberFormat="1" applyFont="1" applyFill="1" applyBorder="1" applyAlignment="1" applyProtection="1">
      <alignment horizontal="center"/>
    </xf>
    <xf numFmtId="166" fontId="10" fillId="4" borderId="1" xfId="3" applyNumberFormat="1" applyFont="1" applyFill="1" applyBorder="1" applyAlignment="1" applyProtection="1"/>
    <xf numFmtId="166" fontId="12" fillId="7" borderId="15" xfId="3" applyNumberFormat="1" applyFont="1" applyFill="1" applyBorder="1" applyProtection="1"/>
    <xf numFmtId="40" fontId="10" fillId="2" borderId="0" xfId="0" applyNumberFormat="1" applyFont="1" applyFill="1" applyBorder="1" applyAlignment="1" applyProtection="1"/>
    <xf numFmtId="40" fontId="10" fillId="4" borderId="3" xfId="0" applyNumberFormat="1" applyFont="1" applyFill="1" applyBorder="1" applyAlignment="1" applyProtection="1">
      <alignment horizontal="center"/>
    </xf>
    <xf numFmtId="40" fontId="10" fillId="4" borderId="4" xfId="0" applyNumberFormat="1" applyFont="1" applyFill="1" applyBorder="1" applyAlignment="1" applyProtection="1">
      <alignment horizontal="center"/>
    </xf>
    <xf numFmtId="40" fontId="10" fillId="4" borderId="13" xfId="0" applyNumberFormat="1" applyFont="1" applyFill="1" applyBorder="1" applyAlignment="1" applyProtection="1">
      <alignment horizontal="center"/>
    </xf>
    <xf numFmtId="40" fontId="12" fillId="6" borderId="2" xfId="0" applyNumberFormat="1" applyFont="1" applyFill="1" applyBorder="1" applyProtection="1"/>
    <xf numFmtId="40" fontId="12" fillId="8" borderId="2" xfId="0" applyNumberFormat="1" applyFont="1" applyFill="1" applyBorder="1" applyProtection="1"/>
    <xf numFmtId="40" fontId="12" fillId="9" borderId="2" xfId="0" applyNumberFormat="1" applyFont="1" applyFill="1" applyBorder="1" applyProtection="1"/>
    <xf numFmtId="40" fontId="12" fillId="6" borderId="5" xfId="0" applyNumberFormat="1" applyFont="1" applyFill="1" applyBorder="1" applyProtection="1"/>
    <xf numFmtId="40" fontId="12" fillId="8" borderId="5" xfId="0" applyNumberFormat="1" applyFont="1" applyFill="1" applyBorder="1" applyProtection="1"/>
    <xf numFmtId="40" fontId="12" fillId="9" borderId="5" xfId="0" applyNumberFormat="1" applyFont="1" applyFill="1" applyBorder="1" applyProtection="1"/>
    <xf numFmtId="38" fontId="10" fillId="11" borderId="0" xfId="0" applyNumberFormat="1" applyFont="1" applyFill="1" applyProtection="1"/>
    <xf numFmtId="38" fontId="21" fillId="10" borderId="6" xfId="0" applyNumberFormat="1" applyFont="1" applyFill="1" applyBorder="1" applyAlignment="1" applyProtection="1">
      <alignment horizontal="center"/>
    </xf>
    <xf numFmtId="38" fontId="13" fillId="0" borderId="0" xfId="0" applyNumberFormat="1" applyFont="1" applyProtection="1"/>
    <xf numFmtId="38" fontId="21" fillId="2" borderId="0" xfId="0" applyNumberFormat="1" applyFont="1" applyFill="1" applyBorder="1" applyProtection="1"/>
    <xf numFmtId="38" fontId="13" fillId="2" borderId="0" xfId="0" applyNumberFormat="1" applyFont="1" applyFill="1" applyBorder="1" applyAlignment="1" applyProtection="1">
      <alignment horizontal="left" indent="2"/>
    </xf>
    <xf numFmtId="38" fontId="21" fillId="7" borderId="5" xfId="0" applyNumberFormat="1" applyFont="1" applyFill="1" applyBorder="1" applyProtection="1"/>
    <xf numFmtId="38" fontId="13" fillId="4" borderId="0" xfId="0" applyNumberFormat="1" applyFont="1" applyFill="1" applyBorder="1" applyAlignment="1" applyProtection="1"/>
    <xf numFmtId="38" fontId="21" fillId="14" borderId="5" xfId="0" applyNumberFormat="1" applyFont="1" applyFill="1" applyBorder="1" applyProtection="1"/>
    <xf numFmtId="38" fontId="21" fillId="6" borderId="5" xfId="0" applyNumberFormat="1" applyFont="1" applyFill="1" applyBorder="1" applyProtection="1"/>
    <xf numFmtId="38" fontId="21" fillId="8" borderId="5" xfId="0" applyNumberFormat="1" applyFont="1" applyFill="1" applyBorder="1" applyProtection="1"/>
    <xf numFmtId="38" fontId="21" fillId="9" borderId="5" xfId="0" applyNumberFormat="1" applyFont="1" applyFill="1" applyBorder="1" applyProtection="1"/>
    <xf numFmtId="38" fontId="12" fillId="2" borderId="0" xfId="0" applyNumberFormat="1" applyFont="1" applyFill="1" applyBorder="1" applyAlignment="1" applyProtection="1">
      <alignment horizontal="left" indent="2"/>
    </xf>
    <xf numFmtId="38" fontId="12" fillId="4" borderId="0" xfId="0" applyNumberFormat="1" applyFont="1" applyFill="1" applyBorder="1" applyAlignment="1" applyProtection="1"/>
    <xf numFmtId="38" fontId="34" fillId="2" borderId="6" xfId="0" applyNumberFormat="1" applyFont="1" applyFill="1" applyBorder="1" applyProtection="1"/>
    <xf numFmtId="38" fontId="34" fillId="2" borderId="0" xfId="0" applyNumberFormat="1" applyFont="1" applyFill="1" applyBorder="1" applyProtection="1"/>
    <xf numFmtId="38" fontId="34" fillId="4" borderId="3" xfId="0" applyNumberFormat="1" applyFont="1" applyFill="1" applyBorder="1" applyProtection="1"/>
    <xf numFmtId="38" fontId="34" fillId="4" borderId="4" xfId="0" applyNumberFormat="1" applyFont="1" applyFill="1" applyBorder="1" applyProtection="1"/>
    <xf numFmtId="38" fontId="34" fillId="4" borderId="13" xfId="0" applyNumberFormat="1" applyFont="1" applyFill="1" applyBorder="1" applyProtection="1"/>
    <xf numFmtId="38" fontId="34" fillId="0" borderId="0" xfId="0" applyNumberFormat="1" applyFont="1" applyProtection="1"/>
    <xf numFmtId="0" fontId="7" fillId="7" borderId="2" xfId="0" applyFont="1" applyFill="1" applyBorder="1" applyAlignment="1" applyProtection="1">
      <alignment horizontal="centerContinuous"/>
    </xf>
    <xf numFmtId="38" fontId="10" fillId="2" borderId="10" xfId="1" applyNumberFormat="1" applyFont="1" applyFill="1" applyBorder="1" applyProtection="1"/>
    <xf numFmtId="38" fontId="11" fillId="2" borderId="10" xfId="0" applyNumberFormat="1" applyFont="1" applyFill="1" applyBorder="1" applyProtection="1"/>
    <xf numFmtId="38" fontId="12" fillId="4" borderId="4" xfId="0" applyNumberFormat="1" applyFont="1" applyFill="1" applyBorder="1" applyAlignment="1" applyProtection="1"/>
    <xf numFmtId="0" fontId="6" fillId="13" borderId="31" xfId="4" applyBorder="1" applyProtection="1"/>
    <xf numFmtId="38" fontId="13" fillId="2" borderId="0" xfId="0" applyNumberFormat="1" applyFont="1" applyFill="1" applyBorder="1" applyProtection="1"/>
    <xf numFmtId="38" fontId="13" fillId="4" borderId="6" xfId="1" applyNumberFormat="1" applyFont="1" applyFill="1" applyBorder="1" applyProtection="1"/>
    <xf numFmtId="38" fontId="13" fillId="4" borderId="0" xfId="1" applyNumberFormat="1" applyFont="1" applyFill="1" applyBorder="1" applyProtection="1"/>
    <xf numFmtId="38" fontId="13" fillId="4" borderId="8" xfId="1" applyNumberFormat="1" applyFont="1" applyFill="1" applyBorder="1" applyProtection="1"/>
    <xf numFmtId="38" fontId="21" fillId="7" borderId="5" xfId="0" applyNumberFormat="1" applyFont="1" applyFill="1" applyBorder="1" applyAlignment="1" applyProtection="1"/>
    <xf numFmtId="38" fontId="21" fillId="14" borderId="5" xfId="0" applyNumberFormat="1" applyFont="1" applyFill="1" applyBorder="1" applyAlignment="1" applyProtection="1"/>
    <xf numFmtId="38" fontId="21" fillId="6" borderId="5" xfId="0" applyNumberFormat="1" applyFont="1" applyFill="1" applyBorder="1" applyAlignment="1" applyProtection="1"/>
    <xf numFmtId="38" fontId="21" fillId="8" borderId="5" xfId="0" applyNumberFormat="1" applyFont="1" applyFill="1" applyBorder="1" applyAlignment="1" applyProtection="1"/>
    <xf numFmtId="38" fontId="21" fillId="9" borderId="5" xfId="0" applyNumberFormat="1" applyFont="1" applyFill="1" applyBorder="1" applyAlignment="1" applyProtection="1"/>
    <xf numFmtId="38" fontId="13" fillId="0" borderId="0" xfId="0" applyNumberFormat="1" applyFont="1" applyFill="1" applyProtection="1"/>
    <xf numFmtId="165" fontId="13" fillId="0" borderId="0" xfId="0" applyNumberFormat="1" applyFont="1" applyFill="1" applyProtection="1"/>
    <xf numFmtId="38" fontId="10" fillId="2" borderId="6" xfId="0" applyNumberFormat="1" applyFont="1" applyFill="1" applyBorder="1" applyAlignment="1" applyProtection="1">
      <alignment horizontal="left" indent="1"/>
    </xf>
    <xf numFmtId="164" fontId="10" fillId="5" borderId="11" xfId="3" applyNumberFormat="1" applyFont="1" applyFill="1" applyBorder="1" applyAlignment="1" applyProtection="1">
      <alignment horizontal="center" vertical="center"/>
    </xf>
    <xf numFmtId="38" fontId="10" fillId="2" borderId="0" xfId="0" applyNumberFormat="1" applyFont="1" applyFill="1" applyBorder="1" applyAlignment="1" applyProtection="1">
      <alignment horizontal="right" indent="1"/>
    </xf>
    <xf numFmtId="38" fontId="10" fillId="11" borderId="0" xfId="0" applyNumberFormat="1" applyFont="1" applyFill="1" applyBorder="1" applyAlignment="1" applyProtection="1">
      <alignment horizontal="centerContinuous"/>
    </xf>
    <xf numFmtId="38" fontId="10" fillId="11" borderId="0" xfId="0" applyNumberFormat="1" applyFont="1" applyFill="1" applyBorder="1" applyAlignment="1" applyProtection="1">
      <alignment horizontal="right" indent="1"/>
    </xf>
    <xf numFmtId="0" fontId="6" fillId="13" borderId="22" xfId="4" applyBorder="1" applyAlignment="1" applyProtection="1">
      <alignment horizontal="center"/>
    </xf>
    <xf numFmtId="38" fontId="12" fillId="11" borderId="1" xfId="1" applyNumberFormat="1" applyFont="1" applyFill="1" applyBorder="1" applyAlignment="1" applyProtection="1"/>
    <xf numFmtId="38" fontId="13" fillId="20" borderId="3" xfId="0" applyNumberFormat="1" applyFont="1" applyFill="1" applyBorder="1" applyAlignment="1" applyProtection="1">
      <alignment horizontal="center"/>
    </xf>
    <xf numFmtId="38" fontId="13" fillId="20" borderId="8" xfId="0" applyNumberFormat="1" applyFont="1" applyFill="1" applyBorder="1" applyAlignment="1" applyProtection="1">
      <alignment horizontal="center"/>
    </xf>
    <xf numFmtId="38" fontId="10" fillId="11" borderId="6" xfId="0" applyNumberFormat="1" applyFont="1" applyFill="1" applyBorder="1" applyAlignment="1" applyProtection="1">
      <alignment horizontal="center"/>
    </xf>
    <xf numFmtId="38" fontId="12" fillId="16" borderId="32" xfId="0" applyNumberFormat="1" applyFont="1" applyFill="1" applyBorder="1" applyAlignment="1" applyProtection="1"/>
    <xf numFmtId="38" fontId="10" fillId="4" borderId="5" xfId="1" applyNumberFormat="1" applyFont="1" applyFill="1" applyBorder="1" applyAlignment="1" applyProtection="1"/>
    <xf numFmtId="38" fontId="10" fillId="11" borderId="40" xfId="0" applyNumberFormat="1" applyFont="1" applyFill="1" applyBorder="1" applyAlignment="1" applyProtection="1">
      <alignment horizontal="center"/>
    </xf>
    <xf numFmtId="38" fontId="10" fillId="20" borderId="8" xfId="0" applyNumberFormat="1" applyFont="1" applyFill="1" applyBorder="1" applyAlignment="1" applyProtection="1">
      <alignment horizontal="center"/>
    </xf>
    <xf numFmtId="38" fontId="12" fillId="0" borderId="0" xfId="0" applyNumberFormat="1" applyFont="1" applyBorder="1" applyAlignment="1" applyProtection="1">
      <alignment horizontal="center"/>
    </xf>
    <xf numFmtId="0" fontId="31" fillId="20" borderId="33" xfId="0" applyFont="1" applyFill="1" applyBorder="1" applyAlignment="1" applyProtection="1">
      <alignment horizontal="center"/>
    </xf>
    <xf numFmtId="0" fontId="31" fillId="20" borderId="34" xfId="0" applyFont="1" applyFill="1" applyBorder="1" applyAlignment="1" applyProtection="1">
      <alignment horizontal="center"/>
    </xf>
    <xf numFmtId="0" fontId="31" fillId="20" borderId="37" xfId="0" applyFont="1" applyFill="1" applyBorder="1" applyAlignment="1" applyProtection="1">
      <alignment horizontal="center"/>
    </xf>
    <xf numFmtId="0" fontId="31" fillId="20" borderId="38" xfId="0" applyFont="1" applyFill="1" applyBorder="1" applyAlignment="1" applyProtection="1">
      <alignment horizontal="center"/>
    </xf>
    <xf numFmtId="0" fontId="31" fillId="20" borderId="35" xfId="0" applyFont="1" applyFill="1" applyBorder="1" applyAlignment="1" applyProtection="1">
      <alignment horizontal="center"/>
    </xf>
    <xf numFmtId="0" fontId="31" fillId="20" borderId="36" xfId="0" applyFont="1" applyFill="1" applyBorder="1" applyAlignment="1" applyProtection="1">
      <alignment horizontal="center"/>
    </xf>
    <xf numFmtId="38" fontId="32" fillId="12" borderId="0" xfId="0" applyNumberFormat="1" applyFont="1" applyFill="1" applyAlignment="1" applyProtection="1">
      <alignment horizontal="centerContinuous"/>
    </xf>
    <xf numFmtId="0" fontId="31" fillId="12" borderId="0" xfId="0" applyFont="1" applyFill="1" applyAlignment="1" applyProtection="1">
      <alignment horizontal="center"/>
    </xf>
    <xf numFmtId="38" fontId="45" fillId="0" borderId="0" xfId="0" applyNumberFormat="1" applyFont="1" applyProtection="1"/>
    <xf numFmtId="38" fontId="45" fillId="10" borderId="9" xfId="0" applyNumberFormat="1" applyFont="1" applyFill="1" applyBorder="1" applyProtection="1"/>
    <xf numFmtId="38" fontId="45" fillId="10" borderId="10" xfId="0" applyNumberFormat="1" applyFont="1" applyFill="1" applyBorder="1" applyProtection="1"/>
    <xf numFmtId="38" fontId="45" fillId="10" borderId="10" xfId="0" applyNumberFormat="1" applyFont="1" applyFill="1" applyBorder="1" applyAlignment="1" applyProtection="1">
      <alignment horizontal="left"/>
    </xf>
    <xf numFmtId="38" fontId="45" fillId="10" borderId="12" xfId="0" applyNumberFormat="1" applyFont="1" applyFill="1" applyBorder="1" applyProtection="1"/>
    <xf numFmtId="38" fontId="45" fillId="7" borderId="11" xfId="0" applyNumberFormat="1" applyFont="1" applyFill="1" applyBorder="1" applyProtection="1"/>
    <xf numFmtId="38" fontId="45" fillId="14" borderId="11" xfId="0" applyNumberFormat="1" applyFont="1" applyFill="1" applyBorder="1" applyProtection="1"/>
    <xf numFmtId="38" fontId="45" fillId="6" borderId="11" xfId="0" applyNumberFormat="1" applyFont="1" applyFill="1" applyBorder="1" applyProtection="1"/>
    <xf numFmtId="38" fontId="45" fillId="8" borderId="11" xfId="0" applyNumberFormat="1" applyFont="1" applyFill="1" applyBorder="1" applyProtection="1"/>
    <xf numFmtId="38" fontId="45" fillId="9" borderId="11" xfId="0" applyNumberFormat="1" applyFont="1" applyFill="1" applyBorder="1" applyProtection="1"/>
    <xf numFmtId="38" fontId="6" fillId="13" borderId="22" xfId="4" applyNumberFormat="1" applyProtection="1"/>
    <xf numFmtId="9" fontId="46" fillId="13" borderId="22" xfId="4" applyNumberFormat="1" applyFont="1" applyAlignment="1" applyProtection="1">
      <alignment horizontal="center"/>
    </xf>
    <xf numFmtId="38" fontId="34" fillId="11" borderId="6" xfId="0" applyNumberFormat="1" applyFont="1" applyFill="1" applyBorder="1" applyProtection="1"/>
    <xf numFmtId="38" fontId="34" fillId="4" borderId="6" xfId="0" applyNumberFormat="1" applyFont="1" applyFill="1" applyBorder="1" applyProtection="1"/>
    <xf numFmtId="38" fontId="34" fillId="4" borderId="0" xfId="0" applyNumberFormat="1" applyFont="1" applyFill="1" applyBorder="1" applyProtection="1"/>
    <xf numFmtId="38" fontId="47" fillId="13" borderId="22" xfId="4" applyNumberFormat="1" applyFont="1" applyAlignment="1" applyProtection="1">
      <alignment horizontal="center"/>
    </xf>
    <xf numFmtId="6" fontId="34" fillId="7" borderId="5" xfId="0" applyNumberFormat="1" applyFont="1" applyFill="1" applyBorder="1" applyProtection="1"/>
    <xf numFmtId="6" fontId="11" fillId="11" borderId="6" xfId="0" applyNumberFormat="1" applyFont="1" applyFill="1" applyBorder="1" applyProtection="1"/>
    <xf numFmtId="6" fontId="11" fillId="11" borderId="0" xfId="0" applyNumberFormat="1" applyFont="1" applyFill="1" applyBorder="1" applyProtection="1"/>
    <xf numFmtId="6" fontId="14" fillId="0" borderId="0" xfId="0" applyNumberFormat="1" applyFont="1" applyBorder="1" applyProtection="1"/>
    <xf numFmtId="171" fontId="10" fillId="4" borderId="0" xfId="0" applyNumberFormat="1" applyFont="1" applyFill="1" applyBorder="1" applyProtection="1"/>
    <xf numFmtId="171" fontId="12" fillId="7" borderId="5" xfId="0" applyNumberFormat="1" applyFont="1" applyFill="1" applyBorder="1" applyProtection="1"/>
    <xf numFmtId="171" fontId="10" fillId="4" borderId="8" xfId="0" applyNumberFormat="1" applyFont="1" applyFill="1" applyBorder="1" applyProtection="1"/>
    <xf numFmtId="8" fontId="10" fillId="3" borderId="11" xfId="0" applyNumberFormat="1" applyFont="1" applyFill="1" applyBorder="1" applyProtection="1"/>
    <xf numFmtId="8" fontId="10" fillId="4" borderId="0" xfId="0" applyNumberFormat="1" applyFont="1" applyFill="1" applyBorder="1" applyProtection="1"/>
    <xf numFmtId="8" fontId="12" fillId="7" borderId="5" xfId="0" applyNumberFormat="1" applyFont="1" applyFill="1" applyBorder="1" applyProtection="1"/>
    <xf numFmtId="8" fontId="10" fillId="4" borderId="8" xfId="0" applyNumberFormat="1" applyFont="1" applyFill="1" applyBorder="1" applyProtection="1"/>
    <xf numFmtId="8" fontId="12" fillId="14" borderId="5" xfId="0" applyNumberFormat="1" applyFont="1" applyFill="1" applyBorder="1" applyProtection="1"/>
    <xf numFmtId="8" fontId="12" fillId="6" borderId="5" xfId="0" applyNumberFormat="1" applyFont="1" applyFill="1" applyBorder="1" applyProtection="1"/>
    <xf numFmtId="8" fontId="12" fillId="8" borderId="5" xfId="0" applyNumberFormat="1" applyFont="1" applyFill="1" applyBorder="1" applyProtection="1"/>
    <xf numFmtId="8" fontId="12" fillId="9" borderId="5" xfId="0" applyNumberFormat="1" applyFont="1" applyFill="1" applyBorder="1" applyProtection="1"/>
    <xf numFmtId="171" fontId="10" fillId="3" borderId="11" xfId="3" applyNumberFormat="1" applyFont="1" applyFill="1" applyBorder="1" applyAlignment="1" applyProtection="1">
      <alignment horizontal="center"/>
    </xf>
    <xf numFmtId="171" fontId="10" fillId="4" borderId="6" xfId="0" applyNumberFormat="1" applyFont="1" applyFill="1" applyBorder="1" applyProtection="1"/>
    <xf numFmtId="38" fontId="40" fillId="19" borderId="25" xfId="0" applyNumberFormat="1" applyFont="1" applyFill="1" applyBorder="1" applyAlignment="1" applyProtection="1">
      <alignment horizontal="centerContinuous"/>
    </xf>
    <xf numFmtId="38" fontId="9" fillId="19" borderId="26" xfId="0" applyNumberFormat="1" applyFont="1" applyFill="1" applyBorder="1" applyAlignment="1" applyProtection="1">
      <alignment horizontal="centerContinuous"/>
    </xf>
    <xf numFmtId="38" fontId="40" fillId="17" borderId="32" xfId="0" applyNumberFormat="1" applyFont="1" applyFill="1" applyBorder="1" applyAlignment="1" applyProtection="1">
      <alignment horizontal="centerContinuous"/>
    </xf>
    <xf numFmtId="38" fontId="40" fillId="19" borderId="26" xfId="0" applyNumberFormat="1" applyFont="1" applyFill="1" applyBorder="1" applyAlignment="1" applyProtection="1">
      <alignment horizontal="centerContinuous"/>
    </xf>
    <xf numFmtId="38" fontId="13" fillId="2" borderId="0" xfId="1" applyNumberFormat="1" applyFont="1" applyFill="1" applyBorder="1" applyAlignment="1" applyProtection="1"/>
    <xf numFmtId="0" fontId="6" fillId="13" borderId="42" xfId="4" applyBorder="1" applyProtection="1"/>
    <xf numFmtId="38" fontId="10" fillId="2" borderId="43" xfId="1" applyNumberFormat="1" applyFont="1" applyFill="1" applyBorder="1" applyAlignment="1" applyProtection="1"/>
    <xf numFmtId="38" fontId="10" fillId="2" borderId="8" xfId="1" applyNumberFormat="1" applyFont="1" applyFill="1" applyBorder="1" applyAlignment="1" applyProtection="1"/>
    <xf numFmtId="38" fontId="40" fillId="19" borderId="41" xfId="0" applyNumberFormat="1" applyFont="1" applyFill="1" applyBorder="1" applyAlignment="1" applyProtection="1">
      <alignment horizontal="centerContinuous"/>
    </xf>
    <xf numFmtId="38" fontId="43" fillId="2" borderId="0" xfId="0" applyNumberFormat="1" applyFont="1" applyFill="1" applyBorder="1" applyProtection="1"/>
    <xf numFmtId="38" fontId="8" fillId="0" borderId="0" xfId="0" applyNumberFormat="1" applyFont="1" applyBorder="1" applyProtection="1"/>
    <xf numFmtId="38" fontId="27" fillId="10" borderId="5" xfId="0" applyNumberFormat="1" applyFont="1" applyFill="1" applyBorder="1" applyAlignment="1" applyProtection="1">
      <alignment horizontal="center"/>
    </xf>
    <xf numFmtId="38" fontId="12" fillId="10" borderId="15" xfId="0" applyNumberFormat="1" applyFont="1" applyFill="1" applyBorder="1" applyAlignment="1" applyProtection="1">
      <alignment horizontal="center"/>
    </xf>
    <xf numFmtId="38" fontId="11" fillId="10" borderId="2" xfId="0" applyNumberFormat="1" applyFont="1" applyFill="1" applyBorder="1" applyAlignment="1" applyProtection="1">
      <alignment horizontal="center"/>
    </xf>
    <xf numFmtId="38" fontId="26" fillId="10" borderId="5" xfId="0" applyNumberFormat="1" applyFont="1" applyFill="1" applyBorder="1" applyAlignment="1" applyProtection="1">
      <alignment horizontal="center"/>
    </xf>
    <xf numFmtId="38" fontId="24" fillId="10" borderId="5" xfId="0" applyNumberFormat="1" applyFont="1" applyFill="1" applyBorder="1" applyAlignment="1" applyProtection="1">
      <alignment horizontal="center"/>
    </xf>
    <xf numFmtId="166" fontId="12" fillId="4" borderId="1" xfId="1" applyNumberFormat="1" applyFont="1" applyFill="1" applyBorder="1" applyAlignment="1" applyProtection="1">
      <alignment horizontal="center"/>
    </xf>
    <xf numFmtId="38" fontId="12" fillId="16" borderId="39" xfId="1" applyNumberFormat="1" applyFont="1" applyFill="1" applyBorder="1" applyAlignment="1" applyProtection="1"/>
    <xf numFmtId="38" fontId="12" fillId="16" borderId="44" xfId="1" applyNumberFormat="1" applyFont="1" applyFill="1" applyBorder="1" applyAlignment="1" applyProtection="1"/>
    <xf numFmtId="38" fontId="12" fillId="16" borderId="45" xfId="1" applyNumberFormat="1" applyFont="1" applyFill="1" applyBorder="1" applyAlignment="1" applyProtection="1"/>
    <xf numFmtId="38" fontId="10" fillId="11" borderId="0" xfId="1" applyNumberFormat="1" applyFont="1" applyFill="1" applyBorder="1" applyAlignment="1" applyProtection="1"/>
    <xf numFmtId="38" fontId="13" fillId="11" borderId="6" xfId="0" applyNumberFormat="1" applyFont="1" applyFill="1" applyBorder="1" applyAlignment="1" applyProtection="1">
      <alignment horizontal="center"/>
    </xf>
    <xf numFmtId="38" fontId="13" fillId="11" borderId="0" xfId="0" applyNumberFormat="1" applyFont="1" applyFill="1" applyBorder="1" applyAlignment="1" applyProtection="1">
      <alignment horizontal="centerContinuous"/>
    </xf>
    <xf numFmtId="38" fontId="30" fillId="20" borderId="13" xfId="0" applyNumberFormat="1" applyFont="1" applyFill="1" applyBorder="1" applyAlignment="1" applyProtection="1">
      <alignment horizontal="center"/>
    </xf>
    <xf numFmtId="38" fontId="28" fillId="20" borderId="14" xfId="0" applyNumberFormat="1" applyFont="1" applyFill="1" applyBorder="1" applyAlignment="1" applyProtection="1">
      <alignment horizontal="center"/>
    </xf>
    <xf numFmtId="166" fontId="10" fillId="4" borderId="0" xfId="1" applyNumberFormat="1" applyFont="1" applyFill="1" applyBorder="1" applyAlignment="1" applyProtection="1">
      <alignment horizontal="center"/>
    </xf>
    <xf numFmtId="38" fontId="10" fillId="11" borderId="8" xfId="0" applyNumberFormat="1" applyFont="1" applyFill="1" applyBorder="1" applyProtection="1"/>
    <xf numFmtId="38" fontId="10" fillId="10" borderId="13" xfId="0" applyNumberFormat="1" applyFont="1" applyFill="1" applyBorder="1" applyProtection="1"/>
    <xf numFmtId="38" fontId="10" fillId="10" borderId="14" xfId="0" applyNumberFormat="1" applyFont="1" applyFill="1" applyBorder="1" applyProtection="1"/>
    <xf numFmtId="38" fontId="10" fillId="10" borderId="4" xfId="0" applyNumberFormat="1" applyFont="1" applyFill="1" applyBorder="1" applyProtection="1"/>
    <xf numFmtId="38" fontId="12" fillId="10" borderId="1" xfId="1" applyNumberFormat="1" applyFont="1" applyFill="1" applyBorder="1" applyAlignment="1" applyProtection="1"/>
    <xf numFmtId="38" fontId="10" fillId="11" borderId="6" xfId="0" applyNumberFormat="1" applyFont="1" applyFill="1" applyBorder="1" applyAlignment="1" applyProtection="1">
      <alignment horizontal="left" indent="1"/>
    </xf>
    <xf numFmtId="38" fontId="10" fillId="11" borderId="6" xfId="0" applyNumberFormat="1" applyFont="1" applyFill="1" applyBorder="1" applyAlignment="1" applyProtection="1">
      <alignment horizontal="left" indent="3"/>
    </xf>
    <xf numFmtId="38" fontId="16" fillId="11" borderId="6" xfId="0" applyNumberFormat="1" applyFont="1" applyFill="1" applyBorder="1" applyProtection="1"/>
    <xf numFmtId="38" fontId="25" fillId="11" borderId="0" xfId="0" applyNumberFormat="1" applyFont="1" applyFill="1" applyProtection="1"/>
    <xf numFmtId="38" fontId="19" fillId="11" borderId="0" xfId="0" applyNumberFormat="1" applyFont="1" applyFill="1" applyProtection="1"/>
    <xf numFmtId="38" fontId="13" fillId="11" borderId="0" xfId="0" applyNumberFormat="1" applyFont="1" applyFill="1" applyProtection="1"/>
    <xf numFmtId="38" fontId="12" fillId="11" borderId="0" xfId="0" applyNumberFormat="1" applyFont="1" applyFill="1" applyProtection="1"/>
    <xf numFmtId="38" fontId="16" fillId="11" borderId="0" xfId="0" applyNumberFormat="1" applyFont="1" applyFill="1" applyBorder="1" applyProtection="1"/>
    <xf numFmtId="38" fontId="43" fillId="11" borderId="6" xfId="0" applyNumberFormat="1" applyFont="1" applyFill="1" applyBorder="1" applyAlignment="1" applyProtection="1">
      <alignment horizontal="left" indent="1"/>
    </xf>
    <xf numFmtId="38" fontId="10" fillId="11" borderId="6" xfId="0" applyNumberFormat="1" applyFont="1" applyFill="1" applyBorder="1" applyAlignment="1" applyProtection="1">
      <alignment horizontal="left" indent="4"/>
    </xf>
    <xf numFmtId="38" fontId="13" fillId="11" borderId="6" xfId="0" applyNumberFormat="1" applyFont="1" applyFill="1" applyBorder="1" applyAlignment="1" applyProtection="1">
      <alignment horizontal="left" indent="4"/>
    </xf>
    <xf numFmtId="38" fontId="12" fillId="11" borderId="6" xfId="0" applyNumberFormat="1" applyFont="1" applyFill="1" applyBorder="1" applyAlignment="1" applyProtection="1">
      <alignment horizontal="left" indent="3"/>
    </xf>
    <xf numFmtId="38" fontId="16" fillId="0" borderId="0" xfId="0" applyNumberFormat="1" applyFont="1" applyAlignment="1" applyProtection="1">
      <alignment horizontal="center"/>
    </xf>
    <xf numFmtId="38" fontId="16" fillId="7" borderId="11" xfId="0" applyNumberFormat="1" applyFont="1" applyFill="1" applyBorder="1" applyAlignment="1" applyProtection="1"/>
    <xf numFmtId="38" fontId="16" fillId="14" borderId="11" xfId="0" applyNumberFormat="1" applyFont="1" applyFill="1" applyBorder="1" applyAlignment="1" applyProtection="1"/>
    <xf numFmtId="38" fontId="16" fillId="6" borderId="11" xfId="0" applyNumberFormat="1" applyFont="1" applyFill="1" applyBorder="1" applyAlignment="1" applyProtection="1"/>
    <xf numFmtId="38" fontId="16" fillId="8" borderId="11" xfId="0" applyNumberFormat="1" applyFont="1" applyFill="1" applyBorder="1" applyAlignment="1" applyProtection="1"/>
    <xf numFmtId="38" fontId="16" fillId="9" borderId="11" xfId="0" applyNumberFormat="1" applyFont="1" applyFill="1" applyBorder="1" applyAlignment="1" applyProtection="1"/>
    <xf numFmtId="165" fontId="17" fillId="0" borderId="0" xfId="0" applyNumberFormat="1" applyFont="1" applyFill="1" applyProtection="1"/>
    <xf numFmtId="0" fontId="3" fillId="20" borderId="37" xfId="0" applyFont="1" applyFill="1" applyBorder="1" applyAlignment="1" applyProtection="1">
      <alignment horizontal="center"/>
    </xf>
    <xf numFmtId="0" fontId="3" fillId="20" borderId="38" xfId="0" applyFont="1" applyFill="1" applyBorder="1" applyAlignment="1" applyProtection="1">
      <alignment horizontal="center"/>
    </xf>
    <xf numFmtId="38" fontId="12" fillId="11" borderId="4" xfId="0" applyNumberFormat="1" applyFont="1" applyFill="1" applyBorder="1" applyProtection="1"/>
    <xf numFmtId="38" fontId="40" fillId="18" borderId="25" xfId="0" applyNumberFormat="1" applyFont="1" applyFill="1" applyBorder="1" applyAlignment="1" applyProtection="1">
      <alignment horizontal="centerContinuous"/>
    </xf>
    <xf numFmtId="38" fontId="41" fillId="18" borderId="26" xfId="0" applyNumberFormat="1" applyFont="1" applyFill="1" applyBorder="1" applyAlignment="1" applyProtection="1">
      <alignment horizontal="centerContinuous"/>
    </xf>
    <xf numFmtId="38" fontId="40" fillId="17" borderId="25" xfId="0" applyNumberFormat="1" applyFont="1" applyFill="1" applyBorder="1" applyAlignment="1" applyProtection="1">
      <alignment horizontal="centerContinuous"/>
    </xf>
    <xf numFmtId="38" fontId="41" fillId="17" borderId="26" xfId="0" applyNumberFormat="1" applyFont="1" applyFill="1" applyBorder="1" applyAlignment="1" applyProtection="1">
      <alignment horizontal="centerContinuous"/>
    </xf>
    <xf numFmtId="38" fontId="40" fillId="17" borderId="41" xfId="0" applyNumberFormat="1" applyFont="1" applyFill="1" applyBorder="1" applyAlignment="1" applyProtection="1">
      <alignment horizontal="centerContinuous"/>
    </xf>
    <xf numFmtId="38" fontId="40" fillId="17" borderId="26" xfId="0" applyNumberFormat="1" applyFont="1" applyFill="1" applyBorder="1" applyAlignment="1" applyProtection="1">
      <alignment horizontal="centerContinuous"/>
    </xf>
    <xf numFmtId="38" fontId="13" fillId="2" borderId="6" xfId="0" applyNumberFormat="1" applyFont="1" applyFill="1" applyBorder="1" applyAlignment="1" applyProtection="1">
      <alignment horizontal="left"/>
    </xf>
    <xf numFmtId="38" fontId="10" fillId="2" borderId="6" xfId="0" applyNumberFormat="1" applyFont="1" applyFill="1" applyBorder="1" applyAlignment="1" applyProtection="1">
      <alignment horizontal="left"/>
    </xf>
    <xf numFmtId="38" fontId="12" fillId="2" borderId="7" xfId="1" applyNumberFormat="1" applyFont="1" applyFill="1" applyBorder="1" applyAlignment="1" applyProtection="1">
      <alignment horizontal="left"/>
    </xf>
    <xf numFmtId="38" fontId="10" fillId="11" borderId="8" xfId="0" applyNumberFormat="1" applyFont="1" applyFill="1" applyBorder="1" applyAlignment="1" applyProtection="1"/>
    <xf numFmtId="38" fontId="13" fillId="2" borderId="0" xfId="0" applyNumberFormat="1" applyFont="1" applyFill="1" applyProtection="1"/>
    <xf numFmtId="38" fontId="13" fillId="4" borderId="0" xfId="0" applyNumberFormat="1" applyFont="1" applyFill="1" applyBorder="1" applyProtection="1"/>
    <xf numFmtId="38" fontId="13" fillId="4" borderId="8" xfId="0" applyNumberFormat="1" applyFont="1" applyFill="1" applyBorder="1" applyProtection="1"/>
    <xf numFmtId="38" fontId="13" fillId="4" borderId="6" xfId="0" applyNumberFormat="1" applyFont="1" applyFill="1" applyBorder="1" applyProtection="1"/>
    <xf numFmtId="38" fontId="11" fillId="2" borderId="6" xfId="0" applyNumberFormat="1" applyFont="1" applyFill="1" applyBorder="1" applyProtection="1"/>
    <xf numFmtId="38" fontId="13" fillId="2" borderId="6" xfId="0" applyNumberFormat="1" applyFont="1" applyFill="1" applyBorder="1" applyAlignment="1" applyProtection="1"/>
    <xf numFmtId="166" fontId="12" fillId="7" borderId="5" xfId="0" applyNumberFormat="1" applyFont="1" applyFill="1" applyBorder="1" applyAlignment="1" applyProtection="1"/>
    <xf numFmtId="38" fontId="19" fillId="11" borderId="0" xfId="0" applyNumberFormat="1" applyFont="1" applyFill="1" applyAlignment="1" applyProtection="1"/>
    <xf numFmtId="38" fontId="10" fillId="11" borderId="0" xfId="0" applyNumberFormat="1" applyFont="1" applyFill="1" applyAlignment="1" applyProtection="1"/>
    <xf numFmtId="38" fontId="10" fillId="11" borderId="6" xfId="0" applyNumberFormat="1" applyFont="1" applyFill="1" applyBorder="1" applyAlignment="1" applyProtection="1">
      <alignment horizontal="left" indent="5"/>
    </xf>
    <xf numFmtId="38" fontId="10" fillId="10" borderId="6" xfId="0" applyNumberFormat="1" applyFont="1" applyFill="1" applyBorder="1" applyAlignment="1" applyProtection="1">
      <alignment horizontal="center"/>
    </xf>
    <xf numFmtId="38" fontId="10" fillId="2" borderId="0" xfId="0" applyNumberFormat="1" applyFont="1" applyFill="1" applyBorder="1" applyAlignment="1" applyProtection="1">
      <alignment horizontal="left"/>
    </xf>
    <xf numFmtId="38" fontId="10" fillId="7" borderId="5" xfId="0" applyNumberFormat="1" applyFont="1" applyFill="1" applyBorder="1" applyProtection="1"/>
    <xf numFmtId="38" fontId="10" fillId="14" borderId="5" xfId="0" applyNumberFormat="1" applyFont="1" applyFill="1" applyBorder="1" applyProtection="1"/>
    <xf numFmtId="38" fontId="10" fillId="6" borderId="5" xfId="0" applyNumberFormat="1" applyFont="1" applyFill="1" applyBorder="1" applyProtection="1"/>
    <xf numFmtId="38" fontId="10" fillId="8" borderId="5" xfId="0" applyNumberFormat="1" applyFont="1" applyFill="1" applyBorder="1" applyProtection="1"/>
    <xf numFmtId="38" fontId="10" fillId="9" borderId="5" xfId="0" applyNumberFormat="1" applyFont="1" applyFill="1" applyBorder="1" applyProtection="1"/>
    <xf numFmtId="38" fontId="13" fillId="2" borderId="0" xfId="0" applyNumberFormat="1" applyFont="1" applyFill="1" applyBorder="1" applyAlignment="1" applyProtection="1">
      <alignment horizontal="center"/>
    </xf>
    <xf numFmtId="38" fontId="21" fillId="2" borderId="0" xfId="0" applyNumberFormat="1" applyFont="1" applyFill="1" applyProtection="1"/>
    <xf numFmtId="38" fontId="21" fillId="0" borderId="0" xfId="0" applyNumberFormat="1" applyFont="1" applyProtection="1"/>
    <xf numFmtId="38" fontId="13" fillId="2" borderId="0" xfId="0" applyNumberFormat="1" applyFont="1" applyFill="1" applyBorder="1" applyAlignment="1" applyProtection="1"/>
    <xf numFmtId="38" fontId="13" fillId="2" borderId="0" xfId="0" applyNumberFormat="1" applyFont="1" applyFill="1" applyBorder="1" applyAlignment="1" applyProtection="1">
      <alignment horizontal="left"/>
    </xf>
    <xf numFmtId="38" fontId="13" fillId="7" borderId="5" xfId="0" applyNumberFormat="1" applyFont="1" applyFill="1" applyBorder="1" applyProtection="1"/>
    <xf numFmtId="38" fontId="13" fillId="14" borderId="5" xfId="0" applyNumberFormat="1" applyFont="1" applyFill="1" applyBorder="1" applyProtection="1"/>
    <xf numFmtId="38" fontId="13" fillId="6" borderId="5" xfId="0" applyNumberFormat="1" applyFont="1" applyFill="1" applyBorder="1" applyProtection="1"/>
    <xf numFmtId="38" fontId="13" fillId="8" borderId="5" xfId="0" applyNumberFormat="1" applyFont="1" applyFill="1" applyBorder="1" applyProtection="1"/>
    <xf numFmtId="38" fontId="13" fillId="9" borderId="5" xfId="0" applyNumberFormat="1" applyFont="1" applyFill="1" applyBorder="1" applyProtection="1"/>
    <xf numFmtId="38" fontId="13" fillId="0" borderId="0" xfId="0" applyNumberFormat="1" applyFont="1" applyBorder="1" applyProtection="1"/>
    <xf numFmtId="38" fontId="10" fillId="11" borderId="0" xfId="0" applyNumberFormat="1" applyFont="1" applyFill="1" applyBorder="1" applyProtection="1"/>
    <xf numFmtId="38" fontId="13" fillId="11" borderId="1" xfId="0" applyNumberFormat="1" applyFont="1" applyFill="1" applyBorder="1" applyProtection="1"/>
    <xf numFmtId="38" fontId="10" fillId="4" borderId="7" xfId="0" applyNumberFormat="1" applyFont="1" applyFill="1" applyBorder="1" applyProtection="1"/>
    <xf numFmtId="38" fontId="13" fillId="11" borderId="12" xfId="0" applyNumberFormat="1" applyFont="1" applyFill="1" applyBorder="1" applyProtection="1"/>
    <xf numFmtId="38" fontId="27" fillId="2" borderId="0" xfId="0" applyNumberFormat="1" applyFont="1" applyFill="1" applyAlignment="1" applyProtection="1">
      <alignment horizontal="center"/>
    </xf>
    <xf numFmtId="38" fontId="10" fillId="11" borderId="13" xfId="0" applyNumberFormat="1" applyFont="1" applyFill="1" applyBorder="1" applyProtection="1"/>
    <xf numFmtId="38" fontId="16" fillId="4" borderId="3" xfId="0" applyNumberFormat="1" applyFont="1" applyFill="1" applyBorder="1" applyProtection="1"/>
    <xf numFmtId="38" fontId="10" fillId="20" borderId="6" xfId="0" applyNumberFormat="1" applyFont="1" applyFill="1" applyBorder="1" applyProtection="1"/>
    <xf numFmtId="38" fontId="13" fillId="20" borderId="6" xfId="0" applyNumberFormat="1" applyFont="1" applyFill="1" applyBorder="1" applyProtection="1"/>
    <xf numFmtId="38" fontId="34" fillId="20" borderId="3" xfId="0" applyNumberFormat="1" applyFont="1" applyFill="1" applyBorder="1" applyProtection="1"/>
    <xf numFmtId="38" fontId="16" fillId="20" borderId="7" xfId="0" applyNumberFormat="1" applyFont="1" applyFill="1" applyBorder="1" applyProtection="1"/>
    <xf numFmtId="38" fontId="10" fillId="20" borderId="3" xfId="0" applyNumberFormat="1" applyFont="1" applyFill="1" applyBorder="1" applyProtection="1"/>
    <xf numFmtId="38" fontId="48" fillId="2" borderId="0" xfId="0" applyNumberFormat="1" applyFont="1" applyFill="1" applyProtection="1"/>
    <xf numFmtId="38" fontId="13" fillId="20" borderId="0" xfId="0" applyNumberFormat="1" applyFont="1" applyFill="1" applyBorder="1" applyProtection="1"/>
    <xf numFmtId="38" fontId="13" fillId="20" borderId="8" xfId="0" applyNumberFormat="1" applyFont="1" applyFill="1" applyBorder="1" applyProtection="1"/>
    <xf numFmtId="38" fontId="16" fillId="11" borderId="6" xfId="0" applyNumberFormat="1" applyFont="1" applyFill="1" applyBorder="1" applyAlignment="1" applyProtection="1">
      <alignment horizontal="left"/>
    </xf>
    <xf numFmtId="38" fontId="16" fillId="4" borderId="7" xfId="1" applyNumberFormat="1" applyFont="1" applyFill="1" applyBorder="1" applyProtection="1"/>
    <xf numFmtId="38" fontId="16" fillId="4" borderId="1" xfId="1" applyNumberFormat="1" applyFont="1" applyFill="1" applyBorder="1" applyProtection="1"/>
    <xf numFmtId="38" fontId="16" fillId="4" borderId="14" xfId="1" applyNumberFormat="1" applyFont="1" applyFill="1" applyBorder="1" applyProtection="1"/>
    <xf numFmtId="165" fontId="16" fillId="0" borderId="0" xfId="0" applyNumberFormat="1" applyFont="1" applyFill="1" applyProtection="1"/>
    <xf numFmtId="38" fontId="34" fillId="2" borderId="0" xfId="0" applyNumberFormat="1" applyFont="1" applyFill="1" applyProtection="1"/>
    <xf numFmtId="38" fontId="34" fillId="11" borderId="8" xfId="0" applyNumberFormat="1" applyFont="1" applyFill="1" applyBorder="1" applyProtection="1"/>
    <xf numFmtId="38" fontId="12" fillId="20" borderId="6" xfId="0" applyNumberFormat="1" applyFont="1" applyFill="1" applyBorder="1" applyProtection="1"/>
    <xf numFmtId="38" fontId="10" fillId="20" borderId="6" xfId="0" applyNumberFormat="1" applyFont="1" applyFill="1" applyBorder="1" applyAlignment="1" applyProtection="1"/>
    <xf numFmtId="38" fontId="16" fillId="20" borderId="7" xfId="0" applyNumberFormat="1" applyFont="1" applyFill="1" applyBorder="1" applyAlignment="1" applyProtection="1"/>
    <xf numFmtId="38" fontId="10" fillId="20" borderId="3" xfId="0" applyNumberFormat="1" applyFont="1" applyFill="1" applyBorder="1" applyAlignment="1" applyProtection="1"/>
    <xf numFmtId="38" fontId="12" fillId="20" borderId="7" xfId="0" applyNumberFormat="1" applyFont="1" applyFill="1" applyBorder="1" applyAlignment="1" applyProtection="1"/>
    <xf numFmtId="38" fontId="10" fillId="20" borderId="7" xfId="0" applyNumberFormat="1" applyFont="1" applyFill="1" applyBorder="1" applyProtection="1"/>
    <xf numFmtId="38" fontId="34" fillId="20" borderId="6" xfId="0" applyNumberFormat="1" applyFont="1" applyFill="1" applyBorder="1" applyProtection="1"/>
    <xf numFmtId="38" fontId="3" fillId="12" borderId="46" xfId="0" applyNumberFormat="1" applyFont="1" applyFill="1" applyBorder="1" applyAlignment="1" applyProtection="1">
      <alignment horizontal="centerContinuous"/>
    </xf>
    <xf numFmtId="38" fontId="44" fillId="12" borderId="47" xfId="0" applyNumberFormat="1" applyFont="1" applyFill="1" applyBorder="1" applyAlignment="1" applyProtection="1">
      <alignment horizontal="centerContinuous" vertical="top"/>
    </xf>
    <xf numFmtId="38" fontId="10" fillId="4" borderId="0" xfId="3" applyNumberFormat="1" applyFont="1" applyFill="1" applyBorder="1" applyProtection="1"/>
    <xf numFmtId="38" fontId="10" fillId="4" borderId="8" xfId="3" applyNumberFormat="1" applyFont="1" applyFill="1" applyBorder="1" applyProtection="1"/>
    <xf numFmtId="38" fontId="6" fillId="13" borderId="31" xfId="4" applyNumberFormat="1" applyBorder="1" applyProtection="1"/>
    <xf numFmtId="38" fontId="12" fillId="4" borderId="3" xfId="0" applyNumberFormat="1" applyFont="1" applyFill="1" applyBorder="1" applyAlignment="1" applyProtection="1"/>
    <xf numFmtId="38" fontId="12" fillId="4" borderId="13" xfId="0" applyNumberFormat="1" applyFont="1" applyFill="1" applyBorder="1" applyAlignment="1" applyProtection="1"/>
    <xf numFmtId="38" fontId="13" fillId="4" borderId="6" xfId="0" applyNumberFormat="1" applyFont="1" applyFill="1" applyBorder="1" applyAlignment="1" applyProtection="1"/>
    <xf numFmtId="38" fontId="13" fillId="4" borderId="8" xfId="0" applyNumberFormat="1" applyFont="1" applyFill="1" applyBorder="1" applyAlignment="1" applyProtection="1"/>
    <xf numFmtId="38" fontId="12" fillId="4" borderId="6" xfId="0" applyNumberFormat="1" applyFont="1" applyFill="1" applyBorder="1" applyAlignment="1" applyProtection="1"/>
    <xf numFmtId="38" fontId="12" fillId="4" borderId="8" xfId="0" applyNumberFormat="1" applyFont="1" applyFill="1" applyBorder="1" applyAlignment="1" applyProtection="1"/>
    <xf numFmtId="38" fontId="10" fillId="4" borderId="49" xfId="0" applyNumberFormat="1" applyFont="1" applyFill="1" applyBorder="1" applyAlignment="1" applyProtection="1"/>
    <xf numFmtId="38" fontId="10" fillId="4" borderId="50" xfId="0" applyNumberFormat="1" applyFont="1" applyFill="1" applyBorder="1" applyAlignment="1" applyProtection="1"/>
    <xf numFmtId="38" fontId="12" fillId="7" borderId="48" xfId="0" applyNumberFormat="1" applyFont="1" applyFill="1" applyBorder="1" applyProtection="1"/>
    <xf numFmtId="38" fontId="12" fillId="14" borderId="48" xfId="0" applyNumberFormat="1" applyFont="1" applyFill="1" applyBorder="1" applyProtection="1"/>
    <xf numFmtId="38" fontId="12" fillId="6" borderId="48" xfId="0" applyNumberFormat="1" applyFont="1" applyFill="1" applyBorder="1" applyProtection="1"/>
    <xf numFmtId="38" fontId="12" fillId="8" borderId="48" xfId="0" applyNumberFormat="1" applyFont="1" applyFill="1" applyBorder="1" applyProtection="1"/>
    <xf numFmtId="38" fontId="10" fillId="4" borderId="51" xfId="0" applyNumberFormat="1" applyFont="1" applyFill="1" applyBorder="1" applyAlignment="1" applyProtection="1"/>
    <xf numFmtId="38" fontId="12" fillId="9" borderId="48" xfId="0" applyNumberFormat="1" applyFont="1" applyFill="1" applyBorder="1" applyProtection="1"/>
    <xf numFmtId="38" fontId="10" fillId="2" borderId="49" xfId="0" applyNumberFormat="1" applyFont="1" applyFill="1" applyBorder="1" applyAlignment="1" applyProtection="1">
      <alignment horizontal="left" indent="2"/>
    </xf>
    <xf numFmtId="38" fontId="16" fillId="4" borderId="9" xfId="0" applyNumberFormat="1" applyFont="1" applyFill="1" applyBorder="1" applyProtection="1"/>
    <xf numFmtId="38" fontId="16" fillId="4" borderId="10" xfId="0" applyNumberFormat="1" applyFont="1" applyFill="1" applyBorder="1" applyProtection="1"/>
    <xf numFmtId="38" fontId="16" fillId="4" borderId="12" xfId="0" applyNumberFormat="1" applyFont="1" applyFill="1" applyBorder="1" applyProtection="1"/>
    <xf numFmtId="164" fontId="10" fillId="2" borderId="0" xfId="3" applyNumberFormat="1" applyFont="1" applyFill="1" applyBorder="1" applyAlignment="1" applyProtection="1">
      <alignment horizontal="center"/>
    </xf>
    <xf numFmtId="38" fontId="14" fillId="2" borderId="0" xfId="0" applyNumberFormat="1" applyFont="1" applyFill="1" applyBorder="1" applyAlignment="1" applyProtection="1">
      <alignment horizontal="center"/>
    </xf>
    <xf numFmtId="38" fontId="14" fillId="2" borderId="0" xfId="1" applyNumberFormat="1" applyFont="1" applyFill="1" applyBorder="1" applyAlignment="1" applyProtection="1">
      <alignment horizontal="right"/>
    </xf>
    <xf numFmtId="38" fontId="31" fillId="12" borderId="27" xfId="0" applyNumberFormat="1" applyFont="1" applyFill="1" applyBorder="1" applyAlignment="1" applyProtection="1">
      <alignment horizontal="centerContinuous"/>
    </xf>
    <xf numFmtId="38" fontId="51" fillId="12" borderId="29" xfId="0" applyNumberFormat="1" applyFont="1" applyFill="1" applyBorder="1" applyAlignment="1" applyProtection="1">
      <alignment horizontal="centerContinuous" vertical="top"/>
    </xf>
    <xf numFmtId="38" fontId="14" fillId="2" borderId="52" xfId="1" applyNumberFormat="1" applyFont="1" applyFill="1" applyBorder="1" applyAlignment="1" applyProtection="1">
      <alignment horizontal="right"/>
    </xf>
    <xf numFmtId="38" fontId="11" fillId="2" borderId="3" xfId="0" applyNumberFormat="1" applyFont="1" applyFill="1" applyBorder="1" applyProtection="1"/>
    <xf numFmtId="164" fontId="6" fillId="13" borderId="22" xfId="4" applyNumberFormat="1" applyBorder="1" applyAlignment="1" applyProtection="1">
      <alignment horizontal="center"/>
    </xf>
    <xf numFmtId="164" fontId="6" fillId="13" borderId="22" xfId="4" applyNumberFormat="1" applyFont="1" applyBorder="1" applyAlignment="1" applyProtection="1">
      <alignment horizontal="center"/>
    </xf>
    <xf numFmtId="38" fontId="10" fillId="0" borderId="6" xfId="0" applyNumberFormat="1" applyFont="1" applyBorder="1" applyProtection="1"/>
    <xf numFmtId="38" fontId="6" fillId="13" borderId="22" xfId="4" applyNumberFormat="1" applyBorder="1" applyAlignment="1" applyProtection="1">
      <alignment horizontal="center"/>
    </xf>
    <xf numFmtId="38" fontId="10" fillId="2" borderId="1" xfId="0" applyNumberFormat="1" applyFont="1" applyFill="1" applyBorder="1" applyProtection="1"/>
    <xf numFmtId="38" fontId="21" fillId="11" borderId="0" xfId="0" applyNumberFormat="1" applyFont="1" applyFill="1" applyBorder="1" applyProtection="1"/>
    <xf numFmtId="38" fontId="13" fillId="11" borderId="6" xfId="0" applyNumberFormat="1" applyFont="1" applyFill="1" applyBorder="1" applyAlignment="1" applyProtection="1">
      <alignment horizontal="left" indent="2"/>
    </xf>
    <xf numFmtId="38" fontId="12" fillId="11" borderId="0" xfId="0" applyNumberFormat="1" applyFont="1" applyFill="1" applyBorder="1" applyAlignment="1" applyProtection="1">
      <alignment horizontal="left"/>
    </xf>
    <xf numFmtId="38" fontId="21" fillId="11" borderId="0" xfId="0" applyNumberFormat="1" applyFont="1" applyFill="1" applyBorder="1" applyAlignment="1" applyProtection="1">
      <alignment horizontal="left"/>
    </xf>
    <xf numFmtId="38" fontId="12" fillId="20" borderId="7" xfId="0" applyNumberFormat="1" applyFont="1" applyFill="1" applyBorder="1" applyProtection="1"/>
    <xf numFmtId="38" fontId="21" fillId="4" borderId="0" xfId="0" applyNumberFormat="1" applyFont="1" applyFill="1" applyBorder="1" applyAlignment="1" applyProtection="1"/>
    <xf numFmtId="38" fontId="21" fillId="4" borderId="6" xfId="0" applyNumberFormat="1" applyFont="1" applyFill="1" applyBorder="1" applyProtection="1"/>
    <xf numFmtId="38" fontId="21" fillId="4" borderId="0" xfId="0" applyNumberFormat="1" applyFont="1" applyFill="1" applyBorder="1" applyProtection="1"/>
    <xf numFmtId="38" fontId="12" fillId="2" borderId="6" xfId="0" applyNumberFormat="1" applyFont="1" applyFill="1" applyBorder="1" applyAlignment="1" applyProtection="1">
      <alignment horizontal="left" indent="1"/>
    </xf>
    <xf numFmtId="38" fontId="8" fillId="0" borderId="0" xfId="0" applyNumberFormat="1" applyFont="1" applyFill="1" applyProtection="1"/>
    <xf numFmtId="38" fontId="13" fillId="2" borderId="6" xfId="0" applyNumberFormat="1" applyFont="1" applyFill="1" applyBorder="1" applyAlignment="1" applyProtection="1">
      <alignment horizontal="left" indent="1"/>
    </xf>
    <xf numFmtId="38" fontId="10" fillId="4" borderId="10" xfId="1" applyNumberFormat="1" applyFont="1" applyFill="1" applyBorder="1" applyAlignment="1" applyProtection="1"/>
    <xf numFmtId="0" fontId="33" fillId="0" borderId="0" xfId="0" applyFont="1" applyFill="1" applyBorder="1" applyAlignment="1" applyProtection="1">
      <alignment horizontal="right" indent="1"/>
    </xf>
    <xf numFmtId="0" fontId="33" fillId="0" borderId="0" xfId="0" applyFont="1" applyFill="1" applyBorder="1" applyProtection="1"/>
    <xf numFmtId="38" fontId="12" fillId="0" borderId="0" xfId="0" applyNumberFormat="1" applyFont="1" applyFill="1" applyBorder="1" applyAlignment="1" applyProtection="1">
      <alignment horizontal="left"/>
    </xf>
    <xf numFmtId="38" fontId="10" fillId="0" borderId="4" xfId="0" applyNumberFormat="1" applyFont="1" applyFill="1" applyBorder="1" applyAlignment="1" applyProtection="1"/>
    <xf numFmtId="38" fontId="10" fillId="0" borderId="0" xfId="0" applyNumberFormat="1" applyFont="1" applyFill="1" applyBorder="1" applyAlignment="1" applyProtection="1">
      <alignment horizontal="left"/>
    </xf>
    <xf numFmtId="38" fontId="12" fillId="0" borderId="0" xfId="1" applyNumberFormat="1" applyFont="1" applyFill="1" applyBorder="1" applyAlignment="1" applyProtection="1"/>
    <xf numFmtId="38" fontId="10" fillId="0" borderId="1" xfId="0" applyNumberFormat="1" applyFont="1" applyFill="1" applyBorder="1" applyAlignment="1" applyProtection="1"/>
    <xf numFmtId="38" fontId="10" fillId="2" borderId="7" xfId="0" applyNumberFormat="1" applyFont="1" applyFill="1" applyBorder="1" applyAlignment="1" applyProtection="1">
      <alignment horizontal="left"/>
    </xf>
    <xf numFmtId="38" fontId="12" fillId="11" borderId="1" xfId="0" applyNumberFormat="1" applyFont="1" applyFill="1" applyBorder="1" applyProtection="1"/>
    <xf numFmtId="38" fontId="12" fillId="11" borderId="1" xfId="0" applyNumberFormat="1" applyFont="1" applyFill="1" applyBorder="1" applyAlignment="1" applyProtection="1">
      <alignment horizontal="left"/>
    </xf>
    <xf numFmtId="38" fontId="8" fillId="0" borderId="0" xfId="0" applyNumberFormat="1" applyFont="1" applyFill="1" applyBorder="1" applyAlignment="1" applyProtection="1"/>
    <xf numFmtId="0" fontId="7" fillId="0" borderId="0" xfId="0" applyFont="1" applyFill="1" applyBorder="1" applyProtection="1"/>
    <xf numFmtId="38" fontId="8" fillId="0" borderId="0" xfId="0" applyNumberFormat="1" applyFont="1" applyFill="1" applyBorder="1" applyProtection="1"/>
    <xf numFmtId="38" fontId="12" fillId="11" borderId="4" xfId="0" applyNumberFormat="1" applyFont="1" applyFill="1" applyBorder="1" applyAlignment="1" applyProtection="1">
      <alignment horizontal="left"/>
    </xf>
    <xf numFmtId="38" fontId="12" fillId="11" borderId="6" xfId="0" applyNumberFormat="1" applyFont="1" applyFill="1" applyBorder="1" applyAlignment="1" applyProtection="1">
      <alignment horizontal="left" indent="1"/>
    </xf>
    <xf numFmtId="0" fontId="0" fillId="0" borderId="0" xfId="0" applyBorder="1"/>
    <xf numFmtId="38" fontId="49" fillId="0" borderId="0" xfId="0" applyNumberFormat="1" applyFont="1" applyFill="1" applyBorder="1" applyAlignment="1" applyProtection="1">
      <alignment horizontal="left" indent="4"/>
    </xf>
    <xf numFmtId="38" fontId="12" fillId="0" borderId="1" xfId="0" applyNumberFormat="1" applyFont="1" applyFill="1" applyBorder="1" applyAlignment="1" applyProtection="1"/>
    <xf numFmtId="38" fontId="10" fillId="4" borderId="9" xfId="1" applyNumberFormat="1" applyFont="1" applyFill="1" applyBorder="1" applyAlignment="1" applyProtection="1"/>
    <xf numFmtId="38" fontId="10" fillId="4" borderId="12" xfId="1" applyNumberFormat="1" applyFont="1" applyFill="1" applyBorder="1" applyAlignment="1" applyProtection="1"/>
    <xf numFmtId="38" fontId="21" fillId="11" borderId="6" xfId="0" applyNumberFormat="1" applyFont="1" applyFill="1" applyBorder="1" applyAlignment="1" applyProtection="1">
      <alignment horizontal="left" indent="2"/>
    </xf>
    <xf numFmtId="38" fontId="21" fillId="7" borderId="2" xfId="0" applyNumberFormat="1" applyFont="1" applyFill="1" applyBorder="1" applyProtection="1"/>
    <xf numFmtId="38" fontId="21" fillId="7" borderId="15" xfId="0" applyNumberFormat="1" applyFont="1" applyFill="1" applyBorder="1" applyProtection="1"/>
    <xf numFmtId="38" fontId="21" fillId="9" borderId="2" xfId="0" applyNumberFormat="1" applyFont="1" applyFill="1" applyBorder="1" applyProtection="1"/>
    <xf numFmtId="38" fontId="21" fillId="9" borderId="15" xfId="0" applyNumberFormat="1" applyFont="1" applyFill="1" applyBorder="1" applyProtection="1"/>
    <xf numFmtId="38" fontId="21" fillId="8" borderId="2" xfId="0" applyNumberFormat="1" applyFont="1" applyFill="1" applyBorder="1" applyProtection="1"/>
    <xf numFmtId="38" fontId="21" fillId="8" borderId="15" xfId="0" applyNumberFormat="1" applyFont="1" applyFill="1" applyBorder="1" applyProtection="1"/>
    <xf numFmtId="38" fontId="21" fillId="6" borderId="15" xfId="0" applyNumberFormat="1" applyFont="1" applyFill="1" applyBorder="1" applyProtection="1"/>
    <xf numFmtId="38" fontId="21" fillId="6" borderId="2" xfId="0" applyNumberFormat="1" applyFont="1" applyFill="1" applyBorder="1" applyProtection="1"/>
    <xf numFmtId="38" fontId="21" fillId="14" borderId="2" xfId="0" applyNumberFormat="1" applyFont="1" applyFill="1" applyBorder="1" applyProtection="1"/>
    <xf numFmtId="38" fontId="21" fillId="14" borderId="15" xfId="0" applyNumberFormat="1" applyFont="1" applyFill="1" applyBorder="1" applyProtection="1"/>
    <xf numFmtId="38" fontId="13" fillId="4" borderId="3" xfId="0" applyNumberFormat="1" applyFont="1" applyFill="1" applyBorder="1" applyAlignment="1" applyProtection="1"/>
    <xf numFmtId="38" fontId="13" fillId="4" borderId="4" xfId="0" applyNumberFormat="1" applyFont="1" applyFill="1" applyBorder="1" applyAlignment="1" applyProtection="1"/>
    <xf numFmtId="38" fontId="13" fillId="4" borderId="13" xfId="0" applyNumberFormat="1" applyFont="1" applyFill="1" applyBorder="1" applyAlignment="1" applyProtection="1"/>
    <xf numFmtId="38" fontId="40" fillId="21" borderId="25" xfId="0" applyNumberFormat="1" applyFont="1" applyFill="1" applyBorder="1" applyAlignment="1" applyProtection="1">
      <alignment horizontal="centerContinuous"/>
    </xf>
    <xf numFmtId="38" fontId="41" fillId="21" borderId="26" xfId="0" applyNumberFormat="1" applyFont="1" applyFill="1" applyBorder="1" applyAlignment="1" applyProtection="1">
      <alignment horizontal="centerContinuous"/>
    </xf>
  </cellXfs>
  <cellStyles count="6">
    <cellStyle name="Comma" xfId="1" builtinId="3"/>
    <cellStyle name="Input" xfId="4" builtinId="20"/>
    <cellStyle name="no dec" xfId="2" xr:uid="{00000000-0005-0000-0000-000001000000}"/>
    <cellStyle name="Normal" xfId="0" builtinId="0"/>
    <cellStyle name="Normal 2" xfId="5" xr:uid="{6E9C28AE-8B4C-4C31-82F5-AB11FC3DEEB5}"/>
    <cellStyle name="Percent" xfId="3" builtinId="5"/>
  </cellStyles>
  <dxfs count="10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4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colors>
    <mruColors>
      <color rgb="FF000066"/>
      <color rgb="FFFFFFCC"/>
      <color rgb="FFD0D513"/>
      <color rgb="FF000099"/>
      <color rgb="FF006600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6600"/>
  </sheetPr>
  <dimension ref="A1:BS106"/>
  <sheetViews>
    <sheetView showGridLines="0" showZeros="0" tabSelected="1" zoomScaleNormal="100" workbookViewId="0">
      <pane xSplit="5" ySplit="2" topLeftCell="F3" activePane="bottomRight" state="frozen"/>
      <selection activeCell="F21" sqref="F21"/>
      <selection pane="topRight" activeCell="F21" sqref="F21"/>
      <selection pane="bottomLeft" activeCell="F21" sqref="F21"/>
      <selection pane="bottomRight" activeCell="F1" sqref="F1"/>
    </sheetView>
  </sheetViews>
  <sheetFormatPr defaultColWidth="9.140625" defaultRowHeight="12.75" outlineLevelCol="1" x14ac:dyDescent="0.2"/>
  <cols>
    <col min="1" max="1" width="10.42578125" bestFit="1" customWidth="1"/>
    <col min="2" max="2" width="20.5703125" customWidth="1"/>
    <col min="3" max="3" width="5.42578125" bestFit="1" customWidth="1"/>
    <col min="4" max="4" width="9" customWidth="1"/>
    <col min="5" max="5" width="6.42578125" bestFit="1" customWidth="1"/>
    <col min="6" max="6" width="1.28515625" customWidth="1"/>
    <col min="7" max="7" width="6.28515625" customWidth="1" outlineLevel="1"/>
    <col min="8" max="8" width="6.5703125" customWidth="1" outlineLevel="1"/>
    <col min="9" max="9" width="6.28515625" customWidth="1" outlineLevel="1"/>
    <col min="10" max="18" width="6.5703125" customWidth="1" outlineLevel="1"/>
    <col min="19" max="19" width="7.5703125" bestFit="1" customWidth="1"/>
    <col min="20" max="22" width="6.5703125" hidden="1" customWidth="1" outlineLevel="1"/>
    <col min="23" max="23" width="7" hidden="1" customWidth="1" outlineLevel="1"/>
    <col min="24" max="26" width="7.28515625" hidden="1" customWidth="1" outlineLevel="1"/>
    <col min="27" max="29" width="7.5703125" hidden="1" customWidth="1" outlineLevel="1"/>
    <col min="30" max="31" width="8" hidden="1" customWidth="1" outlineLevel="1"/>
    <col min="32" max="32" width="8.5703125" bestFit="1" customWidth="1" collapsed="1"/>
    <col min="33" max="37" width="8" hidden="1" customWidth="1" outlineLevel="1"/>
    <col min="38" max="44" width="9" hidden="1" customWidth="1" outlineLevel="1"/>
    <col min="45" max="45" width="9.85546875" bestFit="1" customWidth="1" collapsed="1"/>
    <col min="46" max="54" width="9" hidden="1" customWidth="1" outlineLevel="1"/>
    <col min="55" max="57" width="10.5703125" hidden="1" customWidth="1" outlineLevel="1"/>
    <col min="58" max="58" width="10.5703125" bestFit="1" customWidth="1" collapsed="1"/>
    <col min="59" max="70" width="10.5703125" hidden="1" customWidth="1" outlineLevel="1"/>
    <col min="71" max="71" width="10.85546875" bestFit="1" customWidth="1" collapsed="1"/>
  </cols>
  <sheetData>
    <row r="1" spans="1:71" s="91" customFormat="1" ht="20.25" thickTop="1" thickBot="1" x14ac:dyDescent="0.35">
      <c r="A1" s="779" t="s">
        <v>352</v>
      </c>
      <c r="B1" s="780"/>
      <c r="C1" s="925" t="s">
        <v>488</v>
      </c>
      <c r="D1" s="899"/>
      <c r="E1" s="576"/>
      <c r="F1" s="2"/>
      <c r="G1" s="3" t="s">
        <v>23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707"/>
      <c r="T1" s="5" t="s">
        <v>24</v>
      </c>
      <c r="U1" s="6"/>
      <c r="V1" s="6"/>
      <c r="W1" s="6"/>
      <c r="X1" s="6"/>
      <c r="Y1" s="6"/>
      <c r="Z1" s="6"/>
      <c r="AA1" s="6"/>
      <c r="AB1" s="6"/>
      <c r="AC1" s="6"/>
      <c r="AD1" s="6"/>
      <c r="AE1" s="7"/>
      <c r="AF1" s="108"/>
      <c r="AG1" s="9" t="s">
        <v>25</v>
      </c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1"/>
      <c r="AS1" s="12"/>
      <c r="AT1" s="13" t="s">
        <v>46</v>
      </c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5"/>
      <c r="BF1" s="16"/>
      <c r="BG1" s="17" t="s">
        <v>47</v>
      </c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9"/>
      <c r="BS1" s="20"/>
    </row>
    <row r="2" spans="1:71" s="1" customFormat="1" ht="16.5" thickBot="1" x14ac:dyDescent="0.3">
      <c r="A2" s="413" t="s">
        <v>345</v>
      </c>
      <c r="C2" s="926" t="s">
        <v>410</v>
      </c>
      <c r="D2" s="900"/>
      <c r="E2" s="577"/>
      <c r="F2" s="2"/>
      <c r="G2" s="22">
        <v>1</v>
      </c>
      <c r="H2" s="22">
        <v>2</v>
      </c>
      <c r="I2" s="22">
        <v>3</v>
      </c>
      <c r="J2" s="22">
        <v>4</v>
      </c>
      <c r="K2" s="22">
        <v>5</v>
      </c>
      <c r="L2" s="22">
        <v>6</v>
      </c>
      <c r="M2" s="22">
        <v>7</v>
      </c>
      <c r="N2" s="22">
        <v>8</v>
      </c>
      <c r="O2" s="22">
        <v>9</v>
      </c>
      <c r="P2" s="22">
        <v>10</v>
      </c>
      <c r="Q2" s="22">
        <v>11</v>
      </c>
      <c r="R2" s="22">
        <v>12</v>
      </c>
      <c r="S2" s="23" t="str">
        <f>G1</f>
        <v>Year 1</v>
      </c>
      <c r="T2" s="22">
        <v>13</v>
      </c>
      <c r="U2" s="22">
        <v>14</v>
      </c>
      <c r="V2" s="22">
        <v>15</v>
      </c>
      <c r="W2" s="22">
        <v>16</v>
      </c>
      <c r="X2" s="22">
        <v>17</v>
      </c>
      <c r="Y2" s="22">
        <v>18</v>
      </c>
      <c r="Z2" s="22">
        <v>19</v>
      </c>
      <c r="AA2" s="22">
        <v>20</v>
      </c>
      <c r="AB2" s="22">
        <v>21</v>
      </c>
      <c r="AC2" s="22">
        <v>22</v>
      </c>
      <c r="AD2" s="22">
        <v>23</v>
      </c>
      <c r="AE2" s="22">
        <v>24</v>
      </c>
      <c r="AF2" s="24" t="str">
        <f>T1</f>
        <v>Year 2</v>
      </c>
      <c r="AG2" s="22">
        <v>25</v>
      </c>
      <c r="AH2" s="22">
        <v>26</v>
      </c>
      <c r="AI2" s="22">
        <v>27</v>
      </c>
      <c r="AJ2" s="22">
        <v>28</v>
      </c>
      <c r="AK2" s="22">
        <v>29</v>
      </c>
      <c r="AL2" s="22">
        <v>30</v>
      </c>
      <c r="AM2" s="22">
        <v>31</v>
      </c>
      <c r="AN2" s="22">
        <v>32</v>
      </c>
      <c r="AO2" s="22">
        <v>33</v>
      </c>
      <c r="AP2" s="22">
        <v>34</v>
      </c>
      <c r="AQ2" s="22">
        <v>35</v>
      </c>
      <c r="AR2" s="22">
        <v>36</v>
      </c>
      <c r="AS2" s="25" t="str">
        <f>AG1</f>
        <v>Year 3</v>
      </c>
      <c r="AT2" s="22">
        <v>37</v>
      </c>
      <c r="AU2" s="22">
        <v>38</v>
      </c>
      <c r="AV2" s="22">
        <v>39</v>
      </c>
      <c r="AW2" s="22">
        <v>40</v>
      </c>
      <c r="AX2" s="22">
        <v>41</v>
      </c>
      <c r="AY2" s="22">
        <v>42</v>
      </c>
      <c r="AZ2" s="22">
        <v>43</v>
      </c>
      <c r="BA2" s="22">
        <v>44</v>
      </c>
      <c r="BB2" s="22">
        <v>45</v>
      </c>
      <c r="BC2" s="22">
        <v>46</v>
      </c>
      <c r="BD2" s="22">
        <v>47</v>
      </c>
      <c r="BE2" s="22">
        <v>48</v>
      </c>
      <c r="BF2" s="26" t="str">
        <f>AT1</f>
        <v>Year 4</v>
      </c>
      <c r="BG2" s="27">
        <v>49</v>
      </c>
      <c r="BH2" s="28">
        <v>50</v>
      </c>
      <c r="BI2" s="28">
        <v>51</v>
      </c>
      <c r="BJ2" s="28">
        <v>52</v>
      </c>
      <c r="BK2" s="28">
        <v>53</v>
      </c>
      <c r="BL2" s="28">
        <v>54</v>
      </c>
      <c r="BM2" s="28">
        <v>55</v>
      </c>
      <c r="BN2" s="28">
        <v>56</v>
      </c>
      <c r="BO2" s="28">
        <v>57</v>
      </c>
      <c r="BP2" s="28">
        <v>58</v>
      </c>
      <c r="BQ2" s="28">
        <v>59</v>
      </c>
      <c r="BR2" s="29">
        <v>60</v>
      </c>
      <c r="BS2" s="30" t="str">
        <f>BG1</f>
        <v>Year 5</v>
      </c>
    </row>
    <row r="3" spans="1:71" s="95" customFormat="1" ht="6" customHeight="1" thickTop="1" x14ac:dyDescent="0.2">
      <c r="A3" s="94"/>
      <c r="B3" s="846"/>
      <c r="C3" s="575"/>
      <c r="D3" s="575"/>
      <c r="E3" s="575"/>
      <c r="F3" s="575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111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111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111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111"/>
      <c r="BG3" s="32"/>
      <c r="BH3" s="32"/>
      <c r="BI3" s="32"/>
      <c r="BJ3" s="32"/>
      <c r="BK3" s="32"/>
      <c r="BL3" s="32"/>
      <c r="BM3" s="32"/>
      <c r="BN3" s="32"/>
      <c r="BO3" s="32"/>
      <c r="BP3" s="32"/>
      <c r="BQ3" s="32"/>
      <c r="BR3" s="32"/>
      <c r="BS3" s="111"/>
    </row>
    <row r="4" spans="1:71" s="58" customFormat="1" ht="6" customHeight="1" x14ac:dyDescent="0.2">
      <c r="A4" s="96"/>
      <c r="B4" s="839"/>
      <c r="C4" s="34"/>
      <c r="D4" s="49"/>
      <c r="E4" s="34"/>
      <c r="F4" s="34"/>
      <c r="G4" s="35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44">
        <f t="shared" ref="S4" si="0">SUM(G4:R4)</f>
        <v>0</v>
      </c>
      <c r="T4" s="35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45">
        <f t="shared" ref="AF4" si="1">SUM(T4:AE4)</f>
        <v>0</v>
      </c>
      <c r="AG4" s="35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46">
        <f t="shared" ref="AS4" si="2">SUM(AG4:AR4)</f>
        <v>0</v>
      </c>
      <c r="AT4" s="35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47">
        <f t="shared" ref="BF4" si="3">SUM(AT4:BE4)</f>
        <v>0</v>
      </c>
      <c r="BG4" s="35"/>
      <c r="BH4" s="36"/>
      <c r="BI4" s="36"/>
      <c r="BJ4" s="36"/>
      <c r="BK4" s="36"/>
      <c r="BL4" s="36"/>
      <c r="BM4" s="36"/>
      <c r="BN4" s="36"/>
      <c r="BO4" s="36"/>
      <c r="BP4" s="36"/>
      <c r="BQ4" s="36"/>
      <c r="BR4" s="36"/>
      <c r="BS4" s="48">
        <f t="shared" ref="BS4" si="4">SUM(BG4:BR4)</f>
        <v>0</v>
      </c>
    </row>
    <row r="5" spans="1:71" s="58" customFormat="1" x14ac:dyDescent="0.2">
      <c r="A5" s="689"/>
      <c r="B5" s="838" t="s">
        <v>455</v>
      </c>
      <c r="C5" s="34"/>
      <c r="D5" s="49"/>
      <c r="E5" s="34"/>
      <c r="F5" s="34"/>
      <c r="G5" s="35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44"/>
      <c r="T5" s="35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45"/>
      <c r="AG5" s="35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46"/>
      <c r="AT5" s="35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47"/>
      <c r="BG5" s="35"/>
      <c r="BH5" s="36"/>
      <c r="BI5" s="36"/>
      <c r="BJ5" s="36"/>
      <c r="BK5" s="36"/>
      <c r="BL5" s="36"/>
      <c r="BM5" s="36"/>
      <c r="BN5" s="36"/>
      <c r="BO5" s="36"/>
      <c r="BP5" s="36"/>
      <c r="BQ5" s="36"/>
      <c r="BR5" s="36"/>
      <c r="BS5" s="48"/>
    </row>
    <row r="6" spans="1:71" s="58" customFormat="1" x14ac:dyDescent="0.2">
      <c r="A6" s="689"/>
      <c r="B6" s="63" t="s">
        <v>444</v>
      </c>
      <c r="C6" s="34"/>
      <c r="D6" s="49"/>
      <c r="E6" s="34"/>
      <c r="F6" s="34"/>
      <c r="G6" s="877">
        <f>CashFlow!G25</f>
        <v>189.4609966151061</v>
      </c>
      <c r="H6" s="36">
        <f>CashFlow!H25</f>
        <v>-11.382123655685433</v>
      </c>
      <c r="I6" s="36">
        <f>CashFlow!I25</f>
        <v>-12.29269354814025</v>
      </c>
      <c r="J6" s="36">
        <f>CashFlow!J25</f>
        <v>-13.276109031991467</v>
      </c>
      <c r="K6" s="36">
        <f>CashFlow!K25</f>
        <v>-14.338197754550805</v>
      </c>
      <c r="L6" s="36">
        <f>CashFlow!L25</f>
        <v>-15.485253574914864</v>
      </c>
      <c r="M6" s="36">
        <f>CashFlow!M25</f>
        <v>-16.724073860908064</v>
      </c>
      <c r="N6" s="36">
        <f>CashFlow!N25</f>
        <v>-18.061999769780698</v>
      </c>
      <c r="O6" s="36">
        <f>CashFlow!O25</f>
        <v>-19.506959751363155</v>
      </c>
      <c r="P6" s="36">
        <f>CashFlow!P25</f>
        <v>-21.067516531472208</v>
      </c>
      <c r="Q6" s="36">
        <f>CashFlow!Q25</f>
        <v>-22.752917853989977</v>
      </c>
      <c r="R6" s="36">
        <f>CashFlow!R25</f>
        <v>-24.573151282309176</v>
      </c>
      <c r="S6" s="44">
        <f>R6</f>
        <v>-24.573151282309176</v>
      </c>
      <c r="T6" s="35">
        <f>CashFlow!T25</f>
        <v>0</v>
      </c>
      <c r="U6" s="36">
        <f>CashFlow!U25</f>
        <v>0</v>
      </c>
      <c r="V6" s="36">
        <f>CashFlow!V25</f>
        <v>0</v>
      </c>
      <c r="W6" s="36">
        <f>CashFlow!W25</f>
        <v>0</v>
      </c>
      <c r="X6" s="36">
        <f>CashFlow!X25</f>
        <v>0</v>
      </c>
      <c r="Y6" s="36">
        <f>CashFlow!Y25</f>
        <v>473.65249153776523</v>
      </c>
      <c r="Z6" s="36">
        <f>CashFlow!Z25</f>
        <v>-28.455309139213568</v>
      </c>
      <c r="AA6" s="36">
        <f>CashFlow!AA25</f>
        <v>-30.731733870350638</v>
      </c>
      <c r="AB6" s="36">
        <f>CashFlow!AB25</f>
        <v>-33.190272579978682</v>
      </c>
      <c r="AC6" s="36">
        <f>CashFlow!AC25</f>
        <v>-35.845494386377027</v>
      </c>
      <c r="AD6" s="36">
        <f>CashFlow!AD25</f>
        <v>-38.713133937287182</v>
      </c>
      <c r="AE6" s="36">
        <f>CashFlow!AE25</f>
        <v>-41.810184652270152</v>
      </c>
      <c r="AF6" s="45">
        <f>AE6</f>
        <v>-41.810184652270152</v>
      </c>
      <c r="AG6" s="35">
        <f>CashFlow!AG25</f>
        <v>-45.154999424451717</v>
      </c>
      <c r="AH6" s="36">
        <f>CashFlow!AH25</f>
        <v>-48.767399378407902</v>
      </c>
      <c r="AI6" s="36">
        <f>CashFlow!AI25</f>
        <v>-52.668791328680499</v>
      </c>
      <c r="AJ6" s="36">
        <f>CashFlow!AJ25</f>
        <v>-56.88229463497494</v>
      </c>
      <c r="AK6" s="36">
        <f>CashFlow!AK25</f>
        <v>-61.432878205772923</v>
      </c>
      <c r="AL6" s="36">
        <f>CashFlow!AL25</f>
        <v>0</v>
      </c>
      <c r="AM6" s="36">
        <f>CashFlow!AM25</f>
        <v>0</v>
      </c>
      <c r="AN6" s="36">
        <f>CashFlow!AN25</f>
        <v>0</v>
      </c>
      <c r="AO6" s="36">
        <f>CashFlow!AO25</f>
        <v>0</v>
      </c>
      <c r="AP6" s="36">
        <f>CashFlow!AP25</f>
        <v>0</v>
      </c>
      <c r="AQ6" s="36">
        <f>CashFlow!AQ25</f>
        <v>0</v>
      </c>
      <c r="AR6" s="36">
        <f>CashFlow!AR25</f>
        <v>0</v>
      </c>
      <c r="AS6" s="46">
        <f>AR6</f>
        <v>0</v>
      </c>
      <c r="AT6" s="35">
        <f>CashFlow!AT25</f>
        <v>0</v>
      </c>
      <c r="AU6" s="36">
        <f>CashFlow!AU25</f>
        <v>0</v>
      </c>
      <c r="AV6" s="36">
        <f>CashFlow!AV25</f>
        <v>0</v>
      </c>
      <c r="AW6" s="36">
        <f>CashFlow!AW25</f>
        <v>0</v>
      </c>
      <c r="AX6" s="36">
        <f>CashFlow!AX25</f>
        <v>0</v>
      </c>
      <c r="AY6" s="36">
        <f>CashFlow!AY25</f>
        <v>0</v>
      </c>
      <c r="AZ6" s="36">
        <f>CashFlow!AZ25</f>
        <v>0</v>
      </c>
      <c r="BA6" s="36">
        <f>CashFlow!BA25</f>
        <v>0</v>
      </c>
      <c r="BB6" s="36">
        <f>CashFlow!BB25</f>
        <v>0</v>
      </c>
      <c r="BC6" s="36">
        <f>CashFlow!BC25</f>
        <v>0</v>
      </c>
      <c r="BD6" s="36">
        <f>CashFlow!BD25</f>
        <v>0</v>
      </c>
      <c r="BE6" s="36">
        <f>CashFlow!BE25</f>
        <v>0</v>
      </c>
      <c r="BF6" s="47">
        <f>BE6</f>
        <v>0</v>
      </c>
      <c r="BG6" s="35">
        <f>CashFlow!BG25</f>
        <v>0</v>
      </c>
      <c r="BH6" s="36">
        <f>CashFlow!BH25</f>
        <v>0</v>
      </c>
      <c r="BI6" s="36">
        <f>CashFlow!BI25</f>
        <v>0</v>
      </c>
      <c r="BJ6" s="36">
        <f>CashFlow!BJ25</f>
        <v>0</v>
      </c>
      <c r="BK6" s="36">
        <f>CashFlow!BK25</f>
        <v>0</v>
      </c>
      <c r="BL6" s="36">
        <f>CashFlow!BL25</f>
        <v>0</v>
      </c>
      <c r="BM6" s="36">
        <f>CashFlow!BM25</f>
        <v>0</v>
      </c>
      <c r="BN6" s="36">
        <f>CashFlow!BN25</f>
        <v>0</v>
      </c>
      <c r="BO6" s="36">
        <f>CashFlow!BO25</f>
        <v>0</v>
      </c>
      <c r="BP6" s="36">
        <f>CashFlow!BP25</f>
        <v>0</v>
      </c>
      <c r="BQ6" s="36">
        <f>CashFlow!BQ25</f>
        <v>0</v>
      </c>
      <c r="BR6" s="36">
        <f>CashFlow!BR25</f>
        <v>0</v>
      </c>
      <c r="BS6" s="48">
        <f>BR6</f>
        <v>0</v>
      </c>
    </row>
    <row r="7" spans="1:71" s="690" customFormat="1" x14ac:dyDescent="0.2">
      <c r="A7" s="689"/>
      <c r="B7" s="115" t="s">
        <v>445</v>
      </c>
      <c r="C7" s="842"/>
      <c r="D7" s="712"/>
      <c r="E7" s="842"/>
      <c r="F7" s="842"/>
      <c r="G7" s="878">
        <f>CashFlow!G26</f>
        <v>896.18845502406828</v>
      </c>
      <c r="H7" s="843">
        <f>CashFlow!H26</f>
        <v>-4.1545840237656648</v>
      </c>
      <c r="I7" s="843">
        <f>CashFlow!I26</f>
        <v>-4.5284965859044632</v>
      </c>
      <c r="J7" s="843">
        <f>CashFlow!J26</f>
        <v>-4.9360612786358615</v>
      </c>
      <c r="K7" s="843">
        <f>CashFlow!K26</f>
        <v>-5.3803067937132028</v>
      </c>
      <c r="L7" s="843">
        <f>CashFlow!L26</f>
        <v>-5.8645344051473103</v>
      </c>
      <c r="M7" s="843">
        <f>CashFlow!M26</f>
        <v>-6.3923425016106421</v>
      </c>
      <c r="N7" s="843">
        <f>CashFlow!N26</f>
        <v>-6.9676533267555669</v>
      </c>
      <c r="O7" s="843">
        <f>CashFlow!O26</f>
        <v>-7.59474212616351</v>
      </c>
      <c r="P7" s="843">
        <f>CashFlow!P26</f>
        <v>-8.2782689175182895</v>
      </c>
      <c r="Q7" s="843">
        <f>CashFlow!Q26</f>
        <v>-9.0233131200949401</v>
      </c>
      <c r="R7" s="843">
        <f>CashFlow!R26</f>
        <v>-9.8354113009035018</v>
      </c>
      <c r="S7" s="693">
        <f t="shared" ref="S7" si="5">R7</f>
        <v>-9.8354113009035018</v>
      </c>
      <c r="T7" s="845">
        <f>CashFlow!T26</f>
        <v>1485.8371408207572</v>
      </c>
      <c r="U7" s="843">
        <f>CashFlow!U26</f>
        <v>-15.437516505374788</v>
      </c>
      <c r="V7" s="843">
        <f>CashFlow!V26</f>
        <v>-16.826892990858596</v>
      </c>
      <c r="W7" s="843">
        <f>CashFlow!W26</f>
        <v>-18.341313360035656</v>
      </c>
      <c r="X7" s="843">
        <f>CashFlow!X26</f>
        <v>-19.992031562439024</v>
      </c>
      <c r="Y7" s="843">
        <f>CashFlow!Y26</f>
        <v>-21.79131440305855</v>
      </c>
      <c r="Z7" s="843">
        <f>CashFlow!Z26</f>
        <v>-23.752532699333642</v>
      </c>
      <c r="AA7" s="843">
        <f>CashFlow!AA26</f>
        <v>-25.890260642273915</v>
      </c>
      <c r="AB7" s="843">
        <f>CashFlow!AB26</f>
        <v>-28.220384100078718</v>
      </c>
      <c r="AC7" s="843">
        <f>CashFlow!AC26</f>
        <v>-30.760218669085589</v>
      </c>
      <c r="AD7" s="843">
        <f>CashFlow!AD26</f>
        <v>-33.528638349303492</v>
      </c>
      <c r="AE7" s="843">
        <f>CashFlow!AE26</f>
        <v>-36.546215800740811</v>
      </c>
      <c r="AF7" s="695">
        <f t="shared" ref="AF7" si="6">AE7</f>
        <v>-36.546215800740811</v>
      </c>
      <c r="AG7" s="845">
        <f>CashFlow!AG26</f>
        <v>1465.5580744393051</v>
      </c>
      <c r="AH7" s="843">
        <f>CashFlow!AH26</f>
        <v>-37.541698861157329</v>
      </c>
      <c r="AI7" s="843">
        <f>CashFlow!AI26</f>
        <v>-40.920451758661784</v>
      </c>
      <c r="AJ7" s="843">
        <f>CashFlow!AJ26</f>
        <v>-44.603292416941258</v>
      </c>
      <c r="AK7" s="843">
        <f>CashFlow!AK26</f>
        <v>-48.617588734466153</v>
      </c>
      <c r="AL7" s="843">
        <f>CashFlow!AL26</f>
        <v>-52.993171720568171</v>
      </c>
      <c r="AM7" s="843">
        <f>CashFlow!AM26</f>
        <v>-57.762557175419261</v>
      </c>
      <c r="AN7" s="843">
        <f>CashFlow!AN26</f>
        <v>-62.961187321207035</v>
      </c>
      <c r="AO7" s="843">
        <f>CashFlow!AO26</f>
        <v>-68.627694180115213</v>
      </c>
      <c r="AP7" s="843">
        <f>CashFlow!AP26</f>
        <v>-74.804186656325783</v>
      </c>
      <c r="AQ7" s="843">
        <f>CashFlow!AQ26</f>
        <v>-81.536563455395026</v>
      </c>
      <c r="AR7" s="843">
        <f>CashFlow!AR26</f>
        <v>-88.874854166380828</v>
      </c>
      <c r="AS7" s="696">
        <f t="shared" ref="AS7" si="7">AR7</f>
        <v>-88.874854166380828</v>
      </c>
      <c r="AT7" s="845">
        <f>CashFlow!AT26</f>
        <v>1430.9039806309847</v>
      </c>
      <c r="AU7" s="843">
        <f>CashFlow!AU26</f>
        <v>-75.314661112226531</v>
      </c>
      <c r="AV7" s="843">
        <f>CashFlow!AV26</f>
        <v>-82.092980612326755</v>
      </c>
      <c r="AW7" s="843">
        <f>CashFlow!AW26</f>
        <v>-89.481348867435827</v>
      </c>
      <c r="AX7" s="843">
        <f>CashFlow!AX26</f>
        <v>-97.534670265505156</v>
      </c>
      <c r="AY7" s="843">
        <f>CashFlow!AY26</f>
        <v>-106.31279058940072</v>
      </c>
      <c r="AZ7" s="843">
        <f>CashFlow!AZ26</f>
        <v>-115.88094174244679</v>
      </c>
      <c r="BA7" s="843">
        <f>CashFlow!BA26</f>
        <v>-126.31022649926672</v>
      </c>
      <c r="BB7" s="843">
        <f>CashFlow!BB26</f>
        <v>-137.67814688420094</v>
      </c>
      <c r="BC7" s="843">
        <f>CashFlow!BC26</f>
        <v>-150.06918010377922</v>
      </c>
      <c r="BD7" s="843">
        <f>CashFlow!BD26</f>
        <v>-163.57540631311895</v>
      </c>
      <c r="BE7" s="843">
        <f>CashFlow!BE26</f>
        <v>-178.29719288129991</v>
      </c>
      <c r="BF7" s="697">
        <f t="shared" ref="BF7" si="8">BE7</f>
        <v>-178.29719288129991</v>
      </c>
      <c r="BG7" s="845">
        <f>CashFlow!BG26</f>
        <v>1403.242003726506</v>
      </c>
      <c r="BH7" s="843">
        <f>CashFlow!BH26</f>
        <v>-105.46621593810778</v>
      </c>
      <c r="BI7" s="843">
        <f>CashFlow!BI26</f>
        <v>-114.95817537253788</v>
      </c>
      <c r="BJ7" s="843">
        <f>CashFlow!BJ26</f>
        <v>-125.30441115606618</v>
      </c>
      <c r="BK7" s="843">
        <f>CashFlow!BK26</f>
        <v>-136.5818081601119</v>
      </c>
      <c r="BL7" s="843">
        <f>CashFlow!BL26</f>
        <v>-148.87417089452219</v>
      </c>
      <c r="BM7" s="843">
        <f>CashFlow!BM26</f>
        <v>-162.27284627502922</v>
      </c>
      <c r="BN7" s="843">
        <f>CashFlow!BN26</f>
        <v>-176.87740243978169</v>
      </c>
      <c r="BO7" s="843">
        <f>CashFlow!BO26</f>
        <v>-192.79636865936209</v>
      </c>
      <c r="BP7" s="843">
        <f>CashFlow!BP26</f>
        <v>-210.14804183870501</v>
      </c>
      <c r="BQ7" s="843">
        <f>CashFlow!BQ26</f>
        <v>-229.06136560418827</v>
      </c>
      <c r="BR7" s="843">
        <f>CashFlow!BR26</f>
        <v>-249.6768885085653</v>
      </c>
      <c r="BS7" s="698">
        <f t="shared" ref="BS7" si="9">BR7</f>
        <v>-249.6768885085653</v>
      </c>
    </row>
    <row r="8" spans="1:71" s="90" customFormat="1" x14ac:dyDescent="0.2">
      <c r="A8" s="96"/>
      <c r="B8" s="116" t="s">
        <v>454</v>
      </c>
      <c r="C8" s="85"/>
      <c r="D8" s="85"/>
      <c r="E8" s="85"/>
      <c r="F8" s="85"/>
      <c r="G8" s="892">
        <f>SUM(G6:G7)</f>
        <v>1085.6494516391745</v>
      </c>
      <c r="H8" s="53">
        <f t="shared" ref="H8:R8" si="10">SUM(H6:H7)</f>
        <v>-15.536707679451098</v>
      </c>
      <c r="I8" s="53">
        <f t="shared" si="10"/>
        <v>-16.821190134044713</v>
      </c>
      <c r="J8" s="53">
        <f t="shared" si="10"/>
        <v>-18.212170310627329</v>
      </c>
      <c r="K8" s="53">
        <f t="shared" si="10"/>
        <v>-19.718504548264008</v>
      </c>
      <c r="L8" s="53">
        <f t="shared" si="10"/>
        <v>-21.349787980062175</v>
      </c>
      <c r="M8" s="53">
        <f t="shared" si="10"/>
        <v>-23.116416362518706</v>
      </c>
      <c r="N8" s="53">
        <f t="shared" si="10"/>
        <v>-25.029653096536265</v>
      </c>
      <c r="O8" s="53">
        <f t="shared" si="10"/>
        <v>-27.101701877526665</v>
      </c>
      <c r="P8" s="53">
        <f t="shared" si="10"/>
        <v>-29.345785448990497</v>
      </c>
      <c r="Q8" s="53">
        <f t="shared" si="10"/>
        <v>-31.776230974084918</v>
      </c>
      <c r="R8" s="53">
        <f t="shared" si="10"/>
        <v>-34.408562583212678</v>
      </c>
      <c r="S8" s="44">
        <f t="shared" ref="S8" si="11">SUM(G8:R8)</f>
        <v>823.23274064385555</v>
      </c>
      <c r="T8" s="52">
        <f>SUM(T6:T7)</f>
        <v>1485.8371408207572</v>
      </c>
      <c r="U8" s="53">
        <f t="shared" ref="U8" si="12">SUM(U6:U7)</f>
        <v>-15.437516505374788</v>
      </c>
      <c r="V8" s="53">
        <f t="shared" ref="V8" si="13">SUM(V6:V7)</f>
        <v>-16.826892990858596</v>
      </c>
      <c r="W8" s="53">
        <f t="shared" ref="W8" si="14">SUM(W6:W7)</f>
        <v>-18.341313360035656</v>
      </c>
      <c r="X8" s="53">
        <f t="shared" ref="X8" si="15">SUM(X6:X7)</f>
        <v>-19.992031562439024</v>
      </c>
      <c r="Y8" s="53">
        <f t="shared" ref="Y8" si="16">SUM(Y6:Y7)</f>
        <v>451.86117713470668</v>
      </c>
      <c r="Z8" s="53">
        <f t="shared" ref="Z8" si="17">SUM(Z6:Z7)</f>
        <v>-52.207841838547211</v>
      </c>
      <c r="AA8" s="53">
        <f t="shared" ref="AA8" si="18">SUM(AA6:AA7)</f>
        <v>-56.621994512624553</v>
      </c>
      <c r="AB8" s="53">
        <f t="shared" ref="AB8" si="19">SUM(AB6:AB7)</f>
        <v>-61.4106566800574</v>
      </c>
      <c r="AC8" s="53">
        <f t="shared" ref="AC8" si="20">SUM(AC6:AC7)</f>
        <v>-66.605713055462616</v>
      </c>
      <c r="AD8" s="53">
        <f t="shared" ref="AD8" si="21">SUM(AD6:AD7)</f>
        <v>-72.241772286590674</v>
      </c>
      <c r="AE8" s="53">
        <f t="shared" ref="AE8" si="22">SUM(AE6:AE7)</f>
        <v>-78.356400453010963</v>
      </c>
      <c r="AF8" s="45">
        <f t="shared" ref="AF8" si="23">SUM(T8:AE8)</f>
        <v>1479.6561847104624</v>
      </c>
      <c r="AG8" s="52">
        <f>SUM(AG6:AG7)</f>
        <v>1420.4030750148534</v>
      </c>
      <c r="AH8" s="53">
        <f t="shared" ref="AH8" si="24">SUM(AH6:AH7)</f>
        <v>-86.30909823956523</v>
      </c>
      <c r="AI8" s="53">
        <f t="shared" ref="AI8" si="25">SUM(AI6:AI7)</f>
        <v>-93.589243087342282</v>
      </c>
      <c r="AJ8" s="53">
        <f t="shared" ref="AJ8" si="26">SUM(AJ6:AJ7)</f>
        <v>-101.4855870519162</v>
      </c>
      <c r="AK8" s="53">
        <f t="shared" ref="AK8" si="27">SUM(AK6:AK7)</f>
        <v>-110.05046694023908</v>
      </c>
      <c r="AL8" s="53">
        <f t="shared" ref="AL8" si="28">SUM(AL6:AL7)</f>
        <v>-52.993171720568171</v>
      </c>
      <c r="AM8" s="53">
        <f t="shared" ref="AM8" si="29">SUM(AM6:AM7)</f>
        <v>-57.762557175419261</v>
      </c>
      <c r="AN8" s="53">
        <f t="shared" ref="AN8" si="30">SUM(AN6:AN7)</f>
        <v>-62.961187321207035</v>
      </c>
      <c r="AO8" s="53">
        <f t="shared" ref="AO8" si="31">SUM(AO6:AO7)</f>
        <v>-68.627694180115213</v>
      </c>
      <c r="AP8" s="53">
        <f t="shared" ref="AP8" si="32">SUM(AP6:AP7)</f>
        <v>-74.804186656325783</v>
      </c>
      <c r="AQ8" s="53">
        <f t="shared" ref="AQ8" si="33">SUM(AQ6:AQ7)</f>
        <v>-81.536563455395026</v>
      </c>
      <c r="AR8" s="53">
        <f t="shared" ref="AR8" si="34">SUM(AR6:AR7)</f>
        <v>-88.874854166380828</v>
      </c>
      <c r="AS8" s="46">
        <f t="shared" ref="AS8" si="35">SUM(AG8:AR8)</f>
        <v>541.40846502037925</v>
      </c>
      <c r="AT8" s="52">
        <f>SUM(AT6:AT7)</f>
        <v>1430.9039806309847</v>
      </c>
      <c r="AU8" s="53">
        <f t="shared" ref="AU8" si="36">SUM(AU6:AU7)</f>
        <v>-75.314661112226531</v>
      </c>
      <c r="AV8" s="53">
        <f t="shared" ref="AV8" si="37">SUM(AV6:AV7)</f>
        <v>-82.092980612326755</v>
      </c>
      <c r="AW8" s="53">
        <f t="shared" ref="AW8" si="38">SUM(AW6:AW7)</f>
        <v>-89.481348867435827</v>
      </c>
      <c r="AX8" s="53">
        <f t="shared" ref="AX8" si="39">SUM(AX6:AX7)</f>
        <v>-97.534670265505156</v>
      </c>
      <c r="AY8" s="53">
        <f t="shared" ref="AY8" si="40">SUM(AY6:AY7)</f>
        <v>-106.31279058940072</v>
      </c>
      <c r="AZ8" s="53">
        <f t="shared" ref="AZ8" si="41">SUM(AZ6:AZ7)</f>
        <v>-115.88094174244679</v>
      </c>
      <c r="BA8" s="53">
        <f t="shared" ref="BA8" si="42">SUM(BA6:BA7)</f>
        <v>-126.31022649926672</v>
      </c>
      <c r="BB8" s="53">
        <f t="shared" ref="BB8" si="43">SUM(BB6:BB7)</f>
        <v>-137.67814688420094</v>
      </c>
      <c r="BC8" s="53">
        <f t="shared" ref="BC8" si="44">SUM(BC6:BC7)</f>
        <v>-150.06918010377922</v>
      </c>
      <c r="BD8" s="53">
        <f t="shared" ref="BD8" si="45">SUM(BD6:BD7)</f>
        <v>-163.57540631311895</v>
      </c>
      <c r="BE8" s="53">
        <f t="shared" ref="BE8" si="46">SUM(BE6:BE7)</f>
        <v>-178.29719288129991</v>
      </c>
      <c r="BF8" s="47">
        <f t="shared" ref="BF8" si="47">SUM(AT8:BE8)</f>
        <v>108.35643475997722</v>
      </c>
      <c r="BG8" s="52">
        <f>SUM(BG6:BG7)</f>
        <v>1403.242003726506</v>
      </c>
      <c r="BH8" s="53">
        <f t="shared" ref="BH8" si="48">SUM(BH6:BH7)</f>
        <v>-105.46621593810778</v>
      </c>
      <c r="BI8" s="53">
        <f t="shared" ref="BI8" si="49">SUM(BI6:BI7)</f>
        <v>-114.95817537253788</v>
      </c>
      <c r="BJ8" s="53">
        <f t="shared" ref="BJ8" si="50">SUM(BJ6:BJ7)</f>
        <v>-125.30441115606618</v>
      </c>
      <c r="BK8" s="53">
        <f t="shared" ref="BK8" si="51">SUM(BK6:BK7)</f>
        <v>-136.5818081601119</v>
      </c>
      <c r="BL8" s="53">
        <f t="shared" ref="BL8" si="52">SUM(BL6:BL7)</f>
        <v>-148.87417089452219</v>
      </c>
      <c r="BM8" s="53">
        <f t="shared" ref="BM8" si="53">SUM(BM6:BM7)</f>
        <v>-162.27284627502922</v>
      </c>
      <c r="BN8" s="53">
        <f t="shared" ref="BN8" si="54">SUM(BN6:BN7)</f>
        <v>-176.87740243978169</v>
      </c>
      <c r="BO8" s="53">
        <f t="shared" ref="BO8" si="55">SUM(BO6:BO7)</f>
        <v>-192.79636865936209</v>
      </c>
      <c r="BP8" s="53">
        <f t="shared" ref="BP8" si="56">SUM(BP6:BP7)</f>
        <v>-210.14804183870501</v>
      </c>
      <c r="BQ8" s="53">
        <f t="shared" ref="BQ8" si="57">SUM(BQ6:BQ7)</f>
        <v>-229.06136560418827</v>
      </c>
      <c r="BR8" s="53">
        <f t="shared" ref="BR8" si="58">SUM(BR6:BR7)</f>
        <v>-249.6768885085653</v>
      </c>
      <c r="BS8" s="48">
        <f t="shared" ref="BS8" si="59">SUM(BG8:BR8)</f>
        <v>-448.77569112047149</v>
      </c>
    </row>
    <row r="9" spans="1:71" s="58" customFormat="1" x14ac:dyDescent="0.2">
      <c r="A9" s="96" t="s">
        <v>442</v>
      </c>
      <c r="B9" s="838" t="s">
        <v>456</v>
      </c>
      <c r="C9" s="34"/>
      <c r="D9" s="49"/>
      <c r="E9" s="34"/>
      <c r="F9" s="34"/>
      <c r="G9" s="877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44"/>
      <c r="T9" s="35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45"/>
      <c r="AG9" s="35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46"/>
      <c r="AT9" s="35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47"/>
      <c r="BG9" s="35"/>
      <c r="BH9" s="36"/>
      <c r="BI9" s="36"/>
      <c r="BJ9" s="36"/>
      <c r="BK9" s="36"/>
      <c r="BL9" s="36"/>
      <c r="BM9" s="36"/>
      <c r="BN9" s="36"/>
      <c r="BO9" s="36"/>
      <c r="BP9" s="36"/>
      <c r="BQ9" s="36"/>
      <c r="BR9" s="36"/>
      <c r="BS9" s="48"/>
    </row>
    <row r="10" spans="1:71" s="58" customFormat="1" x14ac:dyDescent="0.2">
      <c r="A10" s="96" t="s">
        <v>443</v>
      </c>
      <c r="B10" s="63" t="s">
        <v>163</v>
      </c>
      <c r="C10" s="34"/>
      <c r="D10" s="49"/>
      <c r="E10" s="34"/>
      <c r="F10" s="34"/>
      <c r="G10" s="877">
        <f>CashFlow!G28</f>
        <v>1000</v>
      </c>
      <c r="H10" s="36">
        <f>CashFlow!H28</f>
        <v>0</v>
      </c>
      <c r="I10" s="36">
        <f>CashFlow!I28</f>
        <v>0</v>
      </c>
      <c r="J10" s="36">
        <f>CashFlow!J28</f>
        <v>0</v>
      </c>
      <c r="K10" s="36">
        <f>CashFlow!K28</f>
        <v>0</v>
      </c>
      <c r="L10" s="36">
        <f>CashFlow!L28</f>
        <v>0</v>
      </c>
      <c r="M10" s="36">
        <f>CashFlow!M28</f>
        <v>0</v>
      </c>
      <c r="N10" s="36">
        <f>CashFlow!N28</f>
        <v>500</v>
      </c>
      <c r="O10" s="36">
        <f>CashFlow!O28</f>
        <v>0</v>
      </c>
      <c r="P10" s="36">
        <f>CashFlow!P28</f>
        <v>0</v>
      </c>
      <c r="Q10" s="36">
        <f>CashFlow!Q28</f>
        <v>0</v>
      </c>
      <c r="R10" s="36">
        <f>CashFlow!R28</f>
        <v>1000</v>
      </c>
      <c r="S10" s="44">
        <f>R10</f>
        <v>1000</v>
      </c>
      <c r="T10" s="35">
        <f>CashFlow!T28</f>
        <v>0</v>
      </c>
      <c r="U10" s="36">
        <f>CashFlow!U28</f>
        <v>0</v>
      </c>
      <c r="V10" s="36">
        <f>CashFlow!V28</f>
        <v>0</v>
      </c>
      <c r="W10" s="36">
        <f>CashFlow!W28</f>
        <v>0</v>
      </c>
      <c r="X10" s="36">
        <f>CashFlow!X28</f>
        <v>0</v>
      </c>
      <c r="Y10" s="36">
        <f>CashFlow!Y28</f>
        <v>0</v>
      </c>
      <c r="Z10" s="36">
        <f>CashFlow!Z28</f>
        <v>0</v>
      </c>
      <c r="AA10" s="36">
        <f>CashFlow!AA28</f>
        <v>0</v>
      </c>
      <c r="AB10" s="36">
        <f>CashFlow!AB28</f>
        <v>0</v>
      </c>
      <c r="AC10" s="36">
        <f>CashFlow!AC28</f>
        <v>0</v>
      </c>
      <c r="AD10" s="36">
        <f>CashFlow!AD28</f>
        <v>0</v>
      </c>
      <c r="AE10" s="36">
        <f>CashFlow!AE28</f>
        <v>0</v>
      </c>
      <c r="AF10" s="45">
        <f>AE10</f>
        <v>0</v>
      </c>
      <c r="AG10" s="35">
        <f>CashFlow!AG28</f>
        <v>0</v>
      </c>
      <c r="AH10" s="36">
        <f>CashFlow!AH28</f>
        <v>0</v>
      </c>
      <c r="AI10" s="36">
        <f>CashFlow!AI28</f>
        <v>0</v>
      </c>
      <c r="AJ10" s="36">
        <f>CashFlow!AJ28</f>
        <v>0</v>
      </c>
      <c r="AK10" s="36">
        <f>CashFlow!AK28</f>
        <v>0</v>
      </c>
      <c r="AL10" s="36">
        <f>CashFlow!AL28</f>
        <v>0</v>
      </c>
      <c r="AM10" s="36">
        <f>CashFlow!AM28</f>
        <v>0</v>
      </c>
      <c r="AN10" s="36">
        <f>CashFlow!AN28</f>
        <v>0</v>
      </c>
      <c r="AO10" s="36">
        <f>CashFlow!AO28</f>
        <v>0</v>
      </c>
      <c r="AP10" s="36">
        <f>CashFlow!AP28</f>
        <v>0</v>
      </c>
      <c r="AQ10" s="36">
        <f>CashFlow!AQ28</f>
        <v>0</v>
      </c>
      <c r="AR10" s="36">
        <f>CashFlow!AR28</f>
        <v>0</v>
      </c>
      <c r="AS10" s="46">
        <f>AR10</f>
        <v>0</v>
      </c>
      <c r="AT10" s="35">
        <f>CashFlow!AT28</f>
        <v>0</v>
      </c>
      <c r="AU10" s="36">
        <f>CashFlow!AU28</f>
        <v>0</v>
      </c>
      <c r="AV10" s="36">
        <f>CashFlow!AV28</f>
        <v>0</v>
      </c>
      <c r="AW10" s="36">
        <f>CashFlow!AW28</f>
        <v>0</v>
      </c>
      <c r="AX10" s="36">
        <f>CashFlow!AX28</f>
        <v>0</v>
      </c>
      <c r="AY10" s="36">
        <f>CashFlow!AY28</f>
        <v>0</v>
      </c>
      <c r="AZ10" s="36">
        <f>CashFlow!AZ28</f>
        <v>0</v>
      </c>
      <c r="BA10" s="36">
        <f>CashFlow!BA28</f>
        <v>0</v>
      </c>
      <c r="BB10" s="36">
        <f>CashFlow!BB28</f>
        <v>0</v>
      </c>
      <c r="BC10" s="36">
        <f>CashFlow!BC28</f>
        <v>0</v>
      </c>
      <c r="BD10" s="36">
        <f>CashFlow!BD28</f>
        <v>0</v>
      </c>
      <c r="BE10" s="36">
        <f>CashFlow!BE28</f>
        <v>0</v>
      </c>
      <c r="BF10" s="47">
        <f>BE10</f>
        <v>0</v>
      </c>
      <c r="BG10" s="35">
        <f>CashFlow!BG28</f>
        <v>0</v>
      </c>
      <c r="BH10" s="36">
        <f>CashFlow!BH28</f>
        <v>0</v>
      </c>
      <c r="BI10" s="36">
        <f>CashFlow!BI28</f>
        <v>0</v>
      </c>
      <c r="BJ10" s="36">
        <f>CashFlow!BJ28</f>
        <v>0</v>
      </c>
      <c r="BK10" s="36">
        <f>CashFlow!BK28</f>
        <v>0</v>
      </c>
      <c r="BL10" s="36">
        <f>CashFlow!BL28</f>
        <v>0</v>
      </c>
      <c r="BM10" s="36">
        <f>CashFlow!BM28</f>
        <v>0</v>
      </c>
      <c r="BN10" s="36">
        <f>CashFlow!BN28</f>
        <v>0</v>
      </c>
      <c r="BO10" s="36">
        <f>CashFlow!BO28</f>
        <v>0</v>
      </c>
      <c r="BP10" s="36">
        <f>CashFlow!BP28</f>
        <v>0</v>
      </c>
      <c r="BQ10" s="36">
        <f>CashFlow!BQ28</f>
        <v>0</v>
      </c>
      <c r="BR10" s="36">
        <f>CashFlow!BR28</f>
        <v>0</v>
      </c>
      <c r="BS10" s="48">
        <f>BR10</f>
        <v>0</v>
      </c>
    </row>
    <row r="11" spans="1:71" s="58" customFormat="1" x14ac:dyDescent="0.2">
      <c r="A11" s="96"/>
      <c r="B11" s="63" t="s">
        <v>165</v>
      </c>
      <c r="C11" s="34"/>
      <c r="D11" s="49"/>
      <c r="E11" s="34"/>
      <c r="F11" s="34"/>
      <c r="G11" s="877">
        <f>CashFlow!G30</f>
        <v>0</v>
      </c>
      <c r="H11" s="36">
        <f>CashFlow!H30</f>
        <v>0</v>
      </c>
      <c r="I11" s="36">
        <f>CashFlow!I30</f>
        <v>0</v>
      </c>
      <c r="J11" s="36">
        <f>CashFlow!J30</f>
        <v>0</v>
      </c>
      <c r="K11" s="36">
        <f>CashFlow!K30</f>
        <v>0</v>
      </c>
      <c r="L11" s="36">
        <f>CashFlow!L30</f>
        <v>0</v>
      </c>
      <c r="M11" s="36">
        <f>CashFlow!M30</f>
        <v>0</v>
      </c>
      <c r="N11" s="36">
        <f>CashFlow!N30</f>
        <v>0</v>
      </c>
      <c r="O11" s="36">
        <f>CashFlow!O30</f>
        <v>0</v>
      </c>
      <c r="P11" s="36">
        <f>CashFlow!P30</f>
        <v>0</v>
      </c>
      <c r="Q11" s="36">
        <f>CashFlow!Q30</f>
        <v>0</v>
      </c>
      <c r="R11" s="36">
        <f>CashFlow!R30</f>
        <v>0</v>
      </c>
      <c r="S11" s="44">
        <f t="shared" ref="S11:S12" si="60">R11</f>
        <v>0</v>
      </c>
      <c r="T11" s="35">
        <f>CashFlow!T30</f>
        <v>750</v>
      </c>
      <c r="U11" s="36">
        <f>CashFlow!U30</f>
        <v>0</v>
      </c>
      <c r="V11" s="36">
        <f>CashFlow!V30</f>
        <v>0</v>
      </c>
      <c r="W11" s="36">
        <f>CashFlow!W30</f>
        <v>0</v>
      </c>
      <c r="X11" s="36">
        <f>CashFlow!X30</f>
        <v>0</v>
      </c>
      <c r="Y11" s="36">
        <f>CashFlow!Y30</f>
        <v>0</v>
      </c>
      <c r="Z11" s="36">
        <f>CashFlow!Z30</f>
        <v>0</v>
      </c>
      <c r="AA11" s="36">
        <f>CashFlow!AA30</f>
        <v>0</v>
      </c>
      <c r="AB11" s="36">
        <f>CashFlow!AB30</f>
        <v>0</v>
      </c>
      <c r="AC11" s="36">
        <f>CashFlow!AC30</f>
        <v>0</v>
      </c>
      <c r="AD11" s="36">
        <f>CashFlow!AD30</f>
        <v>0</v>
      </c>
      <c r="AE11" s="36">
        <f>CashFlow!AE30</f>
        <v>0</v>
      </c>
      <c r="AF11" s="45">
        <f t="shared" ref="AF11:AF12" si="61">AE11</f>
        <v>0</v>
      </c>
      <c r="AG11" s="35">
        <f>CashFlow!AG30</f>
        <v>750</v>
      </c>
      <c r="AH11" s="36">
        <f>CashFlow!AH30</f>
        <v>0</v>
      </c>
      <c r="AI11" s="36">
        <f>CashFlow!AI30</f>
        <v>0</v>
      </c>
      <c r="AJ11" s="36">
        <f>CashFlow!AJ30</f>
        <v>0</v>
      </c>
      <c r="AK11" s="36">
        <f>CashFlow!AK30</f>
        <v>0</v>
      </c>
      <c r="AL11" s="36">
        <f>CashFlow!AL30</f>
        <v>0</v>
      </c>
      <c r="AM11" s="36">
        <f>CashFlow!AM30</f>
        <v>0</v>
      </c>
      <c r="AN11" s="36">
        <f>CashFlow!AN30</f>
        <v>0</v>
      </c>
      <c r="AO11" s="36">
        <f>CashFlow!AO30</f>
        <v>0</v>
      </c>
      <c r="AP11" s="36">
        <f>CashFlow!AP30</f>
        <v>0</v>
      </c>
      <c r="AQ11" s="36">
        <f>CashFlow!AQ30</f>
        <v>0</v>
      </c>
      <c r="AR11" s="36">
        <f>CashFlow!AR30</f>
        <v>0</v>
      </c>
      <c r="AS11" s="46">
        <f t="shared" ref="AS11:AS12" si="62">AR11</f>
        <v>0</v>
      </c>
      <c r="AT11" s="35">
        <f>CashFlow!AT30</f>
        <v>0</v>
      </c>
      <c r="AU11" s="36">
        <f>CashFlow!AU30</f>
        <v>0</v>
      </c>
      <c r="AV11" s="36">
        <f>CashFlow!AV30</f>
        <v>0</v>
      </c>
      <c r="AW11" s="36">
        <f>CashFlow!AW30</f>
        <v>0</v>
      </c>
      <c r="AX11" s="36">
        <f>CashFlow!AX30</f>
        <v>0</v>
      </c>
      <c r="AY11" s="36">
        <f>CashFlow!AY30</f>
        <v>0</v>
      </c>
      <c r="AZ11" s="36">
        <f>CashFlow!AZ30</f>
        <v>0</v>
      </c>
      <c r="BA11" s="36">
        <f>CashFlow!BA30</f>
        <v>0</v>
      </c>
      <c r="BB11" s="36">
        <f>CashFlow!BB30</f>
        <v>0</v>
      </c>
      <c r="BC11" s="36">
        <f>CashFlow!BC30</f>
        <v>0</v>
      </c>
      <c r="BD11" s="36">
        <f>CashFlow!BD30</f>
        <v>0</v>
      </c>
      <c r="BE11" s="36">
        <f>CashFlow!BE30</f>
        <v>0</v>
      </c>
      <c r="BF11" s="47">
        <f t="shared" ref="BF11:BF12" si="63">BE11</f>
        <v>0</v>
      </c>
      <c r="BG11" s="35">
        <f>CashFlow!BG30</f>
        <v>0</v>
      </c>
      <c r="BH11" s="36">
        <f>CashFlow!BH30</f>
        <v>0</v>
      </c>
      <c r="BI11" s="36">
        <f>CashFlow!BI30</f>
        <v>0</v>
      </c>
      <c r="BJ11" s="36">
        <f>CashFlow!BJ30</f>
        <v>0</v>
      </c>
      <c r="BK11" s="36">
        <f>CashFlow!BK30</f>
        <v>0</v>
      </c>
      <c r="BL11" s="36">
        <f>CashFlow!BL30</f>
        <v>0</v>
      </c>
      <c r="BM11" s="36">
        <f>CashFlow!BM30</f>
        <v>0</v>
      </c>
      <c r="BN11" s="36">
        <f>CashFlow!BN30</f>
        <v>0</v>
      </c>
      <c r="BO11" s="36">
        <f>CashFlow!BO30</f>
        <v>0</v>
      </c>
      <c r="BP11" s="36">
        <f>CashFlow!BP30</f>
        <v>0</v>
      </c>
      <c r="BQ11" s="36">
        <f>CashFlow!BQ30</f>
        <v>0</v>
      </c>
      <c r="BR11" s="36">
        <f>CashFlow!BR30</f>
        <v>0</v>
      </c>
      <c r="BS11" s="48">
        <f t="shared" ref="BS11:BS12" si="64">BR11</f>
        <v>0</v>
      </c>
    </row>
    <row r="12" spans="1:71" s="58" customFormat="1" x14ac:dyDescent="0.2">
      <c r="A12" s="96"/>
      <c r="B12" s="63" t="s">
        <v>164</v>
      </c>
      <c r="C12" s="34"/>
      <c r="D12" s="49"/>
      <c r="E12" s="34"/>
      <c r="F12" s="34"/>
      <c r="G12" s="877">
        <f>CashFlow!G29</f>
        <v>0</v>
      </c>
      <c r="H12" s="36">
        <f>CashFlow!H29</f>
        <v>0</v>
      </c>
      <c r="I12" s="36">
        <f>CashFlow!I29</f>
        <v>1000</v>
      </c>
      <c r="J12" s="36">
        <f>CashFlow!J29</f>
        <v>0</v>
      </c>
      <c r="K12" s="36">
        <f>CashFlow!K29</f>
        <v>0</v>
      </c>
      <c r="L12" s="36">
        <f>CashFlow!L29</f>
        <v>0</v>
      </c>
      <c r="M12" s="36">
        <f>CashFlow!M29</f>
        <v>0</v>
      </c>
      <c r="N12" s="36">
        <f>CashFlow!N29</f>
        <v>0</v>
      </c>
      <c r="O12" s="36">
        <f>CashFlow!O29</f>
        <v>0</v>
      </c>
      <c r="P12" s="36">
        <f>CashFlow!P29</f>
        <v>0</v>
      </c>
      <c r="Q12" s="36">
        <f>CashFlow!Q29</f>
        <v>0</v>
      </c>
      <c r="R12" s="36">
        <f>CashFlow!R29</f>
        <v>0</v>
      </c>
      <c r="S12" s="44">
        <f t="shared" si="60"/>
        <v>0</v>
      </c>
      <c r="T12" s="35">
        <f>CashFlow!T29</f>
        <v>0</v>
      </c>
      <c r="U12" s="36">
        <f>CashFlow!U29</f>
        <v>0</v>
      </c>
      <c r="V12" s="36">
        <f>CashFlow!V29</f>
        <v>0</v>
      </c>
      <c r="W12" s="36">
        <f>CashFlow!W29</f>
        <v>0</v>
      </c>
      <c r="X12" s="36">
        <f>CashFlow!X29</f>
        <v>0</v>
      </c>
      <c r="Y12" s="36">
        <f>CashFlow!Y29</f>
        <v>0</v>
      </c>
      <c r="Z12" s="36">
        <f>CashFlow!Z29</f>
        <v>0</v>
      </c>
      <c r="AA12" s="36">
        <f>CashFlow!AA29</f>
        <v>0</v>
      </c>
      <c r="AB12" s="36">
        <f>CashFlow!AB29</f>
        <v>0</v>
      </c>
      <c r="AC12" s="36">
        <f>CashFlow!AC29</f>
        <v>0</v>
      </c>
      <c r="AD12" s="36">
        <f>CashFlow!AD29</f>
        <v>0</v>
      </c>
      <c r="AE12" s="36">
        <f>CashFlow!AE29</f>
        <v>0</v>
      </c>
      <c r="AF12" s="45">
        <f t="shared" si="61"/>
        <v>0</v>
      </c>
      <c r="AG12" s="35">
        <f>CashFlow!AG29</f>
        <v>0</v>
      </c>
      <c r="AH12" s="36">
        <f>CashFlow!AH29</f>
        <v>0</v>
      </c>
      <c r="AI12" s="36">
        <f>CashFlow!AI29</f>
        <v>0</v>
      </c>
      <c r="AJ12" s="36">
        <f>CashFlow!AJ29</f>
        <v>0</v>
      </c>
      <c r="AK12" s="36">
        <f>CashFlow!AK29</f>
        <v>0</v>
      </c>
      <c r="AL12" s="36">
        <f>CashFlow!AL29</f>
        <v>0</v>
      </c>
      <c r="AM12" s="36">
        <f>CashFlow!AM29</f>
        <v>0</v>
      </c>
      <c r="AN12" s="36">
        <f>CashFlow!AN29</f>
        <v>0</v>
      </c>
      <c r="AO12" s="36">
        <f>CashFlow!AO29</f>
        <v>0</v>
      </c>
      <c r="AP12" s="36">
        <f>CashFlow!AP29</f>
        <v>0</v>
      </c>
      <c r="AQ12" s="36">
        <f>CashFlow!AQ29</f>
        <v>0</v>
      </c>
      <c r="AR12" s="36">
        <f>CashFlow!AR29</f>
        <v>0</v>
      </c>
      <c r="AS12" s="46">
        <f t="shared" si="62"/>
        <v>0</v>
      </c>
      <c r="AT12" s="35">
        <f>CashFlow!AT29</f>
        <v>0</v>
      </c>
      <c r="AU12" s="36">
        <f>CashFlow!AU29</f>
        <v>0</v>
      </c>
      <c r="AV12" s="36">
        <f>CashFlow!AV29</f>
        <v>0</v>
      </c>
      <c r="AW12" s="36">
        <f>CashFlow!AW29</f>
        <v>0</v>
      </c>
      <c r="AX12" s="36">
        <f>CashFlow!AX29</f>
        <v>0</v>
      </c>
      <c r="AY12" s="36">
        <f>CashFlow!AY29</f>
        <v>0</v>
      </c>
      <c r="AZ12" s="36">
        <f>CashFlow!AZ29</f>
        <v>0</v>
      </c>
      <c r="BA12" s="36">
        <f>CashFlow!BA29</f>
        <v>0</v>
      </c>
      <c r="BB12" s="36">
        <f>CashFlow!BB29</f>
        <v>0</v>
      </c>
      <c r="BC12" s="36">
        <f>CashFlow!BC29</f>
        <v>0</v>
      </c>
      <c r="BD12" s="36">
        <f>CashFlow!BD29</f>
        <v>0</v>
      </c>
      <c r="BE12" s="36">
        <f>CashFlow!BE29</f>
        <v>0</v>
      </c>
      <c r="BF12" s="47">
        <f t="shared" si="63"/>
        <v>0</v>
      </c>
      <c r="BG12" s="35">
        <f>CashFlow!BG29</f>
        <v>0</v>
      </c>
      <c r="BH12" s="36">
        <f>CashFlow!BH29</f>
        <v>0</v>
      </c>
      <c r="BI12" s="36">
        <f>CashFlow!BI29</f>
        <v>0</v>
      </c>
      <c r="BJ12" s="36">
        <f>CashFlow!BJ29</f>
        <v>0</v>
      </c>
      <c r="BK12" s="36">
        <f>CashFlow!BK29</f>
        <v>0</v>
      </c>
      <c r="BL12" s="36">
        <f>CashFlow!BL29</f>
        <v>0</v>
      </c>
      <c r="BM12" s="36">
        <f>CashFlow!BM29</f>
        <v>0</v>
      </c>
      <c r="BN12" s="36">
        <f>CashFlow!BN29</f>
        <v>0</v>
      </c>
      <c r="BO12" s="36">
        <f>CashFlow!BO29</f>
        <v>0</v>
      </c>
      <c r="BP12" s="36">
        <f>CashFlow!BP29</f>
        <v>0</v>
      </c>
      <c r="BQ12" s="36">
        <f>CashFlow!BQ29</f>
        <v>0</v>
      </c>
      <c r="BR12" s="36">
        <f>CashFlow!BR29</f>
        <v>0</v>
      </c>
      <c r="BS12" s="48">
        <f t="shared" si="64"/>
        <v>0</v>
      </c>
    </row>
    <row r="13" spans="1:71" s="690" customFormat="1" x14ac:dyDescent="0.2">
      <c r="A13" s="689"/>
      <c r="B13" s="115" t="s">
        <v>457</v>
      </c>
      <c r="C13" s="882"/>
      <c r="D13" s="712"/>
      <c r="E13" s="842"/>
      <c r="F13" s="842"/>
      <c r="G13" s="878">
        <f>-Income!G50</f>
        <v>0</v>
      </c>
      <c r="H13" s="883">
        <f>-Income!H50</f>
        <v>0</v>
      </c>
      <c r="I13" s="883">
        <f>-Income!I50</f>
        <v>0</v>
      </c>
      <c r="J13" s="883">
        <f>-Income!J50</f>
        <v>0</v>
      </c>
      <c r="K13" s="883">
        <f>-Income!K50</f>
        <v>0</v>
      </c>
      <c r="L13" s="883">
        <f>-Income!L50</f>
        <v>0</v>
      </c>
      <c r="M13" s="883">
        <f>-Income!M50</f>
        <v>0</v>
      </c>
      <c r="N13" s="883">
        <f>-Income!N50</f>
        <v>0</v>
      </c>
      <c r="O13" s="883">
        <f>-Income!O50</f>
        <v>0</v>
      </c>
      <c r="P13" s="883">
        <f>-Income!P50</f>
        <v>0</v>
      </c>
      <c r="Q13" s="883">
        <f>-Income!Q50</f>
        <v>0</v>
      </c>
      <c r="R13" s="884">
        <f>-Income!R50</f>
        <v>0</v>
      </c>
      <c r="S13" s="693">
        <f>SUM(G13:R13)</f>
        <v>0</v>
      </c>
      <c r="T13" s="878">
        <f>-Income!T50</f>
        <v>0</v>
      </c>
      <c r="U13" s="883">
        <f>-Income!U50</f>
        <v>0</v>
      </c>
      <c r="V13" s="883">
        <f>-Income!V50</f>
        <v>-200</v>
      </c>
      <c r="W13" s="883">
        <f>-Income!W50</f>
        <v>0</v>
      </c>
      <c r="X13" s="883">
        <f>-Income!X50</f>
        <v>0</v>
      </c>
      <c r="Y13" s="883">
        <f>-Income!Y50</f>
        <v>-200</v>
      </c>
      <c r="Z13" s="883">
        <f>-Income!Z50</f>
        <v>0</v>
      </c>
      <c r="AA13" s="883">
        <f>-Income!AA50</f>
        <v>0</v>
      </c>
      <c r="AB13" s="883">
        <f>-Income!AB50</f>
        <v>-200</v>
      </c>
      <c r="AC13" s="883">
        <f>-Income!AC50</f>
        <v>0</v>
      </c>
      <c r="AD13" s="883">
        <f>-Income!AD50</f>
        <v>0</v>
      </c>
      <c r="AE13" s="884">
        <f>-Income!AE50</f>
        <v>-200</v>
      </c>
      <c r="AF13" s="695">
        <f>SUM(T13:AE13)</f>
        <v>-800</v>
      </c>
      <c r="AG13" s="878">
        <f>-Income!AG50</f>
        <v>0</v>
      </c>
      <c r="AH13" s="883">
        <f>-Income!AH50</f>
        <v>0</v>
      </c>
      <c r="AI13" s="883">
        <f>-Income!AI50</f>
        <v>-300</v>
      </c>
      <c r="AJ13" s="883">
        <f>-Income!AJ50</f>
        <v>0</v>
      </c>
      <c r="AK13" s="883">
        <f>-Income!AK50</f>
        <v>0</v>
      </c>
      <c r="AL13" s="883">
        <f>-Income!AL50</f>
        <v>-300</v>
      </c>
      <c r="AM13" s="883">
        <f>-Income!AM50</f>
        <v>0</v>
      </c>
      <c r="AN13" s="883">
        <f>-Income!AN50</f>
        <v>0</v>
      </c>
      <c r="AO13" s="883">
        <f>-Income!AO50</f>
        <v>-300</v>
      </c>
      <c r="AP13" s="883">
        <f>-Income!AP50</f>
        <v>0</v>
      </c>
      <c r="AQ13" s="883">
        <f>-Income!AQ50</f>
        <v>0</v>
      </c>
      <c r="AR13" s="884">
        <f>-Income!AR50</f>
        <v>-300</v>
      </c>
      <c r="AS13" s="696">
        <f>SUM(AG13:AR13)</f>
        <v>-1200</v>
      </c>
      <c r="AT13" s="878">
        <f>-Income!AT50</f>
        <v>0</v>
      </c>
      <c r="AU13" s="883">
        <f>-Income!AU50</f>
        <v>0</v>
      </c>
      <c r="AV13" s="883">
        <f>-Income!AV50</f>
        <v>-400</v>
      </c>
      <c r="AW13" s="883">
        <f>-Income!AW50</f>
        <v>0</v>
      </c>
      <c r="AX13" s="883">
        <f>-Income!AX50</f>
        <v>0</v>
      </c>
      <c r="AY13" s="883">
        <f>-Income!AY50</f>
        <v>-400</v>
      </c>
      <c r="AZ13" s="883">
        <f>-Income!AZ50</f>
        <v>0</v>
      </c>
      <c r="BA13" s="883">
        <f>-Income!BA50</f>
        <v>0</v>
      </c>
      <c r="BB13" s="883">
        <f>-Income!BB50</f>
        <v>-400</v>
      </c>
      <c r="BC13" s="883">
        <f>-Income!BC50</f>
        <v>0</v>
      </c>
      <c r="BD13" s="883">
        <f>-Income!BD50</f>
        <v>0</v>
      </c>
      <c r="BE13" s="884">
        <f>-Income!BE50</f>
        <v>-400</v>
      </c>
      <c r="BF13" s="697">
        <f>SUM(AT13:BE13)</f>
        <v>-1600</v>
      </c>
      <c r="BG13" s="878">
        <f>-Income!BG50</f>
        <v>0</v>
      </c>
      <c r="BH13" s="883">
        <f>-Income!BH50</f>
        <v>0</v>
      </c>
      <c r="BI13" s="883">
        <f>-Income!BI50</f>
        <v>-500</v>
      </c>
      <c r="BJ13" s="883">
        <f>-Income!BJ50</f>
        <v>0</v>
      </c>
      <c r="BK13" s="883">
        <f>-Income!BK50</f>
        <v>0</v>
      </c>
      <c r="BL13" s="883">
        <f>-Income!BL50</f>
        <v>-500</v>
      </c>
      <c r="BM13" s="883">
        <f>-Income!BM50</f>
        <v>0</v>
      </c>
      <c r="BN13" s="883">
        <f>-Income!BN50</f>
        <v>0</v>
      </c>
      <c r="BO13" s="883">
        <f>-Income!BO50</f>
        <v>-500</v>
      </c>
      <c r="BP13" s="883">
        <f>-Income!BP50</f>
        <v>0</v>
      </c>
      <c r="BQ13" s="883">
        <f>-Income!BQ50</f>
        <v>0</v>
      </c>
      <c r="BR13" s="884">
        <f>-Income!BR50</f>
        <v>-500</v>
      </c>
      <c r="BS13" s="698">
        <f>SUM(BG13:BR13)</f>
        <v>-2000</v>
      </c>
    </row>
    <row r="14" spans="1:71" s="90" customFormat="1" x14ac:dyDescent="0.2">
      <c r="A14" s="96"/>
      <c r="B14" s="116" t="s">
        <v>453</v>
      </c>
      <c r="C14" s="85"/>
      <c r="D14" s="85"/>
      <c r="E14" s="85"/>
      <c r="F14" s="85"/>
      <c r="G14" s="892">
        <f>SUM(G10:G13)</f>
        <v>1000</v>
      </c>
      <c r="H14" s="53">
        <f t="shared" ref="H14:R14" si="65">SUM(H10:H13)</f>
        <v>0</v>
      </c>
      <c r="I14" s="53">
        <f t="shared" si="65"/>
        <v>1000</v>
      </c>
      <c r="J14" s="53">
        <f t="shared" si="65"/>
        <v>0</v>
      </c>
      <c r="K14" s="53">
        <f t="shared" si="65"/>
        <v>0</v>
      </c>
      <c r="L14" s="53">
        <f t="shared" si="65"/>
        <v>0</v>
      </c>
      <c r="M14" s="53">
        <f t="shared" si="65"/>
        <v>0</v>
      </c>
      <c r="N14" s="53">
        <f t="shared" si="65"/>
        <v>500</v>
      </c>
      <c r="O14" s="53">
        <f t="shared" si="65"/>
        <v>0</v>
      </c>
      <c r="P14" s="53">
        <f t="shared" si="65"/>
        <v>0</v>
      </c>
      <c r="Q14" s="53">
        <f t="shared" si="65"/>
        <v>0</v>
      </c>
      <c r="R14" s="54">
        <f t="shared" si="65"/>
        <v>1000</v>
      </c>
      <c r="S14" s="44">
        <f t="shared" ref="S14:S15" si="66">SUM(G14:R14)</f>
        <v>3500</v>
      </c>
      <c r="T14" s="892">
        <f>SUM(T10:T13)</f>
        <v>750</v>
      </c>
      <c r="U14" s="53">
        <f t="shared" ref="U14" si="67">SUM(U10:U13)</f>
        <v>0</v>
      </c>
      <c r="V14" s="53">
        <f t="shared" ref="V14" si="68">SUM(V10:V13)</f>
        <v>-200</v>
      </c>
      <c r="W14" s="53">
        <f t="shared" ref="W14" si="69">SUM(W10:W13)</f>
        <v>0</v>
      </c>
      <c r="X14" s="53">
        <f t="shared" ref="X14" si="70">SUM(X10:X13)</f>
        <v>0</v>
      </c>
      <c r="Y14" s="53">
        <f t="shared" ref="Y14" si="71">SUM(Y10:Y13)</f>
        <v>-200</v>
      </c>
      <c r="Z14" s="53">
        <f t="shared" ref="Z14" si="72">SUM(Z10:Z13)</f>
        <v>0</v>
      </c>
      <c r="AA14" s="53">
        <f t="shared" ref="AA14" si="73">SUM(AA10:AA13)</f>
        <v>0</v>
      </c>
      <c r="AB14" s="53">
        <f t="shared" ref="AB14" si="74">SUM(AB10:AB13)</f>
        <v>-200</v>
      </c>
      <c r="AC14" s="53">
        <f t="shared" ref="AC14" si="75">SUM(AC10:AC13)</f>
        <v>0</v>
      </c>
      <c r="AD14" s="53">
        <f t="shared" ref="AD14" si="76">SUM(AD10:AD13)</f>
        <v>0</v>
      </c>
      <c r="AE14" s="54">
        <f t="shared" ref="AE14" si="77">SUM(AE10:AE13)</f>
        <v>-200</v>
      </c>
      <c r="AF14" s="45">
        <f t="shared" ref="AF14" si="78">SUM(T14:AE14)</f>
        <v>-50</v>
      </c>
      <c r="AG14" s="892">
        <f>SUM(AG10:AG13)</f>
        <v>750</v>
      </c>
      <c r="AH14" s="53">
        <f t="shared" ref="AH14" si="79">SUM(AH10:AH13)</f>
        <v>0</v>
      </c>
      <c r="AI14" s="53">
        <f t="shared" ref="AI14" si="80">SUM(AI10:AI13)</f>
        <v>-300</v>
      </c>
      <c r="AJ14" s="53">
        <f t="shared" ref="AJ14" si="81">SUM(AJ10:AJ13)</f>
        <v>0</v>
      </c>
      <c r="AK14" s="53">
        <f t="shared" ref="AK14" si="82">SUM(AK10:AK13)</f>
        <v>0</v>
      </c>
      <c r="AL14" s="53">
        <f t="shared" ref="AL14" si="83">SUM(AL10:AL13)</f>
        <v>-300</v>
      </c>
      <c r="AM14" s="53">
        <f t="shared" ref="AM14" si="84">SUM(AM10:AM13)</f>
        <v>0</v>
      </c>
      <c r="AN14" s="53">
        <f t="shared" ref="AN14" si="85">SUM(AN10:AN13)</f>
        <v>0</v>
      </c>
      <c r="AO14" s="53">
        <f t="shared" ref="AO14" si="86">SUM(AO10:AO13)</f>
        <v>-300</v>
      </c>
      <c r="AP14" s="53">
        <f t="shared" ref="AP14" si="87">SUM(AP10:AP13)</f>
        <v>0</v>
      </c>
      <c r="AQ14" s="53">
        <f t="shared" ref="AQ14" si="88">SUM(AQ10:AQ13)</f>
        <v>0</v>
      </c>
      <c r="AR14" s="54">
        <f t="shared" ref="AR14" si="89">SUM(AR10:AR13)</f>
        <v>-300</v>
      </c>
      <c r="AS14" s="46">
        <f t="shared" ref="AS14" si="90">SUM(AG14:AR14)</f>
        <v>-450</v>
      </c>
      <c r="AT14" s="892">
        <f>SUM(AT10:AT13)</f>
        <v>0</v>
      </c>
      <c r="AU14" s="53">
        <f t="shared" ref="AU14" si="91">SUM(AU10:AU13)</f>
        <v>0</v>
      </c>
      <c r="AV14" s="53">
        <f t="shared" ref="AV14" si="92">SUM(AV10:AV13)</f>
        <v>-400</v>
      </c>
      <c r="AW14" s="53">
        <f t="shared" ref="AW14" si="93">SUM(AW10:AW13)</f>
        <v>0</v>
      </c>
      <c r="AX14" s="53">
        <f t="shared" ref="AX14" si="94">SUM(AX10:AX13)</f>
        <v>0</v>
      </c>
      <c r="AY14" s="53">
        <f t="shared" ref="AY14" si="95">SUM(AY10:AY13)</f>
        <v>-400</v>
      </c>
      <c r="AZ14" s="53">
        <f t="shared" ref="AZ14" si="96">SUM(AZ10:AZ13)</f>
        <v>0</v>
      </c>
      <c r="BA14" s="53">
        <f t="shared" ref="BA14" si="97">SUM(BA10:BA13)</f>
        <v>0</v>
      </c>
      <c r="BB14" s="53">
        <f t="shared" ref="BB14" si="98">SUM(BB10:BB13)</f>
        <v>-400</v>
      </c>
      <c r="BC14" s="53">
        <f t="shared" ref="BC14" si="99">SUM(BC10:BC13)</f>
        <v>0</v>
      </c>
      <c r="BD14" s="53">
        <f t="shared" ref="BD14" si="100">SUM(BD10:BD13)</f>
        <v>0</v>
      </c>
      <c r="BE14" s="54">
        <f t="shared" ref="BE14" si="101">SUM(BE10:BE13)</f>
        <v>-400</v>
      </c>
      <c r="BF14" s="47">
        <f t="shared" ref="BF14" si="102">SUM(AT14:BE14)</f>
        <v>-1600</v>
      </c>
      <c r="BG14" s="892">
        <f>SUM(BG10:BG13)</f>
        <v>0</v>
      </c>
      <c r="BH14" s="53">
        <f t="shared" ref="BH14" si="103">SUM(BH10:BH13)</f>
        <v>0</v>
      </c>
      <c r="BI14" s="53">
        <f t="shared" ref="BI14" si="104">SUM(BI10:BI13)</f>
        <v>-500</v>
      </c>
      <c r="BJ14" s="53">
        <f t="shared" ref="BJ14" si="105">SUM(BJ10:BJ13)</f>
        <v>0</v>
      </c>
      <c r="BK14" s="53">
        <f t="shared" ref="BK14" si="106">SUM(BK10:BK13)</f>
        <v>0</v>
      </c>
      <c r="BL14" s="53">
        <f t="shared" ref="BL14" si="107">SUM(BL10:BL13)</f>
        <v>-500</v>
      </c>
      <c r="BM14" s="53">
        <f t="shared" ref="BM14" si="108">SUM(BM10:BM13)</f>
        <v>0</v>
      </c>
      <c r="BN14" s="53">
        <f t="shared" ref="BN14" si="109">SUM(BN10:BN13)</f>
        <v>0</v>
      </c>
      <c r="BO14" s="53">
        <f t="shared" ref="BO14" si="110">SUM(BO10:BO13)</f>
        <v>-500</v>
      </c>
      <c r="BP14" s="53">
        <f t="shared" ref="BP14" si="111">SUM(BP10:BP13)</f>
        <v>0</v>
      </c>
      <c r="BQ14" s="53">
        <f t="shared" ref="BQ14" si="112">SUM(BQ10:BQ13)</f>
        <v>0</v>
      </c>
      <c r="BR14" s="54">
        <f t="shared" ref="BR14" si="113">SUM(BR10:BR13)</f>
        <v>-500</v>
      </c>
      <c r="BS14" s="48">
        <f t="shared" ref="BS14" si="114">SUM(BG14:BR14)</f>
        <v>-2000</v>
      </c>
    </row>
    <row r="15" spans="1:71" s="58" customFormat="1" ht="6" customHeight="1" x14ac:dyDescent="0.2">
      <c r="A15" s="96"/>
      <c r="B15" s="839"/>
      <c r="C15" s="34"/>
      <c r="D15" s="49"/>
      <c r="E15" s="34"/>
      <c r="F15" s="34"/>
      <c r="G15" s="877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44">
        <f t="shared" si="66"/>
        <v>0</v>
      </c>
      <c r="T15" s="35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45">
        <f t="shared" ref="AF15" si="115">SUM(T15:AE15)</f>
        <v>0</v>
      </c>
      <c r="AG15" s="35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46">
        <f t="shared" ref="AS15" si="116">SUM(AG15:AR15)</f>
        <v>0</v>
      </c>
      <c r="AT15" s="35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47">
        <f t="shared" ref="BF15" si="117">SUM(AT15:BE15)</f>
        <v>0</v>
      </c>
      <c r="BG15" s="35"/>
      <c r="BH15" s="36"/>
      <c r="BI15" s="36"/>
      <c r="BJ15" s="36"/>
      <c r="BK15" s="36"/>
      <c r="BL15" s="36"/>
      <c r="BM15" s="36"/>
      <c r="BN15" s="36"/>
      <c r="BO15" s="36"/>
      <c r="BP15" s="36"/>
      <c r="BQ15" s="36"/>
      <c r="BR15" s="36"/>
      <c r="BS15" s="48">
        <f t="shared" ref="BS15" si="118">SUM(BG15:BR15)</f>
        <v>0</v>
      </c>
    </row>
    <row r="16" spans="1:71" s="103" customFormat="1" ht="15" x14ac:dyDescent="0.25">
      <c r="A16" s="215"/>
      <c r="B16" s="224" t="s">
        <v>440</v>
      </c>
      <c r="C16" s="216"/>
      <c r="D16" s="216"/>
      <c r="E16" s="216"/>
      <c r="F16" s="216"/>
      <c r="G16" s="880">
        <f t="shared" ref="G16:R16" si="119">SUM(G8,G14)</f>
        <v>2085.6494516391745</v>
      </c>
      <c r="H16" s="212">
        <f t="shared" si="119"/>
        <v>-15.536707679451098</v>
      </c>
      <c r="I16" s="212">
        <f t="shared" si="119"/>
        <v>983.17880986595526</v>
      </c>
      <c r="J16" s="212">
        <f t="shared" si="119"/>
        <v>-18.212170310627329</v>
      </c>
      <c r="K16" s="212">
        <f t="shared" si="119"/>
        <v>-19.718504548264008</v>
      </c>
      <c r="L16" s="212">
        <f t="shared" si="119"/>
        <v>-21.349787980062175</v>
      </c>
      <c r="M16" s="212">
        <f t="shared" si="119"/>
        <v>-23.116416362518706</v>
      </c>
      <c r="N16" s="212">
        <f t="shared" si="119"/>
        <v>474.97034690346374</v>
      </c>
      <c r="O16" s="212">
        <f t="shared" si="119"/>
        <v>-27.101701877526665</v>
      </c>
      <c r="P16" s="212">
        <f t="shared" si="119"/>
        <v>-29.345785448990497</v>
      </c>
      <c r="Q16" s="212">
        <f t="shared" si="119"/>
        <v>-31.776230974084918</v>
      </c>
      <c r="R16" s="213">
        <f t="shared" si="119"/>
        <v>965.59143741678736</v>
      </c>
      <c r="S16" s="138">
        <f>SUM(G16:R16)</f>
        <v>4323.2327406438562</v>
      </c>
      <c r="T16" s="211">
        <f t="shared" ref="T16:AE16" si="120">SUM(T8,T14)</f>
        <v>2235.8371408207572</v>
      </c>
      <c r="U16" s="212">
        <f t="shared" si="120"/>
        <v>-15.437516505374788</v>
      </c>
      <c r="V16" s="212">
        <f t="shared" si="120"/>
        <v>-216.8268929908586</v>
      </c>
      <c r="W16" s="212">
        <f t="shared" si="120"/>
        <v>-18.341313360035656</v>
      </c>
      <c r="X16" s="212">
        <f t="shared" si="120"/>
        <v>-19.992031562439024</v>
      </c>
      <c r="Y16" s="212">
        <f t="shared" si="120"/>
        <v>251.86117713470668</v>
      </c>
      <c r="Z16" s="212">
        <f t="shared" si="120"/>
        <v>-52.207841838547211</v>
      </c>
      <c r="AA16" s="212">
        <f t="shared" si="120"/>
        <v>-56.621994512624553</v>
      </c>
      <c r="AB16" s="212">
        <f t="shared" si="120"/>
        <v>-261.4106566800574</v>
      </c>
      <c r="AC16" s="212">
        <f t="shared" si="120"/>
        <v>-66.605713055462616</v>
      </c>
      <c r="AD16" s="212">
        <f t="shared" si="120"/>
        <v>-72.241772286590674</v>
      </c>
      <c r="AE16" s="213">
        <f t="shared" si="120"/>
        <v>-278.35640045301096</v>
      </c>
      <c r="AF16" s="184">
        <f>SUM(T16:AE16)</f>
        <v>1429.6561847104624</v>
      </c>
      <c r="AG16" s="211">
        <f t="shared" ref="AG16:AR16" si="121">SUM(AG8,AG14)</f>
        <v>2170.4030750148531</v>
      </c>
      <c r="AH16" s="212">
        <f t="shared" si="121"/>
        <v>-86.30909823956523</v>
      </c>
      <c r="AI16" s="212">
        <f t="shared" si="121"/>
        <v>-393.58924308734231</v>
      </c>
      <c r="AJ16" s="212">
        <f t="shared" si="121"/>
        <v>-101.4855870519162</v>
      </c>
      <c r="AK16" s="212">
        <f t="shared" si="121"/>
        <v>-110.05046694023908</v>
      </c>
      <c r="AL16" s="212">
        <f t="shared" si="121"/>
        <v>-352.99317172056817</v>
      </c>
      <c r="AM16" s="212">
        <f t="shared" si="121"/>
        <v>-57.762557175419261</v>
      </c>
      <c r="AN16" s="212">
        <f t="shared" si="121"/>
        <v>-62.961187321207035</v>
      </c>
      <c r="AO16" s="212">
        <f t="shared" si="121"/>
        <v>-368.62769418011521</v>
      </c>
      <c r="AP16" s="212">
        <f t="shared" si="121"/>
        <v>-74.804186656325783</v>
      </c>
      <c r="AQ16" s="212">
        <f t="shared" si="121"/>
        <v>-81.536563455395026</v>
      </c>
      <c r="AR16" s="213">
        <f t="shared" si="121"/>
        <v>-388.87485416638083</v>
      </c>
      <c r="AS16" s="187">
        <f>SUM(AG16:AR16)</f>
        <v>91.408465020379026</v>
      </c>
      <c r="AT16" s="211">
        <f t="shared" ref="AT16:BE16" si="122">SUM(AT8,AT14)</f>
        <v>1430.9039806309847</v>
      </c>
      <c r="AU16" s="212">
        <f t="shared" si="122"/>
        <v>-75.314661112226531</v>
      </c>
      <c r="AV16" s="212">
        <f t="shared" si="122"/>
        <v>-482.09298061232676</v>
      </c>
      <c r="AW16" s="212">
        <f t="shared" si="122"/>
        <v>-89.481348867435827</v>
      </c>
      <c r="AX16" s="212">
        <f t="shared" si="122"/>
        <v>-97.534670265505156</v>
      </c>
      <c r="AY16" s="212">
        <f t="shared" si="122"/>
        <v>-506.31279058940072</v>
      </c>
      <c r="AZ16" s="212">
        <f t="shared" si="122"/>
        <v>-115.88094174244679</v>
      </c>
      <c r="BA16" s="212">
        <f t="shared" si="122"/>
        <v>-126.31022649926672</v>
      </c>
      <c r="BB16" s="212">
        <f t="shared" si="122"/>
        <v>-537.67814688420094</v>
      </c>
      <c r="BC16" s="212">
        <f t="shared" si="122"/>
        <v>-150.06918010377922</v>
      </c>
      <c r="BD16" s="212">
        <f t="shared" si="122"/>
        <v>-163.57540631311895</v>
      </c>
      <c r="BE16" s="213">
        <f t="shared" si="122"/>
        <v>-578.29719288129991</v>
      </c>
      <c r="BF16" s="182">
        <f>SUM(AT16:BE16)</f>
        <v>-1491.6435652400228</v>
      </c>
      <c r="BG16" s="211">
        <f t="shared" ref="BG16:BR16" si="123">SUM(BG8,BG14)</f>
        <v>1403.242003726506</v>
      </c>
      <c r="BH16" s="212">
        <f t="shared" si="123"/>
        <v>-105.46621593810778</v>
      </c>
      <c r="BI16" s="212">
        <f t="shared" si="123"/>
        <v>-614.95817537253788</v>
      </c>
      <c r="BJ16" s="212">
        <f t="shared" si="123"/>
        <v>-125.30441115606618</v>
      </c>
      <c r="BK16" s="212">
        <f t="shared" si="123"/>
        <v>-136.5818081601119</v>
      </c>
      <c r="BL16" s="212">
        <f t="shared" si="123"/>
        <v>-648.87417089452219</v>
      </c>
      <c r="BM16" s="212">
        <f t="shared" si="123"/>
        <v>-162.27284627502922</v>
      </c>
      <c r="BN16" s="212">
        <f t="shared" si="123"/>
        <v>-176.87740243978169</v>
      </c>
      <c r="BO16" s="212">
        <f t="shared" si="123"/>
        <v>-692.79636865936209</v>
      </c>
      <c r="BP16" s="212">
        <f t="shared" si="123"/>
        <v>-210.14804183870501</v>
      </c>
      <c r="BQ16" s="212">
        <f t="shared" si="123"/>
        <v>-229.06136560418827</v>
      </c>
      <c r="BR16" s="213">
        <f t="shared" si="123"/>
        <v>-749.6768885085653</v>
      </c>
      <c r="BS16" s="180">
        <f>SUM(BG16:BR16)</f>
        <v>-2448.7756911204715</v>
      </c>
    </row>
    <row r="17" spans="1:71" s="98" customFormat="1" ht="6" customHeight="1" x14ac:dyDescent="0.2">
      <c r="A17" s="97"/>
      <c r="B17" s="55"/>
      <c r="C17" s="56"/>
      <c r="D17" s="56"/>
      <c r="E17" s="56"/>
      <c r="F17" s="56"/>
      <c r="G17" s="127"/>
      <c r="H17" s="127"/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S17" s="128"/>
      <c r="T17" s="127"/>
      <c r="U17" s="127"/>
      <c r="V17" s="127"/>
      <c r="W17" s="127"/>
      <c r="X17" s="127"/>
      <c r="Y17" s="127"/>
      <c r="Z17" s="127"/>
      <c r="AA17" s="127"/>
      <c r="AB17" s="127"/>
      <c r="AC17" s="127"/>
      <c r="AD17" s="127"/>
      <c r="AE17" s="127"/>
      <c r="AF17" s="128"/>
      <c r="AG17" s="127"/>
      <c r="AH17" s="127"/>
      <c r="AI17" s="127"/>
      <c r="AJ17" s="127"/>
      <c r="AK17" s="127"/>
      <c r="AL17" s="127"/>
      <c r="AM17" s="127"/>
      <c r="AN17" s="127"/>
      <c r="AO17" s="127"/>
      <c r="AP17" s="127"/>
      <c r="AQ17" s="127"/>
      <c r="AR17" s="127"/>
      <c r="AS17" s="128"/>
      <c r="AT17" s="127"/>
      <c r="AU17" s="127"/>
      <c r="AV17" s="127"/>
      <c r="AW17" s="127"/>
      <c r="AX17" s="127"/>
      <c r="AY17" s="127"/>
      <c r="AZ17" s="127"/>
      <c r="BA17" s="127"/>
      <c r="BB17" s="127"/>
      <c r="BC17" s="127"/>
      <c r="BD17" s="127"/>
      <c r="BE17" s="127"/>
      <c r="BF17" s="128"/>
      <c r="BG17" s="127"/>
      <c r="BH17" s="127"/>
      <c r="BI17" s="127"/>
      <c r="BJ17" s="127"/>
      <c r="BK17" s="127"/>
      <c r="BL17" s="127"/>
      <c r="BM17" s="127"/>
      <c r="BN17" s="127"/>
      <c r="BO17" s="127"/>
      <c r="BP17" s="127"/>
      <c r="BQ17" s="127"/>
      <c r="BR17" s="127"/>
      <c r="BS17" s="128"/>
    </row>
    <row r="18" spans="1:71" s="58" customFormat="1" ht="6" customHeight="1" x14ac:dyDescent="0.2">
      <c r="B18" s="382"/>
      <c r="C18" s="382"/>
      <c r="D18" s="382"/>
      <c r="E18" s="382"/>
      <c r="F18" s="382"/>
      <c r="S18" s="90"/>
      <c r="AF18" s="90"/>
      <c r="AS18" s="90"/>
      <c r="BF18" s="90"/>
      <c r="BS18" s="90"/>
    </row>
    <row r="19" spans="1:71" s="95" customFormat="1" ht="6" customHeight="1" x14ac:dyDescent="0.2">
      <c r="A19" s="94"/>
      <c r="B19" s="928"/>
      <c r="C19" s="31"/>
      <c r="D19" s="31"/>
      <c r="E19" s="31"/>
      <c r="F19" s="575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111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111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111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111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111"/>
    </row>
    <row r="20" spans="1:71" s="706" customFormat="1" x14ac:dyDescent="0.2">
      <c r="A20" s="451"/>
      <c r="B20" s="701" t="s">
        <v>126</v>
      </c>
      <c r="C20" s="702"/>
      <c r="D20" s="702"/>
      <c r="E20" s="702"/>
      <c r="F20" s="702"/>
      <c r="G20" s="879">
        <f>+Revenue!G73</f>
        <v>715</v>
      </c>
      <c r="H20" s="704">
        <f>+Revenue!H73</f>
        <v>925.25400000000002</v>
      </c>
      <c r="I20" s="704">
        <f>+Revenue!I73</f>
        <v>1179.0291666666667</v>
      </c>
      <c r="J20" s="704">
        <f>+Revenue!J73</f>
        <v>1426.8651805555555</v>
      </c>
      <c r="K20" s="704">
        <f>+Revenue!K73</f>
        <v>1746.903945601852</v>
      </c>
      <c r="L20" s="704">
        <f>+Revenue!L73</f>
        <v>2148.9421994020058</v>
      </c>
      <c r="M20" s="704">
        <f>+Revenue!M73</f>
        <v>2595.0142185188402</v>
      </c>
      <c r="N20" s="704">
        <f>+Revenue!N73</f>
        <v>3174.1960649787434</v>
      </c>
      <c r="O20" s="704">
        <f>+Revenue!O73</f>
        <v>3932.6439892019721</v>
      </c>
      <c r="P20" s="704">
        <f>+Revenue!P73</f>
        <v>4697.3532895604694</v>
      </c>
      <c r="Q20" s="704">
        <f>+Revenue!Q73</f>
        <v>5252.5821147078004</v>
      </c>
      <c r="R20" s="704">
        <f>+Revenue!R73</f>
        <v>5975.105105941293</v>
      </c>
      <c r="S20" s="455">
        <f>SUM(G20:R20)</f>
        <v>33768.889275135196</v>
      </c>
      <c r="T20" s="704">
        <f>+Revenue!T73</f>
        <v>6823.0984557813254</v>
      </c>
      <c r="U20" s="704">
        <f>+Revenue!U73</f>
        <v>7856.4110284572744</v>
      </c>
      <c r="V20" s="704">
        <f>+Revenue!V73</f>
        <v>9213.2668307646236</v>
      </c>
      <c r="W20" s="704">
        <f>+Revenue!W73</f>
        <v>10719.442517752364</v>
      </c>
      <c r="X20" s="704">
        <f>+Revenue!X73</f>
        <v>12681.84609267212</v>
      </c>
      <c r="Y20" s="704">
        <f>+Revenue!Y73</f>
        <v>15234.286165087908</v>
      </c>
      <c r="Z20" s="704">
        <f>+Revenue!Z73</f>
        <v>18172.888188564535</v>
      </c>
      <c r="AA20" s="704">
        <f>+Revenue!AA73</f>
        <v>21974.08427623707</v>
      </c>
      <c r="AB20" s="704">
        <f>+Revenue!AB73</f>
        <v>26870.147009594806</v>
      </c>
      <c r="AC20" s="704">
        <f>+Revenue!AC73</f>
        <v>32712.843121519152</v>
      </c>
      <c r="AD20" s="704">
        <f>+Revenue!AD73</f>
        <v>40202.452475315498</v>
      </c>
      <c r="AE20" s="705">
        <f>+Revenue!AE73</f>
        <v>49796.675304983633</v>
      </c>
      <c r="AF20" s="457">
        <f>SUM(T20:AE20)</f>
        <v>252257.44146673032</v>
      </c>
      <c r="AG20" s="703">
        <f>+Revenue!AG73</f>
        <v>58773.495574732253</v>
      </c>
      <c r="AH20" s="704">
        <f>+Revenue!AH73</f>
        <v>67570.388503426599</v>
      </c>
      <c r="AI20" s="704">
        <f>+Revenue!AI73</f>
        <v>76699.375022709064</v>
      </c>
      <c r="AJ20" s="704">
        <f>+Revenue!AJ73</f>
        <v>85631.874026835882</v>
      </c>
      <c r="AK20" s="704">
        <f>+Revenue!AK73</f>
        <v>95275.853435241675</v>
      </c>
      <c r="AL20" s="704">
        <f>+Revenue!AL73</f>
        <v>105872.56581899858</v>
      </c>
      <c r="AM20" s="704">
        <f>+Revenue!AM73</f>
        <v>116616.41842417592</v>
      </c>
      <c r="AN20" s="704">
        <f>+Revenue!AN73</f>
        <v>128580.98993907972</v>
      </c>
      <c r="AO20" s="704">
        <f>+Revenue!AO73</f>
        <v>141986.76778446615</v>
      </c>
      <c r="AP20" s="704">
        <f>+Revenue!AP73</f>
        <v>155798.17875672824</v>
      </c>
      <c r="AQ20" s="704">
        <f>+Revenue!AQ73</f>
        <v>171344.6428917365</v>
      </c>
      <c r="AR20" s="705">
        <f>+Revenue!AR73</f>
        <v>188868.53696971672</v>
      </c>
      <c r="AS20" s="460">
        <f>SUM(AG20:AR20)</f>
        <v>1393019.0871478473</v>
      </c>
      <c r="AT20" s="703">
        <f>+Revenue!AT73</f>
        <v>207088.11929795708</v>
      </c>
      <c r="AU20" s="704">
        <f>+Revenue!AU73</f>
        <v>227602.49365250664</v>
      </c>
      <c r="AV20" s="704">
        <f>+Revenue!AV73</f>
        <v>250988.54280856697</v>
      </c>
      <c r="AW20" s="704">
        <f>+Revenue!AW73</f>
        <v>274924.79890246218</v>
      </c>
      <c r="AX20" s="704">
        <f>+Revenue!AX73</f>
        <v>302149.39541991282</v>
      </c>
      <c r="AY20" s="704">
        <f>+Revenue!AY73</f>
        <v>333172.00275535177</v>
      </c>
      <c r="AZ20" s="704">
        <f>+Revenue!AZ73</f>
        <v>365042.32118427072</v>
      </c>
      <c r="BA20" s="704">
        <f>+Revenue!BA73</f>
        <v>401236.06810172519</v>
      </c>
      <c r="BB20" s="704">
        <f>+Revenue!BB73</f>
        <v>442446.88503549027</v>
      </c>
      <c r="BC20" s="704">
        <f>+Revenue!BC73</f>
        <v>484830.13389558246</v>
      </c>
      <c r="BD20" s="704">
        <f>+Revenue!BD73</f>
        <v>532983.08191963425</v>
      </c>
      <c r="BE20" s="705">
        <f>+Revenue!BE73</f>
        <v>587749.52363306144</v>
      </c>
      <c r="BF20" s="461">
        <f>SUM(AT20:BE20)</f>
        <v>4410213.3666065224</v>
      </c>
      <c r="BG20" s="703">
        <f>+Revenue!BG73</f>
        <v>637434.50437543867</v>
      </c>
      <c r="BH20" s="704">
        <f>+Revenue!BH73</f>
        <v>688576.72879455623</v>
      </c>
      <c r="BI20" s="704">
        <f>+Revenue!BI73</f>
        <v>742675.87988444394</v>
      </c>
      <c r="BJ20" s="704">
        <f>+Revenue!BJ73</f>
        <v>793398.27471128548</v>
      </c>
      <c r="BK20" s="704">
        <f>+Revenue!BK73</f>
        <v>848451.43980252929</v>
      </c>
      <c r="BL20" s="704">
        <f>+Revenue!BL73</f>
        <v>909112.91503771092</v>
      </c>
      <c r="BM20" s="704">
        <f>+Revenue!BM73</f>
        <v>966592.75048291299</v>
      </c>
      <c r="BN20" s="704">
        <f>+Revenue!BN73</f>
        <v>1030567.9089560454</v>
      </c>
      <c r="BO20" s="704">
        <f>+Revenue!BO73</f>
        <v>1102336.606023096</v>
      </c>
      <c r="BP20" s="704">
        <f>+Revenue!BP73</f>
        <v>1170418.3154764168</v>
      </c>
      <c r="BQ20" s="704">
        <f>+Revenue!BQ73</f>
        <v>1247132.1692887002</v>
      </c>
      <c r="BR20" s="705">
        <f>+Revenue!BR73</f>
        <v>1333975.9651868222</v>
      </c>
      <c r="BS20" s="462">
        <f>SUM(BG20:BR20)</f>
        <v>11470673.458019961</v>
      </c>
    </row>
    <row r="21" spans="1:71" s="58" customFormat="1" x14ac:dyDescent="0.2">
      <c r="A21" s="451"/>
      <c r="B21" s="838" t="s">
        <v>450</v>
      </c>
      <c r="C21" s="49"/>
      <c r="D21" s="49"/>
      <c r="E21" s="49"/>
      <c r="F21" s="34"/>
      <c r="G21" s="877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44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43"/>
      <c r="AF21" s="45"/>
      <c r="AG21" s="35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43"/>
      <c r="AS21" s="46"/>
      <c r="AT21" s="35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43"/>
      <c r="BF21" s="47"/>
      <c r="BG21" s="35"/>
      <c r="BH21" s="36"/>
      <c r="BI21" s="36"/>
      <c r="BJ21" s="36"/>
      <c r="BK21" s="36"/>
      <c r="BL21" s="36"/>
      <c r="BM21" s="36"/>
      <c r="BN21" s="36"/>
      <c r="BO21" s="36"/>
      <c r="BP21" s="36"/>
      <c r="BQ21" s="36"/>
      <c r="BR21" s="43"/>
      <c r="BS21" s="48"/>
    </row>
    <row r="22" spans="1:71" s="58" customFormat="1" ht="15" x14ac:dyDescent="0.25">
      <c r="A22" s="451"/>
      <c r="B22" s="63" t="s">
        <v>128</v>
      </c>
      <c r="C22" s="49"/>
      <c r="D22" s="929">
        <v>0.45</v>
      </c>
      <c r="E22" s="49"/>
      <c r="F22" s="34"/>
      <c r="G22" s="897">
        <f t="shared" ref="G22:R22" si="124">$D22*G20</f>
        <v>321.75</v>
      </c>
      <c r="H22" s="36">
        <f t="shared" si="124"/>
        <v>416.36430000000001</v>
      </c>
      <c r="I22" s="36">
        <f t="shared" si="124"/>
        <v>530.56312500000001</v>
      </c>
      <c r="J22" s="36">
        <f t="shared" si="124"/>
        <v>642.08933124999999</v>
      </c>
      <c r="K22" s="36">
        <f t="shared" si="124"/>
        <v>786.10677552083337</v>
      </c>
      <c r="L22" s="36">
        <f t="shared" si="124"/>
        <v>967.0239897309026</v>
      </c>
      <c r="M22" s="36">
        <f t="shared" si="124"/>
        <v>1167.756398333478</v>
      </c>
      <c r="N22" s="36">
        <f t="shared" si="124"/>
        <v>1428.3882292404346</v>
      </c>
      <c r="O22" s="36">
        <f t="shared" si="124"/>
        <v>1769.6897951408876</v>
      </c>
      <c r="P22" s="36">
        <f t="shared" si="124"/>
        <v>2113.8089803022112</v>
      </c>
      <c r="Q22" s="36">
        <f t="shared" si="124"/>
        <v>2363.6619516185101</v>
      </c>
      <c r="R22" s="36">
        <f t="shared" si="124"/>
        <v>2688.7972976735819</v>
      </c>
      <c r="S22" s="44">
        <f t="shared" ref="S22:S27" si="125">SUM(G22:R22)</f>
        <v>15196.000173810839</v>
      </c>
      <c r="T22" s="36">
        <f t="shared" ref="T22:AE22" si="126">$D22*T20</f>
        <v>3070.3943051015963</v>
      </c>
      <c r="U22" s="36">
        <f t="shared" si="126"/>
        <v>3535.3849628057737</v>
      </c>
      <c r="V22" s="36">
        <f t="shared" si="126"/>
        <v>4145.9700738440806</v>
      </c>
      <c r="W22" s="36">
        <f t="shared" si="126"/>
        <v>4823.7491329885643</v>
      </c>
      <c r="X22" s="36">
        <f t="shared" si="126"/>
        <v>5706.8307417024544</v>
      </c>
      <c r="Y22" s="36">
        <f t="shared" si="126"/>
        <v>6855.4287742895585</v>
      </c>
      <c r="Z22" s="36">
        <f t="shared" si="126"/>
        <v>8177.7996848540406</v>
      </c>
      <c r="AA22" s="36">
        <f t="shared" si="126"/>
        <v>9888.3379243066811</v>
      </c>
      <c r="AB22" s="36">
        <f t="shared" si="126"/>
        <v>12091.566154317663</v>
      </c>
      <c r="AC22" s="36">
        <f t="shared" si="126"/>
        <v>14720.779404683619</v>
      </c>
      <c r="AD22" s="36">
        <f t="shared" si="126"/>
        <v>18091.103613891974</v>
      </c>
      <c r="AE22" s="43">
        <f t="shared" si="126"/>
        <v>22408.503887242634</v>
      </c>
      <c r="AF22" s="45">
        <f t="shared" ref="AF22:AF27" si="127">SUM(T22:AE22)</f>
        <v>113515.84866002864</v>
      </c>
      <c r="AG22" s="35">
        <f t="shared" ref="AG22:AR22" si="128">$D22*AG20</f>
        <v>26448.073008629515</v>
      </c>
      <c r="AH22" s="36">
        <f t="shared" si="128"/>
        <v>30406.67482654197</v>
      </c>
      <c r="AI22" s="36">
        <f t="shared" si="128"/>
        <v>34514.718760219082</v>
      </c>
      <c r="AJ22" s="36">
        <f t="shared" si="128"/>
        <v>38534.343312076147</v>
      </c>
      <c r="AK22" s="36">
        <f t="shared" si="128"/>
        <v>42874.134045858758</v>
      </c>
      <c r="AL22" s="36">
        <f t="shared" si="128"/>
        <v>47642.654618549364</v>
      </c>
      <c r="AM22" s="36">
        <f t="shared" si="128"/>
        <v>52477.388290879164</v>
      </c>
      <c r="AN22" s="36">
        <f t="shared" si="128"/>
        <v>57861.445472585874</v>
      </c>
      <c r="AO22" s="36">
        <f t="shared" si="128"/>
        <v>63894.045503009773</v>
      </c>
      <c r="AP22" s="36">
        <f t="shared" si="128"/>
        <v>70109.180440527707</v>
      </c>
      <c r="AQ22" s="36">
        <f t="shared" si="128"/>
        <v>77105.089301281419</v>
      </c>
      <c r="AR22" s="43">
        <f t="shared" si="128"/>
        <v>84990.841636372526</v>
      </c>
      <c r="AS22" s="46">
        <f t="shared" ref="AS22:AS30" si="129">SUM(AG22:AR22)</f>
        <v>626858.58921653114</v>
      </c>
      <c r="AT22" s="35">
        <f t="shared" ref="AT22:BE22" si="130">$D22*AT20</f>
        <v>93189.65368408068</v>
      </c>
      <c r="AU22" s="36">
        <f t="shared" si="130"/>
        <v>102421.12214362799</v>
      </c>
      <c r="AV22" s="36">
        <f t="shared" si="130"/>
        <v>112944.84426385514</v>
      </c>
      <c r="AW22" s="36">
        <f t="shared" si="130"/>
        <v>123716.15950610799</v>
      </c>
      <c r="AX22" s="36">
        <f t="shared" si="130"/>
        <v>135967.22793896077</v>
      </c>
      <c r="AY22" s="36">
        <f t="shared" si="130"/>
        <v>149927.4012399083</v>
      </c>
      <c r="AZ22" s="36">
        <f t="shared" si="130"/>
        <v>164269.04453292183</v>
      </c>
      <c r="BA22" s="36">
        <f t="shared" si="130"/>
        <v>180556.23064577635</v>
      </c>
      <c r="BB22" s="36">
        <f t="shared" si="130"/>
        <v>199101.09826597062</v>
      </c>
      <c r="BC22" s="36">
        <f t="shared" si="130"/>
        <v>218173.56025301211</v>
      </c>
      <c r="BD22" s="36">
        <f t="shared" si="130"/>
        <v>239842.38686383542</v>
      </c>
      <c r="BE22" s="43">
        <f t="shared" si="130"/>
        <v>264487.28563487768</v>
      </c>
      <c r="BF22" s="47">
        <f t="shared" ref="BF22:BF27" si="131">SUM(AT22:BE22)</f>
        <v>1984596.0149729347</v>
      </c>
      <c r="BG22" s="35">
        <f t="shared" ref="BG22:BR22" si="132">$D22*BG20</f>
        <v>286845.52696894744</v>
      </c>
      <c r="BH22" s="36">
        <f t="shared" si="132"/>
        <v>309859.52795755031</v>
      </c>
      <c r="BI22" s="36">
        <f t="shared" si="132"/>
        <v>334204.14594799979</v>
      </c>
      <c r="BJ22" s="36">
        <f t="shared" si="132"/>
        <v>357029.22362007847</v>
      </c>
      <c r="BK22" s="36">
        <f t="shared" si="132"/>
        <v>381803.14791113819</v>
      </c>
      <c r="BL22" s="36">
        <f t="shared" si="132"/>
        <v>409100.81176696991</v>
      </c>
      <c r="BM22" s="36">
        <f t="shared" si="132"/>
        <v>434966.73771731084</v>
      </c>
      <c r="BN22" s="36">
        <f t="shared" si="132"/>
        <v>463755.55903022044</v>
      </c>
      <c r="BO22" s="36">
        <f t="shared" si="132"/>
        <v>496051.47271039319</v>
      </c>
      <c r="BP22" s="36">
        <f t="shared" si="132"/>
        <v>526688.24196438759</v>
      </c>
      <c r="BQ22" s="36">
        <f t="shared" si="132"/>
        <v>561209.47617991513</v>
      </c>
      <c r="BR22" s="43">
        <f t="shared" si="132"/>
        <v>600289.18433407007</v>
      </c>
      <c r="BS22" s="48">
        <f t="shared" ref="BS22:BS27" si="133">SUM(BG22:BR22)</f>
        <v>5161803.0561089823</v>
      </c>
    </row>
    <row r="23" spans="1:71" s="58" customFormat="1" ht="15" x14ac:dyDescent="0.25">
      <c r="A23" s="451"/>
      <c r="B23" s="63" t="s">
        <v>129</v>
      </c>
      <c r="C23" s="49"/>
      <c r="D23" s="929">
        <v>0.4</v>
      </c>
      <c r="E23" s="49"/>
      <c r="F23" s="34"/>
      <c r="G23" s="875"/>
      <c r="H23" s="872">
        <f t="shared" ref="H23:R23" si="134">$D23*G20</f>
        <v>286</v>
      </c>
      <c r="I23" s="36">
        <f t="shared" si="134"/>
        <v>370.10160000000002</v>
      </c>
      <c r="J23" s="36">
        <f t="shared" si="134"/>
        <v>471.61166666666668</v>
      </c>
      <c r="K23" s="36">
        <f t="shared" si="134"/>
        <v>570.74607222222221</v>
      </c>
      <c r="L23" s="36">
        <f t="shared" si="134"/>
        <v>698.76157824074085</v>
      </c>
      <c r="M23" s="36">
        <f t="shared" si="134"/>
        <v>859.5768797608024</v>
      </c>
      <c r="N23" s="36">
        <f t="shared" si="134"/>
        <v>1038.005687407536</v>
      </c>
      <c r="O23" s="36">
        <f t="shared" si="134"/>
        <v>1269.6784259914975</v>
      </c>
      <c r="P23" s="36">
        <f t="shared" si="134"/>
        <v>1573.0575956807888</v>
      </c>
      <c r="Q23" s="36">
        <f t="shared" si="134"/>
        <v>1878.9413158241878</v>
      </c>
      <c r="R23" s="36">
        <f t="shared" si="134"/>
        <v>2101.0328458831204</v>
      </c>
      <c r="S23" s="44">
        <f t="shared" si="125"/>
        <v>11117.513667677564</v>
      </c>
      <c r="T23" s="36">
        <f>$D23*R20</f>
        <v>2390.0420423765172</v>
      </c>
      <c r="U23" s="36">
        <f t="shared" ref="U23:AE23" si="135">$D23*T20</f>
        <v>2729.2393823125303</v>
      </c>
      <c r="V23" s="36">
        <f t="shared" si="135"/>
        <v>3142.5644113829098</v>
      </c>
      <c r="W23" s="36">
        <f t="shared" si="135"/>
        <v>3685.3067323058494</v>
      </c>
      <c r="X23" s="36">
        <f t="shared" si="135"/>
        <v>4287.7770071009463</v>
      </c>
      <c r="Y23" s="36">
        <f t="shared" si="135"/>
        <v>5072.7384370688487</v>
      </c>
      <c r="Z23" s="36">
        <f t="shared" si="135"/>
        <v>6093.7144660351632</v>
      </c>
      <c r="AA23" s="36">
        <f t="shared" si="135"/>
        <v>7269.1552754258146</v>
      </c>
      <c r="AB23" s="36">
        <f t="shared" si="135"/>
        <v>8789.6337104948288</v>
      </c>
      <c r="AC23" s="36">
        <f t="shared" si="135"/>
        <v>10748.058803837923</v>
      </c>
      <c r="AD23" s="36">
        <f t="shared" si="135"/>
        <v>13085.137248607662</v>
      </c>
      <c r="AE23" s="43">
        <f t="shared" si="135"/>
        <v>16080.9809901262</v>
      </c>
      <c r="AF23" s="45">
        <f t="shared" si="127"/>
        <v>83374.348507075192</v>
      </c>
      <c r="AG23" s="35">
        <f>$D23*AE20</f>
        <v>19918.670121993455</v>
      </c>
      <c r="AH23" s="36">
        <f t="shared" ref="AH23:AR23" si="136">$D23*AG20</f>
        <v>23509.398229892904</v>
      </c>
      <c r="AI23" s="36">
        <f t="shared" si="136"/>
        <v>27028.155401370641</v>
      </c>
      <c r="AJ23" s="36">
        <f t="shared" si="136"/>
        <v>30679.750009083626</v>
      </c>
      <c r="AK23" s="36">
        <f t="shared" si="136"/>
        <v>34252.749610734354</v>
      </c>
      <c r="AL23" s="36">
        <f t="shared" si="136"/>
        <v>38110.341374096672</v>
      </c>
      <c r="AM23" s="36">
        <f t="shared" si="136"/>
        <v>42349.026327599437</v>
      </c>
      <c r="AN23" s="36">
        <f t="shared" si="136"/>
        <v>46646.567369670374</v>
      </c>
      <c r="AO23" s="36">
        <f t="shared" si="136"/>
        <v>51432.395975631895</v>
      </c>
      <c r="AP23" s="36">
        <f t="shared" si="136"/>
        <v>56794.707113786462</v>
      </c>
      <c r="AQ23" s="36">
        <f t="shared" si="136"/>
        <v>62319.271502691299</v>
      </c>
      <c r="AR23" s="43">
        <f t="shared" si="136"/>
        <v>68537.857156694605</v>
      </c>
      <c r="AS23" s="46">
        <f t="shared" si="129"/>
        <v>501578.89019324572</v>
      </c>
      <c r="AT23" s="35">
        <f>$D23*AR20</f>
        <v>75547.414787886693</v>
      </c>
      <c r="AU23" s="36">
        <f t="shared" ref="AU23:BE23" si="137">$D23*AT20</f>
        <v>82835.247719182837</v>
      </c>
      <c r="AV23" s="36">
        <f t="shared" si="137"/>
        <v>91040.997461002669</v>
      </c>
      <c r="AW23" s="36">
        <f t="shared" si="137"/>
        <v>100395.4171234268</v>
      </c>
      <c r="AX23" s="36">
        <f t="shared" si="137"/>
        <v>109969.91956098488</v>
      </c>
      <c r="AY23" s="36">
        <f t="shared" si="137"/>
        <v>120859.75816796513</v>
      </c>
      <c r="AZ23" s="36">
        <f t="shared" si="137"/>
        <v>133268.80110214071</v>
      </c>
      <c r="BA23" s="36">
        <f t="shared" si="137"/>
        <v>146016.92847370831</v>
      </c>
      <c r="BB23" s="36">
        <f t="shared" si="137"/>
        <v>160494.4272406901</v>
      </c>
      <c r="BC23" s="36">
        <f t="shared" si="137"/>
        <v>176978.75401419611</v>
      </c>
      <c r="BD23" s="36">
        <f t="shared" si="137"/>
        <v>193932.05355823299</v>
      </c>
      <c r="BE23" s="43">
        <f t="shared" si="137"/>
        <v>213193.23276785371</v>
      </c>
      <c r="BF23" s="47">
        <f t="shared" si="131"/>
        <v>1604532.9519772709</v>
      </c>
      <c r="BG23" s="35">
        <f>$D23*BE20</f>
        <v>235099.80945322459</v>
      </c>
      <c r="BH23" s="36">
        <f t="shared" ref="BH23:BR23" si="138">$D23*BG20</f>
        <v>254973.80175017548</v>
      </c>
      <c r="BI23" s="36">
        <f t="shared" si="138"/>
        <v>275430.6915178225</v>
      </c>
      <c r="BJ23" s="36">
        <f t="shared" si="138"/>
        <v>297070.3519537776</v>
      </c>
      <c r="BK23" s="36">
        <f t="shared" si="138"/>
        <v>317359.30988451419</v>
      </c>
      <c r="BL23" s="36">
        <f t="shared" si="138"/>
        <v>339380.57592101174</v>
      </c>
      <c r="BM23" s="36">
        <f t="shared" si="138"/>
        <v>363645.16601508437</v>
      </c>
      <c r="BN23" s="36">
        <f t="shared" si="138"/>
        <v>386637.10019316524</v>
      </c>
      <c r="BO23" s="36">
        <f t="shared" si="138"/>
        <v>412227.16358241817</v>
      </c>
      <c r="BP23" s="36">
        <f t="shared" si="138"/>
        <v>440934.64240923844</v>
      </c>
      <c r="BQ23" s="36">
        <f t="shared" si="138"/>
        <v>468167.32619056676</v>
      </c>
      <c r="BR23" s="43">
        <f t="shared" si="138"/>
        <v>498852.8677154801</v>
      </c>
      <c r="BS23" s="48">
        <f t="shared" si="133"/>
        <v>4289778.8065864788</v>
      </c>
    </row>
    <row r="24" spans="1:71" s="58" customFormat="1" ht="15" x14ac:dyDescent="0.25">
      <c r="A24" s="96" t="s">
        <v>127</v>
      </c>
      <c r="B24" s="63" t="s">
        <v>130</v>
      </c>
      <c r="C24" s="49"/>
      <c r="D24" s="929">
        <v>0.1</v>
      </c>
      <c r="E24" s="49"/>
      <c r="F24" s="34"/>
      <c r="G24" s="870"/>
      <c r="H24" s="870"/>
      <c r="I24" s="872">
        <f t="shared" ref="I24:R24" si="139">$D24*G20</f>
        <v>71.5</v>
      </c>
      <c r="J24" s="36">
        <f t="shared" si="139"/>
        <v>92.525400000000005</v>
      </c>
      <c r="K24" s="36">
        <f t="shared" si="139"/>
        <v>117.90291666666667</v>
      </c>
      <c r="L24" s="36">
        <f t="shared" si="139"/>
        <v>142.68651805555555</v>
      </c>
      <c r="M24" s="36">
        <f t="shared" si="139"/>
        <v>174.69039456018521</v>
      </c>
      <c r="N24" s="36">
        <f t="shared" si="139"/>
        <v>214.8942199402006</v>
      </c>
      <c r="O24" s="36">
        <f t="shared" si="139"/>
        <v>259.501421851884</v>
      </c>
      <c r="P24" s="36">
        <f t="shared" si="139"/>
        <v>317.41960649787438</v>
      </c>
      <c r="Q24" s="36">
        <f t="shared" si="139"/>
        <v>393.26439892019721</v>
      </c>
      <c r="R24" s="36">
        <f t="shared" si="139"/>
        <v>469.73532895604694</v>
      </c>
      <c r="S24" s="44">
        <f t="shared" si="125"/>
        <v>2254.1202054486107</v>
      </c>
      <c r="T24" s="36">
        <f>$D24*Q20</f>
        <v>525.25821147078011</v>
      </c>
      <c r="U24" s="36">
        <f>$D24*R20</f>
        <v>597.5105105941293</v>
      </c>
      <c r="V24" s="36">
        <f t="shared" ref="V24:AE24" si="140">$D24*T20</f>
        <v>682.30984557813258</v>
      </c>
      <c r="W24" s="36">
        <f t="shared" si="140"/>
        <v>785.64110284572746</v>
      </c>
      <c r="X24" s="36">
        <f t="shared" si="140"/>
        <v>921.32668307646236</v>
      </c>
      <c r="Y24" s="36">
        <f t="shared" si="140"/>
        <v>1071.9442517752366</v>
      </c>
      <c r="Z24" s="36">
        <f t="shared" si="140"/>
        <v>1268.1846092672122</v>
      </c>
      <c r="AA24" s="36">
        <f t="shared" si="140"/>
        <v>1523.4286165087908</v>
      </c>
      <c r="AB24" s="36">
        <f t="shared" si="140"/>
        <v>1817.2888188564536</v>
      </c>
      <c r="AC24" s="36">
        <f t="shared" si="140"/>
        <v>2197.4084276237072</v>
      </c>
      <c r="AD24" s="36">
        <f t="shared" si="140"/>
        <v>2687.0147009594807</v>
      </c>
      <c r="AE24" s="43">
        <f t="shared" si="140"/>
        <v>3271.2843121519154</v>
      </c>
      <c r="AF24" s="45">
        <f t="shared" si="127"/>
        <v>17348.600090708027</v>
      </c>
      <c r="AG24" s="35">
        <f>$D24*AD20</f>
        <v>4020.2452475315499</v>
      </c>
      <c r="AH24" s="36">
        <f>$D24*AE20</f>
        <v>4979.6675304983637</v>
      </c>
      <c r="AI24" s="36">
        <f t="shared" ref="AI24:AR24" si="141">$D24*AG20</f>
        <v>5877.349557473226</v>
      </c>
      <c r="AJ24" s="36">
        <f t="shared" si="141"/>
        <v>6757.0388503426602</v>
      </c>
      <c r="AK24" s="36">
        <f t="shared" si="141"/>
        <v>7669.9375022709064</v>
      </c>
      <c r="AL24" s="36">
        <f t="shared" si="141"/>
        <v>8563.1874026835885</v>
      </c>
      <c r="AM24" s="36">
        <f t="shared" si="141"/>
        <v>9527.5853435241679</v>
      </c>
      <c r="AN24" s="36">
        <f t="shared" si="141"/>
        <v>10587.256581899859</v>
      </c>
      <c r="AO24" s="36">
        <f t="shared" si="141"/>
        <v>11661.641842417594</v>
      </c>
      <c r="AP24" s="36">
        <f t="shared" si="141"/>
        <v>12858.098993907974</v>
      </c>
      <c r="AQ24" s="36">
        <f t="shared" si="141"/>
        <v>14198.676778446616</v>
      </c>
      <c r="AR24" s="43">
        <f t="shared" si="141"/>
        <v>15579.817875672825</v>
      </c>
      <c r="AS24" s="46">
        <f t="shared" si="129"/>
        <v>112280.50350666934</v>
      </c>
      <c r="AT24" s="35">
        <f>$D24*AQ20</f>
        <v>17134.464289173651</v>
      </c>
      <c r="AU24" s="36">
        <f>$D24*AR20</f>
        <v>18886.853696971673</v>
      </c>
      <c r="AV24" s="36">
        <f t="shared" ref="AV24:BE24" si="142">$D24*AT20</f>
        <v>20708.811929795709</v>
      </c>
      <c r="AW24" s="36">
        <f t="shared" si="142"/>
        <v>22760.249365250667</v>
      </c>
      <c r="AX24" s="36">
        <f t="shared" si="142"/>
        <v>25098.8542808567</v>
      </c>
      <c r="AY24" s="36">
        <f t="shared" si="142"/>
        <v>27492.479890246221</v>
      </c>
      <c r="AZ24" s="36">
        <f t="shared" si="142"/>
        <v>30214.939541991283</v>
      </c>
      <c r="BA24" s="36">
        <f t="shared" si="142"/>
        <v>33317.200275535179</v>
      </c>
      <c r="BB24" s="36">
        <f t="shared" si="142"/>
        <v>36504.232118427077</v>
      </c>
      <c r="BC24" s="36">
        <f t="shared" si="142"/>
        <v>40123.606810172525</v>
      </c>
      <c r="BD24" s="36">
        <f t="shared" si="142"/>
        <v>44244.688503549027</v>
      </c>
      <c r="BE24" s="43">
        <f t="shared" si="142"/>
        <v>48483.013389558248</v>
      </c>
      <c r="BF24" s="47">
        <f t="shared" si="131"/>
        <v>364969.39409152797</v>
      </c>
      <c r="BG24" s="35">
        <f>$D24*BD20</f>
        <v>53298.308191963428</v>
      </c>
      <c r="BH24" s="36">
        <f>$D24*BE20</f>
        <v>58774.952363306147</v>
      </c>
      <c r="BI24" s="36">
        <f t="shared" ref="BI24:BR24" si="143">$D24*BG20</f>
        <v>63743.45043754387</v>
      </c>
      <c r="BJ24" s="36">
        <f t="shared" si="143"/>
        <v>68857.672879455626</v>
      </c>
      <c r="BK24" s="36">
        <f t="shared" si="143"/>
        <v>74267.5879884444</v>
      </c>
      <c r="BL24" s="36">
        <f t="shared" si="143"/>
        <v>79339.827471128548</v>
      </c>
      <c r="BM24" s="36">
        <f t="shared" si="143"/>
        <v>84845.143980252935</v>
      </c>
      <c r="BN24" s="36">
        <f t="shared" si="143"/>
        <v>90911.291503771092</v>
      </c>
      <c r="BO24" s="36">
        <f t="shared" si="143"/>
        <v>96659.275048291311</v>
      </c>
      <c r="BP24" s="36">
        <f t="shared" si="143"/>
        <v>103056.79089560454</v>
      </c>
      <c r="BQ24" s="36">
        <f t="shared" si="143"/>
        <v>110233.66060230961</v>
      </c>
      <c r="BR24" s="43">
        <f t="shared" si="143"/>
        <v>117041.83154764169</v>
      </c>
      <c r="BS24" s="48">
        <f t="shared" si="133"/>
        <v>1001029.7929097131</v>
      </c>
    </row>
    <row r="25" spans="1:71" s="690" customFormat="1" ht="15" x14ac:dyDescent="0.25">
      <c r="A25" s="96" t="s">
        <v>141</v>
      </c>
      <c r="B25" s="115" t="s">
        <v>131</v>
      </c>
      <c r="C25" s="712"/>
      <c r="D25" s="930">
        <v>0.05</v>
      </c>
      <c r="E25" s="49"/>
      <c r="F25" s="842"/>
      <c r="G25" s="871"/>
      <c r="H25" s="871"/>
      <c r="I25" s="873"/>
      <c r="J25" s="843">
        <f t="shared" ref="J25:R25" si="144">$D25*G20</f>
        <v>35.75</v>
      </c>
      <c r="K25" s="843">
        <f t="shared" si="144"/>
        <v>46.262700000000002</v>
      </c>
      <c r="L25" s="843">
        <f t="shared" si="144"/>
        <v>58.951458333333335</v>
      </c>
      <c r="M25" s="843">
        <f t="shared" si="144"/>
        <v>71.343259027777776</v>
      </c>
      <c r="N25" s="843">
        <f t="shared" si="144"/>
        <v>87.345197280092606</v>
      </c>
      <c r="O25" s="843">
        <f t="shared" si="144"/>
        <v>107.4471099701003</v>
      </c>
      <c r="P25" s="843">
        <f t="shared" si="144"/>
        <v>129.750710925942</v>
      </c>
      <c r="Q25" s="843">
        <f t="shared" si="144"/>
        <v>158.70980324893719</v>
      </c>
      <c r="R25" s="843">
        <f t="shared" si="144"/>
        <v>196.6321994600986</v>
      </c>
      <c r="S25" s="693">
        <f t="shared" si="125"/>
        <v>892.19243824628188</v>
      </c>
      <c r="T25" s="843">
        <f>$D25*P20</f>
        <v>234.86766447802347</v>
      </c>
      <c r="U25" s="843">
        <f>$D25*Q20</f>
        <v>262.62910573539006</v>
      </c>
      <c r="V25" s="843">
        <f>$D25*R20</f>
        <v>298.75525529706465</v>
      </c>
      <c r="W25" s="843">
        <f t="shared" ref="W25:AE25" si="145">$D25*T20</f>
        <v>341.15492278906629</v>
      </c>
      <c r="X25" s="843">
        <f t="shared" si="145"/>
        <v>392.82055142286373</v>
      </c>
      <c r="Y25" s="843">
        <f t="shared" si="145"/>
        <v>460.66334153823118</v>
      </c>
      <c r="Z25" s="843">
        <f t="shared" si="145"/>
        <v>535.97212588761829</v>
      </c>
      <c r="AA25" s="843">
        <f t="shared" si="145"/>
        <v>634.09230463360609</v>
      </c>
      <c r="AB25" s="843">
        <f t="shared" si="145"/>
        <v>761.71430825439541</v>
      </c>
      <c r="AC25" s="843">
        <f t="shared" si="145"/>
        <v>908.64440942822682</v>
      </c>
      <c r="AD25" s="843">
        <f t="shared" si="145"/>
        <v>1098.7042138118536</v>
      </c>
      <c r="AE25" s="844">
        <f t="shared" si="145"/>
        <v>1343.5073504797404</v>
      </c>
      <c r="AF25" s="695">
        <f t="shared" si="127"/>
        <v>7273.5255537560788</v>
      </c>
      <c r="AG25" s="845">
        <f>$D25*AC20</f>
        <v>1635.6421560759577</v>
      </c>
      <c r="AH25" s="843">
        <f>$D25*AD20</f>
        <v>2010.122623765775</v>
      </c>
      <c r="AI25" s="843">
        <f>$D25*AE20</f>
        <v>2489.8337652491819</v>
      </c>
      <c r="AJ25" s="843">
        <f t="shared" ref="AJ25:AR25" si="146">$D25*AG20</f>
        <v>2938.674778736613</v>
      </c>
      <c r="AK25" s="843">
        <f t="shared" si="146"/>
        <v>3378.5194251713301</v>
      </c>
      <c r="AL25" s="843">
        <f t="shared" si="146"/>
        <v>3834.9687511354532</v>
      </c>
      <c r="AM25" s="843">
        <f t="shared" si="146"/>
        <v>4281.5937013417943</v>
      </c>
      <c r="AN25" s="843">
        <f t="shared" si="146"/>
        <v>4763.792671762084</v>
      </c>
      <c r="AO25" s="843">
        <f t="shared" si="146"/>
        <v>5293.6282909499296</v>
      </c>
      <c r="AP25" s="843">
        <f t="shared" si="146"/>
        <v>5830.8209212087968</v>
      </c>
      <c r="AQ25" s="843">
        <f t="shared" si="146"/>
        <v>6429.0494969539868</v>
      </c>
      <c r="AR25" s="844">
        <f t="shared" si="146"/>
        <v>7099.3383892233078</v>
      </c>
      <c r="AS25" s="696">
        <f t="shared" si="129"/>
        <v>49985.984971574209</v>
      </c>
      <c r="AT25" s="845">
        <f>$D25*AP20</f>
        <v>7789.9089378364124</v>
      </c>
      <c r="AU25" s="843">
        <f>$D25*AQ20</f>
        <v>8567.2321445868256</v>
      </c>
      <c r="AV25" s="843">
        <f>$D25*AR20</f>
        <v>9443.4268484858367</v>
      </c>
      <c r="AW25" s="843">
        <f t="shared" ref="AW25:BE25" si="147">$D25*AT20</f>
        <v>10354.405964897855</v>
      </c>
      <c r="AX25" s="843">
        <f t="shared" si="147"/>
        <v>11380.124682625334</v>
      </c>
      <c r="AY25" s="843">
        <f t="shared" si="147"/>
        <v>12549.42714042835</v>
      </c>
      <c r="AZ25" s="843">
        <f t="shared" si="147"/>
        <v>13746.23994512311</v>
      </c>
      <c r="BA25" s="843">
        <f t="shared" si="147"/>
        <v>15107.469770995642</v>
      </c>
      <c r="BB25" s="843">
        <f t="shared" si="147"/>
        <v>16658.600137767589</v>
      </c>
      <c r="BC25" s="843">
        <f t="shared" si="147"/>
        <v>18252.116059213538</v>
      </c>
      <c r="BD25" s="843">
        <f t="shared" si="147"/>
        <v>20061.803405086263</v>
      </c>
      <c r="BE25" s="844">
        <f t="shared" si="147"/>
        <v>22122.344251774513</v>
      </c>
      <c r="BF25" s="697">
        <f t="shared" si="131"/>
        <v>166033.09928882125</v>
      </c>
      <c r="BG25" s="845">
        <f>$D25*BC20</f>
        <v>24241.506694779124</v>
      </c>
      <c r="BH25" s="843">
        <f>$D25*BD20</f>
        <v>26649.154095981714</v>
      </c>
      <c r="BI25" s="843">
        <f>$D25*BE20</f>
        <v>29387.476181653074</v>
      </c>
      <c r="BJ25" s="843">
        <f t="shared" ref="BJ25:BR25" si="148">$D25*BG20</f>
        <v>31871.725218771935</v>
      </c>
      <c r="BK25" s="843">
        <f t="shared" si="148"/>
        <v>34428.836439727813</v>
      </c>
      <c r="BL25" s="843">
        <f t="shared" si="148"/>
        <v>37133.7939942222</v>
      </c>
      <c r="BM25" s="843">
        <f t="shared" si="148"/>
        <v>39669.913735564274</v>
      </c>
      <c r="BN25" s="843">
        <f t="shared" si="148"/>
        <v>42422.571990126467</v>
      </c>
      <c r="BO25" s="843">
        <f t="shared" si="148"/>
        <v>45455.645751885546</v>
      </c>
      <c r="BP25" s="843">
        <f t="shared" si="148"/>
        <v>48329.637524145655</v>
      </c>
      <c r="BQ25" s="843">
        <f t="shared" si="148"/>
        <v>51528.395447802272</v>
      </c>
      <c r="BR25" s="844">
        <f t="shared" si="148"/>
        <v>55116.830301154805</v>
      </c>
      <c r="BS25" s="698">
        <f t="shared" si="133"/>
        <v>466235.48737581488</v>
      </c>
    </row>
    <row r="26" spans="1:71" s="103" customFormat="1" ht="15" x14ac:dyDescent="0.25">
      <c r="A26" s="215"/>
      <c r="B26" s="107" t="s">
        <v>266</v>
      </c>
      <c r="C26" s="216"/>
      <c r="D26" s="216"/>
      <c r="E26" s="49"/>
      <c r="F26" s="225"/>
      <c r="G26" s="876">
        <f>SUM(G22:G25)</f>
        <v>321.75</v>
      </c>
      <c r="H26" s="218">
        <f t="shared" ref="H26:R26" si="149">SUM(H22:H25)</f>
        <v>702.36429999999996</v>
      </c>
      <c r="I26" s="218">
        <f t="shared" si="149"/>
        <v>972.16472500000009</v>
      </c>
      <c r="J26" s="218">
        <f t="shared" si="149"/>
        <v>1241.9763979166667</v>
      </c>
      <c r="K26" s="218">
        <f t="shared" si="149"/>
        <v>1521.0184644097221</v>
      </c>
      <c r="L26" s="218">
        <f t="shared" si="149"/>
        <v>1867.4235443605326</v>
      </c>
      <c r="M26" s="218">
        <f t="shared" si="149"/>
        <v>2273.3669316822434</v>
      </c>
      <c r="N26" s="218">
        <f t="shared" si="149"/>
        <v>2768.6333338682634</v>
      </c>
      <c r="O26" s="218">
        <f t="shared" si="149"/>
        <v>3406.3167529543693</v>
      </c>
      <c r="P26" s="218">
        <f t="shared" si="149"/>
        <v>4134.0368934068165</v>
      </c>
      <c r="Q26" s="218">
        <f t="shared" si="149"/>
        <v>4794.5774696118324</v>
      </c>
      <c r="R26" s="218">
        <f t="shared" si="149"/>
        <v>5456.1976719728482</v>
      </c>
      <c r="S26" s="134">
        <f t="shared" si="125"/>
        <v>29459.826485183294</v>
      </c>
      <c r="T26" s="218">
        <f>SUM(T22:T25)</f>
        <v>6220.5622234269167</v>
      </c>
      <c r="U26" s="218">
        <f t="shared" ref="U26" si="150">SUM(U22:U25)</f>
        <v>7124.763961447823</v>
      </c>
      <c r="V26" s="218">
        <f t="shared" ref="V26" si="151">SUM(V22:V25)</f>
        <v>8269.5995861021875</v>
      </c>
      <c r="W26" s="218">
        <f t="shared" ref="W26" si="152">SUM(W22:W25)</f>
        <v>9635.851890929207</v>
      </c>
      <c r="X26" s="218">
        <f t="shared" ref="X26" si="153">SUM(X22:X25)</f>
        <v>11308.754983302726</v>
      </c>
      <c r="Y26" s="218">
        <f t="shared" ref="Y26" si="154">SUM(Y22:Y25)</f>
        <v>13460.774804671873</v>
      </c>
      <c r="Z26" s="218">
        <f t="shared" ref="Z26" si="155">SUM(Z22:Z25)</f>
        <v>16075.670886044036</v>
      </c>
      <c r="AA26" s="218">
        <f t="shared" ref="AA26" si="156">SUM(AA22:AA25)</f>
        <v>19315.014120874894</v>
      </c>
      <c r="AB26" s="218">
        <f t="shared" ref="AB26" si="157">SUM(AB22:AB25)</f>
        <v>23460.202991923343</v>
      </c>
      <c r="AC26" s="218">
        <f t="shared" ref="AC26" si="158">SUM(AC22:AC25)</f>
        <v>28574.891045573477</v>
      </c>
      <c r="AD26" s="218">
        <f t="shared" ref="AD26" si="159">SUM(AD22:AD25)</f>
        <v>34961.959777270975</v>
      </c>
      <c r="AE26" s="219">
        <f t="shared" ref="AE26" si="160">SUM(AE22:AE25)</f>
        <v>43104.276540000494</v>
      </c>
      <c r="AF26" s="220">
        <f t="shared" si="127"/>
        <v>221512.32281156795</v>
      </c>
      <c r="AG26" s="217">
        <f>SUM(AG22:AG25)</f>
        <v>52022.630534230477</v>
      </c>
      <c r="AH26" s="218">
        <f t="shared" ref="AH26" si="161">SUM(AH22:AH25)</f>
        <v>60905.863210699019</v>
      </c>
      <c r="AI26" s="218">
        <f t="shared" ref="AI26" si="162">SUM(AI22:AI25)</f>
        <v>69910.057484312129</v>
      </c>
      <c r="AJ26" s="218">
        <f t="shared" ref="AJ26" si="163">SUM(AJ22:AJ25)</f>
        <v>78909.806950239057</v>
      </c>
      <c r="AK26" s="218">
        <f t="shared" ref="AK26" si="164">SUM(AK22:AK25)</f>
        <v>88175.340584035337</v>
      </c>
      <c r="AL26" s="218">
        <f t="shared" ref="AL26" si="165">SUM(AL22:AL25)</f>
        <v>98151.152146465072</v>
      </c>
      <c r="AM26" s="218">
        <f t="shared" ref="AM26" si="166">SUM(AM22:AM25)</f>
        <v>108635.59366334457</v>
      </c>
      <c r="AN26" s="218">
        <f t="shared" ref="AN26" si="167">SUM(AN22:AN25)</f>
        <v>119859.0620959182</v>
      </c>
      <c r="AO26" s="218">
        <f t="shared" ref="AO26" si="168">SUM(AO22:AO25)</f>
        <v>132281.71161200921</v>
      </c>
      <c r="AP26" s="218">
        <f t="shared" ref="AP26" si="169">SUM(AP22:AP25)</f>
        <v>145592.80746943093</v>
      </c>
      <c r="AQ26" s="218">
        <f t="shared" ref="AQ26" si="170">SUM(AQ22:AQ25)</f>
        <v>160052.08707937333</v>
      </c>
      <c r="AR26" s="219">
        <f t="shared" ref="AR26" si="171">SUM(AR22:AR25)</f>
        <v>176207.85505796326</v>
      </c>
      <c r="AS26" s="221">
        <f t="shared" si="129"/>
        <v>1290703.9678880207</v>
      </c>
      <c r="AT26" s="217">
        <f>SUM(AT22:AT25)</f>
        <v>193661.44169897743</v>
      </c>
      <c r="AU26" s="218">
        <f t="shared" ref="AU26" si="172">SUM(AU22:AU25)</f>
        <v>212710.45570436932</v>
      </c>
      <c r="AV26" s="218">
        <f t="shared" ref="AV26" si="173">SUM(AV22:AV25)</f>
        <v>234138.08050313935</v>
      </c>
      <c r="AW26" s="218">
        <f t="shared" ref="AW26" si="174">SUM(AW22:AW25)</f>
        <v>257226.2319596833</v>
      </c>
      <c r="AX26" s="218">
        <f t="shared" ref="AX26" si="175">SUM(AX22:AX25)</f>
        <v>282416.12646342773</v>
      </c>
      <c r="AY26" s="218">
        <f t="shared" ref="AY26" si="176">SUM(AY22:AY25)</f>
        <v>310829.06643854798</v>
      </c>
      <c r="AZ26" s="218">
        <f t="shared" ref="AZ26" si="177">SUM(AZ22:AZ25)</f>
        <v>341499.02512217691</v>
      </c>
      <c r="BA26" s="218">
        <f t="shared" ref="BA26" si="178">SUM(BA22:BA25)</f>
        <v>374997.82916601549</v>
      </c>
      <c r="BB26" s="218">
        <f t="shared" ref="BB26" si="179">SUM(BB22:BB25)</f>
        <v>412758.35776285536</v>
      </c>
      <c r="BC26" s="218">
        <f t="shared" ref="BC26" si="180">SUM(BC22:BC25)</f>
        <v>453528.0371365943</v>
      </c>
      <c r="BD26" s="218">
        <f t="shared" ref="BD26" si="181">SUM(BD22:BD25)</f>
        <v>498080.93233070371</v>
      </c>
      <c r="BE26" s="219">
        <f t="shared" ref="BE26" si="182">SUM(BE22:BE25)</f>
        <v>548285.87604406418</v>
      </c>
      <c r="BF26" s="222">
        <f t="shared" si="131"/>
        <v>4120131.4603305552</v>
      </c>
      <c r="BG26" s="217">
        <f>SUM(BG22:BG25)</f>
        <v>599485.15130891465</v>
      </c>
      <c r="BH26" s="218">
        <f t="shared" ref="BH26" si="183">SUM(BH22:BH25)</f>
        <v>650257.43616701372</v>
      </c>
      <c r="BI26" s="218">
        <f t="shared" ref="BI26" si="184">SUM(BI22:BI25)</f>
        <v>702765.76408501924</v>
      </c>
      <c r="BJ26" s="218">
        <f t="shared" ref="BJ26" si="185">SUM(BJ22:BJ25)</f>
        <v>754828.97367208358</v>
      </c>
      <c r="BK26" s="218">
        <f t="shared" ref="BK26" si="186">SUM(BK22:BK25)</f>
        <v>807858.8822238245</v>
      </c>
      <c r="BL26" s="218">
        <f t="shared" ref="BL26" si="187">SUM(BL22:BL25)</f>
        <v>864955.00915333233</v>
      </c>
      <c r="BM26" s="218">
        <f t="shared" ref="BM26" si="188">SUM(BM22:BM25)</f>
        <v>923126.96144821239</v>
      </c>
      <c r="BN26" s="218">
        <f t="shared" ref="BN26" si="189">SUM(BN22:BN25)</f>
        <v>983726.52271728322</v>
      </c>
      <c r="BO26" s="218">
        <f t="shared" ref="BO26" si="190">SUM(BO22:BO25)</f>
        <v>1050393.5570929882</v>
      </c>
      <c r="BP26" s="218">
        <f t="shared" ref="BP26" si="191">SUM(BP22:BP25)</f>
        <v>1119009.3127933762</v>
      </c>
      <c r="BQ26" s="218">
        <f t="shared" ref="BQ26" si="192">SUM(BQ22:BQ25)</f>
        <v>1191138.8584205937</v>
      </c>
      <c r="BR26" s="219">
        <f t="shared" ref="BR26" si="193">SUM(BR22:BR25)</f>
        <v>1271300.7138983468</v>
      </c>
      <c r="BS26" s="223">
        <f t="shared" si="133"/>
        <v>10918847.142980989</v>
      </c>
    </row>
    <row r="27" spans="1:71" s="58" customFormat="1" ht="6" customHeight="1" x14ac:dyDescent="0.2">
      <c r="A27" s="96"/>
      <c r="B27" s="839"/>
      <c r="C27" s="49"/>
      <c r="D27" s="49"/>
      <c r="E27" s="49"/>
      <c r="F27" s="34"/>
      <c r="G27" s="35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44">
        <f t="shared" si="125"/>
        <v>0</v>
      </c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43"/>
      <c r="AF27" s="45">
        <f t="shared" si="127"/>
        <v>0</v>
      </c>
      <c r="AG27" s="35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3"/>
      <c r="AS27" s="46">
        <f t="shared" si="129"/>
        <v>0</v>
      </c>
      <c r="AT27" s="35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43"/>
      <c r="BF27" s="47">
        <f t="shared" si="131"/>
        <v>0</v>
      </c>
      <c r="BG27" s="35"/>
      <c r="BH27" s="36"/>
      <c r="BI27" s="36"/>
      <c r="BJ27" s="36"/>
      <c r="BK27" s="36"/>
      <c r="BL27" s="36"/>
      <c r="BM27" s="36"/>
      <c r="BN27" s="36"/>
      <c r="BO27" s="36"/>
      <c r="BP27" s="36"/>
      <c r="BQ27" s="36"/>
      <c r="BR27" s="43"/>
      <c r="BS27" s="48">
        <f t="shared" si="133"/>
        <v>0</v>
      </c>
    </row>
    <row r="28" spans="1:71" s="706" customFormat="1" ht="15" x14ac:dyDescent="0.25">
      <c r="A28" s="451"/>
      <c r="B28" s="701" t="s">
        <v>459</v>
      </c>
      <c r="C28" s="702"/>
      <c r="D28" s="930">
        <v>0.5</v>
      </c>
      <c r="E28" s="49"/>
      <c r="F28" s="890"/>
      <c r="G28" s="898">
        <f t="shared" ref="G28:Q28" si="194">$D28*H20</f>
        <v>462.62700000000001</v>
      </c>
      <c r="H28" s="760">
        <f t="shared" si="194"/>
        <v>589.51458333333335</v>
      </c>
      <c r="I28" s="760">
        <f t="shared" si="194"/>
        <v>713.43259027777776</v>
      </c>
      <c r="J28" s="760">
        <f t="shared" si="194"/>
        <v>873.451972800926</v>
      </c>
      <c r="K28" s="760">
        <f t="shared" si="194"/>
        <v>1074.4710997010029</v>
      </c>
      <c r="L28" s="760">
        <f t="shared" si="194"/>
        <v>1297.5071092594201</v>
      </c>
      <c r="M28" s="760">
        <f t="shared" si="194"/>
        <v>1587.0980324893717</v>
      </c>
      <c r="N28" s="760">
        <f t="shared" si="194"/>
        <v>1966.321994600986</v>
      </c>
      <c r="O28" s="760">
        <f t="shared" si="194"/>
        <v>2348.6766447802347</v>
      </c>
      <c r="P28" s="760">
        <f t="shared" si="194"/>
        <v>2626.2910573539002</v>
      </c>
      <c r="Q28" s="760">
        <f t="shared" si="194"/>
        <v>2987.5525529706465</v>
      </c>
      <c r="R28" s="760">
        <f>$D28*T20</f>
        <v>3411.5492278906627</v>
      </c>
      <c r="S28" s="466">
        <f>SUM(G28:R28)</f>
        <v>19938.493865458262</v>
      </c>
      <c r="T28" s="759">
        <f t="shared" ref="T28:AD28" si="195">$D28*U20</f>
        <v>3928.2055142286372</v>
      </c>
      <c r="U28" s="760">
        <f t="shared" si="195"/>
        <v>4606.6334153823118</v>
      </c>
      <c r="V28" s="760">
        <f t="shared" si="195"/>
        <v>5359.7212588761822</v>
      </c>
      <c r="W28" s="760">
        <f t="shared" si="195"/>
        <v>6340.92304633606</v>
      </c>
      <c r="X28" s="760">
        <f t="shared" si="195"/>
        <v>7617.1430825439538</v>
      </c>
      <c r="Y28" s="760">
        <f t="shared" si="195"/>
        <v>9086.4440942822675</v>
      </c>
      <c r="Z28" s="760">
        <f t="shared" si="195"/>
        <v>10987.042138118535</v>
      </c>
      <c r="AA28" s="760">
        <f t="shared" si="195"/>
        <v>13435.073504797403</v>
      </c>
      <c r="AB28" s="760">
        <f t="shared" si="195"/>
        <v>16356.421560759576</v>
      </c>
      <c r="AC28" s="760">
        <f t="shared" si="195"/>
        <v>20101.226237657749</v>
      </c>
      <c r="AD28" s="760">
        <f t="shared" si="195"/>
        <v>24898.337652491817</v>
      </c>
      <c r="AE28" s="760">
        <f>$D28*AG20</f>
        <v>29386.747787366126</v>
      </c>
      <c r="AF28" s="468">
        <f>SUM(T28:AE28)</f>
        <v>152103.91929284061</v>
      </c>
      <c r="AG28" s="759">
        <f t="shared" ref="AG28:AQ28" si="196">$D28*AH20</f>
        <v>33785.194251713299</v>
      </c>
      <c r="AH28" s="760">
        <f t="shared" si="196"/>
        <v>38349.687511354532</v>
      </c>
      <c r="AI28" s="760">
        <f t="shared" si="196"/>
        <v>42815.937013417941</v>
      </c>
      <c r="AJ28" s="760">
        <f t="shared" si="196"/>
        <v>47637.926717620838</v>
      </c>
      <c r="AK28" s="760">
        <f t="shared" si="196"/>
        <v>52936.282909499292</v>
      </c>
      <c r="AL28" s="760">
        <f t="shared" si="196"/>
        <v>58308.209212087961</v>
      </c>
      <c r="AM28" s="760">
        <f t="shared" si="196"/>
        <v>64290.494969539861</v>
      </c>
      <c r="AN28" s="760">
        <f t="shared" si="196"/>
        <v>70993.383892233076</v>
      </c>
      <c r="AO28" s="760">
        <f t="shared" si="196"/>
        <v>77899.089378364122</v>
      </c>
      <c r="AP28" s="760">
        <f t="shared" si="196"/>
        <v>85672.321445868249</v>
      </c>
      <c r="AQ28" s="760">
        <f t="shared" si="196"/>
        <v>94434.268484858359</v>
      </c>
      <c r="AR28" s="760">
        <f>$D28*AT20</f>
        <v>103544.05964897854</v>
      </c>
      <c r="AS28" s="471">
        <f>SUM(AG28:AR28)</f>
        <v>770666.85543553601</v>
      </c>
      <c r="AT28" s="759">
        <f t="shared" ref="AT28:BD28" si="197">$D28*AU20</f>
        <v>113801.24682625332</v>
      </c>
      <c r="AU28" s="760">
        <f t="shared" si="197"/>
        <v>125494.27140428349</v>
      </c>
      <c r="AV28" s="760">
        <f t="shared" si="197"/>
        <v>137462.39945123109</v>
      </c>
      <c r="AW28" s="760">
        <f t="shared" si="197"/>
        <v>151074.69770995641</v>
      </c>
      <c r="AX28" s="760">
        <f t="shared" si="197"/>
        <v>166586.00137767589</v>
      </c>
      <c r="AY28" s="760">
        <f t="shared" si="197"/>
        <v>182521.16059213536</v>
      </c>
      <c r="AZ28" s="760">
        <f t="shared" si="197"/>
        <v>200618.0340508626</v>
      </c>
      <c r="BA28" s="760">
        <f t="shared" si="197"/>
        <v>221223.44251774513</v>
      </c>
      <c r="BB28" s="760">
        <f t="shared" si="197"/>
        <v>242415.06694779123</v>
      </c>
      <c r="BC28" s="760">
        <f t="shared" si="197"/>
        <v>266491.54095981712</v>
      </c>
      <c r="BD28" s="760">
        <f t="shared" si="197"/>
        <v>293874.76181653072</v>
      </c>
      <c r="BE28" s="760">
        <f>$D28*BG20</f>
        <v>318717.25218771934</v>
      </c>
      <c r="BF28" s="472">
        <f>SUM(AT28:BE28)</f>
        <v>2420279.8758420022</v>
      </c>
      <c r="BG28" s="759">
        <f t="shared" ref="BG28:BQ28" si="198">$D28*BH20</f>
        <v>344288.36439727811</v>
      </c>
      <c r="BH28" s="760">
        <f t="shared" si="198"/>
        <v>371337.93994222197</v>
      </c>
      <c r="BI28" s="760">
        <f t="shared" si="198"/>
        <v>396699.13735564274</v>
      </c>
      <c r="BJ28" s="760">
        <f t="shared" si="198"/>
        <v>424225.71990126465</v>
      </c>
      <c r="BK28" s="760">
        <f t="shared" si="198"/>
        <v>454556.45751885546</v>
      </c>
      <c r="BL28" s="760">
        <f t="shared" si="198"/>
        <v>483296.3752414565</v>
      </c>
      <c r="BM28" s="760">
        <f t="shared" si="198"/>
        <v>515283.9544780227</v>
      </c>
      <c r="BN28" s="760">
        <f t="shared" si="198"/>
        <v>551168.30301154801</v>
      </c>
      <c r="BO28" s="760">
        <f t="shared" si="198"/>
        <v>585209.15773820842</v>
      </c>
      <c r="BP28" s="760">
        <f t="shared" si="198"/>
        <v>623566.08464435011</v>
      </c>
      <c r="BQ28" s="760">
        <f t="shared" si="198"/>
        <v>666987.98259341111</v>
      </c>
      <c r="BR28" s="891">
        <f>BQ28</f>
        <v>666987.98259341111</v>
      </c>
      <c r="BS28" s="473">
        <f>SUM(BG28:BR28)</f>
        <v>6083607.4594156705</v>
      </c>
    </row>
    <row r="29" spans="1:71" s="58" customFormat="1" x14ac:dyDescent="0.2">
      <c r="A29" s="96"/>
      <c r="B29" s="838" t="s">
        <v>451</v>
      </c>
      <c r="C29" s="49"/>
      <c r="D29" s="49"/>
      <c r="E29" s="49"/>
      <c r="F29" s="34"/>
      <c r="G29" s="35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44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43"/>
      <c r="AF29" s="45"/>
      <c r="AG29" s="35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43"/>
      <c r="AS29" s="46"/>
      <c r="AT29" s="35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43"/>
      <c r="BF29" s="47"/>
      <c r="BG29" s="35"/>
      <c r="BH29" s="36"/>
      <c r="BI29" s="36"/>
      <c r="BJ29" s="36"/>
      <c r="BK29" s="36"/>
      <c r="BL29" s="36"/>
      <c r="BM29" s="36"/>
      <c r="BN29" s="36"/>
      <c r="BO29" s="36"/>
      <c r="BP29" s="36"/>
      <c r="BQ29" s="36"/>
      <c r="BR29" s="43"/>
      <c r="BS29" s="48"/>
    </row>
    <row r="30" spans="1:71" s="58" customFormat="1" ht="15" x14ac:dyDescent="0.25">
      <c r="A30" s="96"/>
      <c r="B30" s="63" t="s">
        <v>128</v>
      </c>
      <c r="C30" s="49"/>
      <c r="D30" s="929">
        <v>0.45</v>
      </c>
      <c r="E30" s="49"/>
      <c r="F30" s="34"/>
      <c r="G30" s="877">
        <f t="shared" ref="G30:R30" si="199">$D30*G28</f>
        <v>208.18215000000001</v>
      </c>
      <c r="H30" s="36">
        <f t="shared" si="199"/>
        <v>265.28156250000001</v>
      </c>
      <c r="I30" s="36">
        <f t="shared" si="199"/>
        <v>321.04466562499999</v>
      </c>
      <c r="J30" s="36">
        <f t="shared" si="199"/>
        <v>393.05338776041668</v>
      </c>
      <c r="K30" s="36">
        <f t="shared" si="199"/>
        <v>483.5119948654513</v>
      </c>
      <c r="L30" s="36">
        <f t="shared" si="199"/>
        <v>583.87819916673902</v>
      </c>
      <c r="M30" s="36">
        <f t="shared" si="199"/>
        <v>714.19411462021731</v>
      </c>
      <c r="N30" s="36">
        <f t="shared" si="199"/>
        <v>884.84489757044378</v>
      </c>
      <c r="O30" s="36">
        <f t="shared" si="199"/>
        <v>1056.9044901511056</v>
      </c>
      <c r="P30" s="36">
        <f t="shared" si="199"/>
        <v>1181.8309758092551</v>
      </c>
      <c r="Q30" s="36">
        <f t="shared" si="199"/>
        <v>1344.3986488367909</v>
      </c>
      <c r="R30" s="36">
        <f t="shared" si="199"/>
        <v>1535.1971525507981</v>
      </c>
      <c r="S30" s="44">
        <f>SUM(G30:R30)</f>
        <v>8972.3222394562181</v>
      </c>
      <c r="T30" s="36">
        <f t="shared" ref="T30:AE30" si="200">$D30*T28</f>
        <v>1767.6924814028869</v>
      </c>
      <c r="U30" s="36">
        <f t="shared" si="200"/>
        <v>2072.9850369220403</v>
      </c>
      <c r="V30" s="36">
        <f t="shared" si="200"/>
        <v>2411.8745664942821</v>
      </c>
      <c r="W30" s="36">
        <f t="shared" si="200"/>
        <v>2853.4153708512272</v>
      </c>
      <c r="X30" s="36">
        <f t="shared" si="200"/>
        <v>3427.7143871447793</v>
      </c>
      <c r="Y30" s="36">
        <f t="shared" si="200"/>
        <v>4088.8998424270203</v>
      </c>
      <c r="Z30" s="36">
        <f t="shared" si="200"/>
        <v>4944.1689621533405</v>
      </c>
      <c r="AA30" s="36">
        <f t="shared" si="200"/>
        <v>6045.7830771588315</v>
      </c>
      <c r="AB30" s="36">
        <f t="shared" si="200"/>
        <v>7360.3897023418094</v>
      </c>
      <c r="AC30" s="36">
        <f t="shared" si="200"/>
        <v>9045.5518069459868</v>
      </c>
      <c r="AD30" s="36">
        <f t="shared" si="200"/>
        <v>11204.251943621317</v>
      </c>
      <c r="AE30" s="36">
        <f t="shared" si="200"/>
        <v>13224.036504314758</v>
      </c>
      <c r="AF30" s="45">
        <f t="shared" ref="AF30:AF34" si="201">SUM(T30:AE30)</f>
        <v>68446.763681778277</v>
      </c>
      <c r="AG30" s="36">
        <f t="shared" ref="AG30:AR30" si="202">$D30*AG28</f>
        <v>15203.337413270985</v>
      </c>
      <c r="AH30" s="36">
        <f t="shared" si="202"/>
        <v>17257.359380109541</v>
      </c>
      <c r="AI30" s="36">
        <f t="shared" si="202"/>
        <v>19267.171656038074</v>
      </c>
      <c r="AJ30" s="36">
        <f t="shared" si="202"/>
        <v>21437.067022929379</v>
      </c>
      <c r="AK30" s="36">
        <f t="shared" si="202"/>
        <v>23821.327309274682</v>
      </c>
      <c r="AL30" s="36">
        <f t="shared" si="202"/>
        <v>26238.694145439582</v>
      </c>
      <c r="AM30" s="36">
        <f t="shared" si="202"/>
        <v>28930.722736292937</v>
      </c>
      <c r="AN30" s="36">
        <f t="shared" si="202"/>
        <v>31947.022751504886</v>
      </c>
      <c r="AO30" s="36">
        <f t="shared" si="202"/>
        <v>35054.590220263854</v>
      </c>
      <c r="AP30" s="36">
        <f t="shared" si="202"/>
        <v>38552.54465064071</v>
      </c>
      <c r="AQ30" s="36">
        <f t="shared" si="202"/>
        <v>42495.420818186263</v>
      </c>
      <c r="AR30" s="36">
        <f t="shared" si="202"/>
        <v>46594.82684204034</v>
      </c>
      <c r="AS30" s="46">
        <f t="shared" si="129"/>
        <v>346800.08494599123</v>
      </c>
      <c r="AT30" s="36">
        <f t="shared" ref="AT30:BE30" si="203">$D30*AT28</f>
        <v>51210.561071813994</v>
      </c>
      <c r="AU30" s="36">
        <f t="shared" si="203"/>
        <v>56472.422131927568</v>
      </c>
      <c r="AV30" s="36">
        <f t="shared" si="203"/>
        <v>61858.079753053993</v>
      </c>
      <c r="AW30" s="36">
        <f t="shared" si="203"/>
        <v>67983.613969480386</v>
      </c>
      <c r="AX30" s="36">
        <f t="shared" si="203"/>
        <v>74963.70061995415</v>
      </c>
      <c r="AY30" s="36">
        <f t="shared" si="203"/>
        <v>82134.522266460917</v>
      </c>
      <c r="AZ30" s="36">
        <f t="shared" si="203"/>
        <v>90278.115322888174</v>
      </c>
      <c r="BA30" s="36">
        <f t="shared" si="203"/>
        <v>99550.54913298531</v>
      </c>
      <c r="BB30" s="36">
        <f t="shared" si="203"/>
        <v>109086.78012650606</v>
      </c>
      <c r="BC30" s="36">
        <f t="shared" si="203"/>
        <v>119921.19343191771</v>
      </c>
      <c r="BD30" s="36">
        <f t="shared" si="203"/>
        <v>132243.64281743884</v>
      </c>
      <c r="BE30" s="36">
        <f t="shared" si="203"/>
        <v>143422.76348447372</v>
      </c>
      <c r="BF30" s="47">
        <f t="shared" ref="BF30:BF34" si="204">SUM(AT30:BE30)</f>
        <v>1089125.9441289008</v>
      </c>
      <c r="BG30" s="36">
        <f t="shared" ref="BG30:BR30" si="205">$D30*BG28</f>
        <v>154929.76397877515</v>
      </c>
      <c r="BH30" s="36">
        <f t="shared" si="205"/>
        <v>167102.07297399989</v>
      </c>
      <c r="BI30" s="36">
        <f t="shared" si="205"/>
        <v>178514.61181003923</v>
      </c>
      <c r="BJ30" s="36">
        <f t="shared" si="205"/>
        <v>190901.5739555691</v>
      </c>
      <c r="BK30" s="36">
        <f t="shared" si="205"/>
        <v>204550.40588348496</v>
      </c>
      <c r="BL30" s="36">
        <f t="shared" si="205"/>
        <v>217483.36885865542</v>
      </c>
      <c r="BM30" s="36">
        <f t="shared" si="205"/>
        <v>231877.77951511022</v>
      </c>
      <c r="BN30" s="36">
        <f t="shared" si="205"/>
        <v>248025.7363551966</v>
      </c>
      <c r="BO30" s="36">
        <f t="shared" si="205"/>
        <v>263344.1209821938</v>
      </c>
      <c r="BP30" s="36">
        <f t="shared" si="205"/>
        <v>280604.73808995757</v>
      </c>
      <c r="BQ30" s="36">
        <f t="shared" si="205"/>
        <v>300144.59216703504</v>
      </c>
      <c r="BR30" s="36">
        <f t="shared" si="205"/>
        <v>300144.59216703504</v>
      </c>
      <c r="BS30" s="48">
        <f t="shared" ref="BS30:BS34" si="206">SUM(BG30:BR30)</f>
        <v>2737623.3567370526</v>
      </c>
    </row>
    <row r="31" spans="1:71" s="58" customFormat="1" ht="15" x14ac:dyDescent="0.25">
      <c r="A31" s="96"/>
      <c r="B31" s="63" t="s">
        <v>129</v>
      </c>
      <c r="C31" s="49"/>
      <c r="D31" s="929">
        <v>0.4</v>
      </c>
      <c r="E31" s="49"/>
      <c r="F31" s="34"/>
      <c r="G31" s="875"/>
      <c r="H31" s="872">
        <f t="shared" ref="H31:R31" si="207">$D31*G28</f>
        <v>185.05080000000001</v>
      </c>
      <c r="I31" s="36">
        <f t="shared" si="207"/>
        <v>235.80583333333334</v>
      </c>
      <c r="J31" s="36">
        <f t="shared" si="207"/>
        <v>285.37303611111111</v>
      </c>
      <c r="K31" s="36">
        <f t="shared" si="207"/>
        <v>349.38078912037042</v>
      </c>
      <c r="L31" s="36">
        <f t="shared" si="207"/>
        <v>429.7884398804012</v>
      </c>
      <c r="M31" s="36">
        <f t="shared" si="207"/>
        <v>519.00284370376801</v>
      </c>
      <c r="N31" s="36">
        <f t="shared" si="207"/>
        <v>634.83921299574877</v>
      </c>
      <c r="O31" s="36">
        <f t="shared" si="207"/>
        <v>786.52879784039442</v>
      </c>
      <c r="P31" s="36">
        <f t="shared" si="207"/>
        <v>939.47065791209388</v>
      </c>
      <c r="Q31" s="36">
        <f t="shared" si="207"/>
        <v>1050.5164229415602</v>
      </c>
      <c r="R31" s="36">
        <f t="shared" si="207"/>
        <v>1195.0210211882586</v>
      </c>
      <c r="S31" s="44">
        <f>SUM(G31:R31)</f>
        <v>6610.7778550270405</v>
      </c>
      <c r="T31" s="36">
        <f>$D31*R28</f>
        <v>1364.6196911562652</v>
      </c>
      <c r="U31" s="36">
        <f t="shared" ref="U31:AE31" si="208">$D31*T28</f>
        <v>1571.2822056914549</v>
      </c>
      <c r="V31" s="36">
        <f t="shared" si="208"/>
        <v>1842.6533661529247</v>
      </c>
      <c r="W31" s="36">
        <f t="shared" si="208"/>
        <v>2143.8885035504732</v>
      </c>
      <c r="X31" s="36">
        <f t="shared" si="208"/>
        <v>2536.3692185344244</v>
      </c>
      <c r="Y31" s="36">
        <f t="shared" si="208"/>
        <v>3046.8572330175816</v>
      </c>
      <c r="Z31" s="36">
        <f t="shared" si="208"/>
        <v>3634.5776377129073</v>
      </c>
      <c r="AA31" s="36">
        <f t="shared" si="208"/>
        <v>4394.8168552474144</v>
      </c>
      <c r="AB31" s="36">
        <f t="shared" si="208"/>
        <v>5374.0294019189614</v>
      </c>
      <c r="AC31" s="36">
        <f t="shared" si="208"/>
        <v>6542.5686243038308</v>
      </c>
      <c r="AD31" s="36">
        <f t="shared" si="208"/>
        <v>8040.4904950630998</v>
      </c>
      <c r="AE31" s="36">
        <f t="shared" si="208"/>
        <v>9959.3350609967274</v>
      </c>
      <c r="AF31" s="45">
        <f t="shared" si="201"/>
        <v>50451.488293346061</v>
      </c>
      <c r="AG31" s="36">
        <f>$D31*AE28</f>
        <v>11754.699114946452</v>
      </c>
      <c r="AH31" s="36">
        <f t="shared" ref="AH31:AR31" si="209">$D31*AG28</f>
        <v>13514.07770068532</v>
      </c>
      <c r="AI31" s="36">
        <f t="shared" si="209"/>
        <v>15339.875004541813</v>
      </c>
      <c r="AJ31" s="36">
        <f t="shared" si="209"/>
        <v>17126.374805367177</v>
      </c>
      <c r="AK31" s="36">
        <f t="shared" si="209"/>
        <v>19055.170687048336</v>
      </c>
      <c r="AL31" s="36">
        <f t="shared" si="209"/>
        <v>21174.513163799718</v>
      </c>
      <c r="AM31" s="36">
        <f t="shared" si="209"/>
        <v>23323.283684835187</v>
      </c>
      <c r="AN31" s="36">
        <f t="shared" si="209"/>
        <v>25716.197987815947</v>
      </c>
      <c r="AO31" s="36">
        <f t="shared" si="209"/>
        <v>28397.353556893231</v>
      </c>
      <c r="AP31" s="36">
        <f t="shared" si="209"/>
        <v>31159.63575134565</v>
      </c>
      <c r="AQ31" s="36">
        <f t="shared" si="209"/>
        <v>34268.928578347302</v>
      </c>
      <c r="AR31" s="36">
        <f t="shared" si="209"/>
        <v>37773.707393943347</v>
      </c>
      <c r="AS31" s="46">
        <f>SUM(AG31:AR31)</f>
        <v>278603.81742956949</v>
      </c>
      <c r="AT31" s="36">
        <f>$D31*AR28</f>
        <v>41417.623859591418</v>
      </c>
      <c r="AU31" s="36">
        <f t="shared" ref="AU31:BE31" si="210">$D31*AT28</f>
        <v>45520.498730501335</v>
      </c>
      <c r="AV31" s="36">
        <f t="shared" si="210"/>
        <v>50197.7085617134</v>
      </c>
      <c r="AW31" s="36">
        <f t="shared" si="210"/>
        <v>54984.959780492441</v>
      </c>
      <c r="AX31" s="36">
        <f t="shared" si="210"/>
        <v>60429.879083982567</v>
      </c>
      <c r="AY31" s="36">
        <f t="shared" si="210"/>
        <v>66634.400551070357</v>
      </c>
      <c r="AZ31" s="36">
        <f t="shared" si="210"/>
        <v>73008.464236854154</v>
      </c>
      <c r="BA31" s="36">
        <f t="shared" si="210"/>
        <v>80247.21362034505</v>
      </c>
      <c r="BB31" s="36">
        <f t="shared" si="210"/>
        <v>88489.377007098054</v>
      </c>
      <c r="BC31" s="36">
        <f t="shared" si="210"/>
        <v>96966.026779116495</v>
      </c>
      <c r="BD31" s="36">
        <f t="shared" si="210"/>
        <v>106596.61638392686</v>
      </c>
      <c r="BE31" s="36">
        <f t="shared" si="210"/>
        <v>117549.90472661229</v>
      </c>
      <c r="BF31" s="47">
        <f t="shared" si="204"/>
        <v>882042.67332130438</v>
      </c>
      <c r="BG31" s="36">
        <f>$D31*BE28</f>
        <v>127486.90087508774</v>
      </c>
      <c r="BH31" s="36">
        <f t="shared" ref="BH31:BR31" si="211">$D31*BG28</f>
        <v>137715.34575891125</v>
      </c>
      <c r="BI31" s="36">
        <f t="shared" si="211"/>
        <v>148535.1759768888</v>
      </c>
      <c r="BJ31" s="36">
        <f t="shared" si="211"/>
        <v>158679.6549422571</v>
      </c>
      <c r="BK31" s="36">
        <f t="shared" si="211"/>
        <v>169690.28796050587</v>
      </c>
      <c r="BL31" s="36">
        <f t="shared" si="211"/>
        <v>181822.58300754218</v>
      </c>
      <c r="BM31" s="36">
        <f t="shared" si="211"/>
        <v>193318.55009658262</v>
      </c>
      <c r="BN31" s="36">
        <f t="shared" si="211"/>
        <v>206113.58179120909</v>
      </c>
      <c r="BO31" s="36">
        <f t="shared" si="211"/>
        <v>220467.32120461922</v>
      </c>
      <c r="BP31" s="36">
        <f t="shared" si="211"/>
        <v>234083.66309528338</v>
      </c>
      <c r="BQ31" s="36">
        <f t="shared" si="211"/>
        <v>249426.43385774005</v>
      </c>
      <c r="BR31" s="36">
        <f t="shared" si="211"/>
        <v>266795.19303736446</v>
      </c>
      <c r="BS31" s="48">
        <f t="shared" si="206"/>
        <v>2294134.6916039917</v>
      </c>
    </row>
    <row r="32" spans="1:71" s="58" customFormat="1" ht="15" x14ac:dyDescent="0.25">
      <c r="A32" s="96"/>
      <c r="B32" s="63" t="s">
        <v>130</v>
      </c>
      <c r="C32" s="49"/>
      <c r="D32" s="929">
        <v>0.1</v>
      </c>
      <c r="E32" s="49"/>
      <c r="F32" s="34"/>
      <c r="G32" s="870"/>
      <c r="H32" s="870"/>
      <c r="I32" s="872">
        <f t="shared" ref="I32:R32" si="212">$D32*G28</f>
        <v>46.262700000000002</v>
      </c>
      <c r="J32" s="36">
        <f t="shared" si="212"/>
        <v>58.951458333333335</v>
      </c>
      <c r="K32" s="36">
        <f t="shared" si="212"/>
        <v>71.343259027777776</v>
      </c>
      <c r="L32" s="36">
        <f t="shared" si="212"/>
        <v>87.345197280092606</v>
      </c>
      <c r="M32" s="36">
        <f t="shared" si="212"/>
        <v>107.4471099701003</v>
      </c>
      <c r="N32" s="36">
        <f t="shared" si="212"/>
        <v>129.750710925942</v>
      </c>
      <c r="O32" s="36">
        <f t="shared" si="212"/>
        <v>158.70980324893719</v>
      </c>
      <c r="P32" s="36">
        <f t="shared" si="212"/>
        <v>196.6321994600986</v>
      </c>
      <c r="Q32" s="36">
        <f t="shared" si="212"/>
        <v>234.86766447802347</v>
      </c>
      <c r="R32" s="36">
        <f t="shared" si="212"/>
        <v>262.62910573539006</v>
      </c>
      <c r="S32" s="44">
        <f>SUM(G32:R32)</f>
        <v>1353.9392084596955</v>
      </c>
      <c r="T32" s="36">
        <f>$D32*Q28</f>
        <v>298.75525529706465</v>
      </c>
      <c r="U32" s="36">
        <f t="shared" ref="U32:AE32" si="213">$D32*S28</f>
        <v>1993.8493865458263</v>
      </c>
      <c r="V32" s="36">
        <f t="shared" si="213"/>
        <v>392.82055142286373</v>
      </c>
      <c r="W32" s="36">
        <f t="shared" si="213"/>
        <v>460.66334153823118</v>
      </c>
      <c r="X32" s="36">
        <f t="shared" si="213"/>
        <v>535.97212588761829</v>
      </c>
      <c r="Y32" s="36">
        <f t="shared" si="213"/>
        <v>634.09230463360609</v>
      </c>
      <c r="Z32" s="36">
        <f t="shared" si="213"/>
        <v>761.71430825439541</v>
      </c>
      <c r="AA32" s="36">
        <f t="shared" si="213"/>
        <v>908.64440942822682</v>
      </c>
      <c r="AB32" s="36">
        <f t="shared" si="213"/>
        <v>1098.7042138118536</v>
      </c>
      <c r="AC32" s="36">
        <f t="shared" si="213"/>
        <v>1343.5073504797404</v>
      </c>
      <c r="AD32" s="36">
        <f t="shared" si="213"/>
        <v>1635.6421560759577</v>
      </c>
      <c r="AE32" s="36">
        <f t="shared" si="213"/>
        <v>2010.122623765775</v>
      </c>
      <c r="AF32" s="45">
        <f t="shared" si="201"/>
        <v>12074.48802714116</v>
      </c>
      <c r="AG32" s="36">
        <f>$D32*AD28</f>
        <v>2489.8337652491819</v>
      </c>
      <c r="AH32" s="36">
        <f t="shared" ref="AH32:AR32" si="214">$D32*AF28</f>
        <v>15210.391929284062</v>
      </c>
      <c r="AI32" s="36">
        <f t="shared" si="214"/>
        <v>3378.5194251713301</v>
      </c>
      <c r="AJ32" s="36">
        <f t="shared" si="214"/>
        <v>3834.9687511354532</v>
      </c>
      <c r="AK32" s="36">
        <f t="shared" si="214"/>
        <v>4281.5937013417943</v>
      </c>
      <c r="AL32" s="36">
        <f t="shared" si="214"/>
        <v>4763.792671762084</v>
      </c>
      <c r="AM32" s="36">
        <f t="shared" si="214"/>
        <v>5293.6282909499296</v>
      </c>
      <c r="AN32" s="36">
        <f t="shared" si="214"/>
        <v>5830.8209212087968</v>
      </c>
      <c r="AO32" s="36">
        <f t="shared" si="214"/>
        <v>6429.0494969539868</v>
      </c>
      <c r="AP32" s="36">
        <f t="shared" si="214"/>
        <v>7099.3383892233078</v>
      </c>
      <c r="AQ32" s="36">
        <f t="shared" si="214"/>
        <v>7789.9089378364124</v>
      </c>
      <c r="AR32" s="36">
        <f t="shared" si="214"/>
        <v>8567.2321445868256</v>
      </c>
      <c r="AS32" s="46">
        <f>SUM(AG32:AR32)</f>
        <v>74969.07842470317</v>
      </c>
      <c r="AT32" s="36">
        <f>$D32*AQ28</f>
        <v>9443.4268484858367</v>
      </c>
      <c r="AU32" s="36">
        <f t="shared" ref="AU32:BE32" si="215">$D32*AS28</f>
        <v>77066.685543553598</v>
      </c>
      <c r="AV32" s="36">
        <f t="shared" si="215"/>
        <v>11380.124682625334</v>
      </c>
      <c r="AW32" s="36">
        <f t="shared" si="215"/>
        <v>12549.42714042835</v>
      </c>
      <c r="AX32" s="36">
        <f t="shared" si="215"/>
        <v>13746.23994512311</v>
      </c>
      <c r="AY32" s="36">
        <f t="shared" si="215"/>
        <v>15107.469770995642</v>
      </c>
      <c r="AZ32" s="36">
        <f t="shared" si="215"/>
        <v>16658.600137767589</v>
      </c>
      <c r="BA32" s="36">
        <f t="shared" si="215"/>
        <v>18252.116059213538</v>
      </c>
      <c r="BB32" s="36">
        <f t="shared" si="215"/>
        <v>20061.803405086263</v>
      </c>
      <c r="BC32" s="36">
        <f t="shared" si="215"/>
        <v>22122.344251774513</v>
      </c>
      <c r="BD32" s="36">
        <f t="shared" si="215"/>
        <v>24241.506694779124</v>
      </c>
      <c r="BE32" s="36">
        <f t="shared" si="215"/>
        <v>26649.154095981714</v>
      </c>
      <c r="BF32" s="47">
        <f t="shared" si="204"/>
        <v>267278.89857581462</v>
      </c>
      <c r="BG32" s="36">
        <f>$D32*BD28</f>
        <v>29387.476181653074</v>
      </c>
      <c r="BH32" s="36">
        <f t="shared" ref="BH32:BR32" si="216">$D32*BF28</f>
        <v>242027.98758420022</v>
      </c>
      <c r="BI32" s="36">
        <f t="shared" si="216"/>
        <v>34428.836439727813</v>
      </c>
      <c r="BJ32" s="36">
        <f t="shared" si="216"/>
        <v>37133.7939942222</v>
      </c>
      <c r="BK32" s="36">
        <f t="shared" si="216"/>
        <v>39669.913735564274</v>
      </c>
      <c r="BL32" s="36">
        <f t="shared" si="216"/>
        <v>42422.571990126467</v>
      </c>
      <c r="BM32" s="36">
        <f t="shared" si="216"/>
        <v>45455.645751885546</v>
      </c>
      <c r="BN32" s="36">
        <f t="shared" si="216"/>
        <v>48329.637524145655</v>
      </c>
      <c r="BO32" s="36">
        <f t="shared" si="216"/>
        <v>51528.395447802272</v>
      </c>
      <c r="BP32" s="36">
        <f t="shared" si="216"/>
        <v>55116.830301154805</v>
      </c>
      <c r="BQ32" s="36">
        <f t="shared" si="216"/>
        <v>58520.915773820845</v>
      </c>
      <c r="BR32" s="36">
        <f t="shared" si="216"/>
        <v>62356.608464435012</v>
      </c>
      <c r="BS32" s="48">
        <f t="shared" si="206"/>
        <v>746378.61318873812</v>
      </c>
    </row>
    <row r="33" spans="1:71" s="58" customFormat="1" ht="15" x14ac:dyDescent="0.25">
      <c r="A33" s="96"/>
      <c r="B33" s="115" t="s">
        <v>131</v>
      </c>
      <c r="C33" s="49"/>
      <c r="D33" s="930">
        <v>0.05</v>
      </c>
      <c r="E33" s="49"/>
      <c r="F33" s="34"/>
      <c r="G33" s="871"/>
      <c r="H33" s="871"/>
      <c r="I33" s="873"/>
      <c r="J33" s="36">
        <f t="shared" ref="J33:R33" si="217">$D33*G28</f>
        <v>23.131350000000001</v>
      </c>
      <c r="K33" s="36">
        <f t="shared" si="217"/>
        <v>29.475729166666667</v>
      </c>
      <c r="L33" s="36">
        <f t="shared" si="217"/>
        <v>35.671629513888888</v>
      </c>
      <c r="M33" s="36">
        <f t="shared" si="217"/>
        <v>43.672598640046303</v>
      </c>
      <c r="N33" s="36">
        <f t="shared" si="217"/>
        <v>53.72355498505015</v>
      </c>
      <c r="O33" s="36">
        <f t="shared" si="217"/>
        <v>64.875355462971001</v>
      </c>
      <c r="P33" s="36">
        <f t="shared" si="217"/>
        <v>79.354901624468596</v>
      </c>
      <c r="Q33" s="36">
        <f t="shared" si="217"/>
        <v>98.316099730049302</v>
      </c>
      <c r="R33" s="36">
        <f t="shared" si="217"/>
        <v>117.43383223901174</v>
      </c>
      <c r="S33" s="44">
        <f>SUM(G33:R33)</f>
        <v>545.65505136215268</v>
      </c>
      <c r="T33" s="36">
        <f>$D33*P28</f>
        <v>131.31455286769503</v>
      </c>
      <c r="U33" s="36">
        <f t="shared" ref="U33:AE33" si="218">$D33*R28</f>
        <v>170.57746139453315</v>
      </c>
      <c r="V33" s="36">
        <f t="shared" si="218"/>
        <v>996.92469327291315</v>
      </c>
      <c r="W33" s="36">
        <f t="shared" si="218"/>
        <v>196.41027571143186</v>
      </c>
      <c r="X33" s="36">
        <f t="shared" si="218"/>
        <v>230.33167076911559</v>
      </c>
      <c r="Y33" s="36">
        <f t="shared" si="218"/>
        <v>267.98606294380915</v>
      </c>
      <c r="Z33" s="36">
        <f t="shared" si="218"/>
        <v>317.04615231680305</v>
      </c>
      <c r="AA33" s="36">
        <f t="shared" si="218"/>
        <v>380.8571541271977</v>
      </c>
      <c r="AB33" s="36">
        <f t="shared" si="218"/>
        <v>454.32220471411341</v>
      </c>
      <c r="AC33" s="36">
        <f t="shared" si="218"/>
        <v>549.3521069059268</v>
      </c>
      <c r="AD33" s="36">
        <f t="shared" si="218"/>
        <v>671.75367523987018</v>
      </c>
      <c r="AE33" s="36">
        <f t="shared" si="218"/>
        <v>817.82107803797885</v>
      </c>
      <c r="AF33" s="45">
        <f t="shared" si="201"/>
        <v>5184.6970883013873</v>
      </c>
      <c r="AG33" s="36">
        <f>$D33*AC28</f>
        <v>1005.0613118828875</v>
      </c>
      <c r="AH33" s="36">
        <f t="shared" ref="AH33:AR33" si="219">$D33*AE28</f>
        <v>1469.3373893683065</v>
      </c>
      <c r="AI33" s="36">
        <f t="shared" si="219"/>
        <v>7605.195964642031</v>
      </c>
      <c r="AJ33" s="36">
        <f t="shared" si="219"/>
        <v>1689.2597125856651</v>
      </c>
      <c r="AK33" s="36">
        <f t="shared" si="219"/>
        <v>1917.4843755677266</v>
      </c>
      <c r="AL33" s="36">
        <f t="shared" si="219"/>
        <v>2140.7968506708971</v>
      </c>
      <c r="AM33" s="36">
        <f t="shared" si="219"/>
        <v>2381.896335881042</v>
      </c>
      <c r="AN33" s="36">
        <f t="shared" si="219"/>
        <v>2646.8141454749648</v>
      </c>
      <c r="AO33" s="36">
        <f t="shared" si="219"/>
        <v>2915.4104606043984</v>
      </c>
      <c r="AP33" s="36">
        <f t="shared" si="219"/>
        <v>3214.5247484769934</v>
      </c>
      <c r="AQ33" s="36">
        <f t="shared" si="219"/>
        <v>3549.6691946116539</v>
      </c>
      <c r="AR33" s="36">
        <f t="shared" si="219"/>
        <v>3894.9544689182062</v>
      </c>
      <c r="AS33" s="46">
        <f>SUM(AG33:AR33)</f>
        <v>34430.404958684769</v>
      </c>
      <c r="AT33" s="36">
        <f>$D33*AP28</f>
        <v>4283.6160722934128</v>
      </c>
      <c r="AU33" s="36">
        <f t="shared" ref="AU33:BE33" si="220">$D33*AR28</f>
        <v>5177.2029824489273</v>
      </c>
      <c r="AV33" s="36">
        <f t="shared" si="220"/>
        <v>38533.342771776799</v>
      </c>
      <c r="AW33" s="36">
        <f t="shared" si="220"/>
        <v>5690.0623413126668</v>
      </c>
      <c r="AX33" s="36">
        <f t="shared" si="220"/>
        <v>6274.713570214175</v>
      </c>
      <c r="AY33" s="36">
        <f t="shared" si="220"/>
        <v>6873.1199725615552</v>
      </c>
      <c r="AZ33" s="36">
        <f t="shared" si="220"/>
        <v>7553.7348854978209</v>
      </c>
      <c r="BA33" s="36">
        <f t="shared" si="220"/>
        <v>8329.3000688837947</v>
      </c>
      <c r="BB33" s="36">
        <f t="shared" si="220"/>
        <v>9126.0580296067692</v>
      </c>
      <c r="BC33" s="36">
        <f t="shared" si="220"/>
        <v>10030.901702543131</v>
      </c>
      <c r="BD33" s="36">
        <f t="shared" si="220"/>
        <v>11061.172125887257</v>
      </c>
      <c r="BE33" s="36">
        <f t="shared" si="220"/>
        <v>12120.753347389562</v>
      </c>
      <c r="BF33" s="47">
        <f t="shared" si="204"/>
        <v>125053.97787041587</v>
      </c>
      <c r="BG33" s="36">
        <f>$D33*BC28</f>
        <v>13324.577047990857</v>
      </c>
      <c r="BH33" s="36">
        <f t="shared" ref="BH33:BR33" si="221">$D33*BE28</f>
        <v>15935.862609385968</v>
      </c>
      <c r="BI33" s="36">
        <f t="shared" si="221"/>
        <v>121013.99379210011</v>
      </c>
      <c r="BJ33" s="36">
        <f t="shared" si="221"/>
        <v>17214.418219863906</v>
      </c>
      <c r="BK33" s="36">
        <f t="shared" si="221"/>
        <v>18566.8969971111</v>
      </c>
      <c r="BL33" s="36">
        <f t="shared" si="221"/>
        <v>19834.956867782137</v>
      </c>
      <c r="BM33" s="36">
        <f t="shared" si="221"/>
        <v>21211.285995063234</v>
      </c>
      <c r="BN33" s="36">
        <f t="shared" si="221"/>
        <v>22727.822875942773</v>
      </c>
      <c r="BO33" s="36">
        <f t="shared" si="221"/>
        <v>24164.818762072828</v>
      </c>
      <c r="BP33" s="36">
        <f t="shared" si="221"/>
        <v>25764.197723901136</v>
      </c>
      <c r="BQ33" s="36">
        <f t="shared" si="221"/>
        <v>27558.415150577403</v>
      </c>
      <c r="BR33" s="36">
        <f t="shared" si="221"/>
        <v>29260.457886910423</v>
      </c>
      <c r="BS33" s="48">
        <f t="shared" si="206"/>
        <v>356577.70392870181</v>
      </c>
    </row>
    <row r="34" spans="1:71" s="103" customFormat="1" ht="15" x14ac:dyDescent="0.25">
      <c r="A34" s="215"/>
      <c r="B34" s="107" t="s">
        <v>267</v>
      </c>
      <c r="C34" s="216"/>
      <c r="D34" s="216"/>
      <c r="E34" s="49"/>
      <c r="F34" s="225"/>
      <c r="G34" s="880">
        <f>SUM(G30:G33)</f>
        <v>208.18215000000001</v>
      </c>
      <c r="H34" s="212">
        <f t="shared" ref="H34:BR34" si="222">SUM(H30:H33)</f>
        <v>450.33236250000004</v>
      </c>
      <c r="I34" s="212">
        <f t="shared" si="222"/>
        <v>603.11319895833333</v>
      </c>
      <c r="J34" s="212">
        <f t="shared" si="222"/>
        <v>760.50923220486106</v>
      </c>
      <c r="K34" s="212">
        <f t="shared" si="222"/>
        <v>933.71177218026628</v>
      </c>
      <c r="L34" s="212">
        <f t="shared" si="222"/>
        <v>1136.6834658411217</v>
      </c>
      <c r="M34" s="212">
        <f t="shared" si="222"/>
        <v>1384.3166669341317</v>
      </c>
      <c r="N34" s="212">
        <f t="shared" si="222"/>
        <v>1703.1583764771847</v>
      </c>
      <c r="O34" s="212">
        <f t="shared" si="222"/>
        <v>2067.0184467034082</v>
      </c>
      <c r="P34" s="212">
        <f t="shared" si="222"/>
        <v>2397.2887348059162</v>
      </c>
      <c r="Q34" s="212">
        <f t="shared" si="222"/>
        <v>2728.0988359864241</v>
      </c>
      <c r="R34" s="212">
        <f t="shared" si="222"/>
        <v>3110.2811117134584</v>
      </c>
      <c r="S34" s="138">
        <f>SUM(G34:R34)</f>
        <v>17482.694354305106</v>
      </c>
      <c r="T34" s="212">
        <f t="shared" si="222"/>
        <v>3562.3819807239115</v>
      </c>
      <c r="U34" s="212">
        <f t="shared" si="222"/>
        <v>5808.6940905538549</v>
      </c>
      <c r="V34" s="212">
        <f t="shared" si="222"/>
        <v>5644.2731773429832</v>
      </c>
      <c r="W34" s="212">
        <f t="shared" si="222"/>
        <v>5654.377491651363</v>
      </c>
      <c r="X34" s="212">
        <f t="shared" si="222"/>
        <v>6730.3874023359367</v>
      </c>
      <c r="Y34" s="212">
        <f t="shared" si="222"/>
        <v>8037.8354430220179</v>
      </c>
      <c r="Z34" s="212">
        <f t="shared" si="222"/>
        <v>9657.5070604374469</v>
      </c>
      <c r="AA34" s="212">
        <f t="shared" si="222"/>
        <v>11730.101495961671</v>
      </c>
      <c r="AB34" s="212">
        <f t="shared" si="222"/>
        <v>14287.445522786738</v>
      </c>
      <c r="AC34" s="212">
        <f t="shared" si="222"/>
        <v>17480.979888635487</v>
      </c>
      <c r="AD34" s="212">
        <f t="shared" si="222"/>
        <v>21552.138270000247</v>
      </c>
      <c r="AE34" s="213">
        <f t="shared" si="222"/>
        <v>26011.315267115238</v>
      </c>
      <c r="AF34" s="184">
        <f t="shared" si="201"/>
        <v>136157.43709056691</v>
      </c>
      <c r="AG34" s="211">
        <f t="shared" si="222"/>
        <v>30452.931605349509</v>
      </c>
      <c r="AH34" s="212">
        <f t="shared" si="222"/>
        <v>47451.166399447233</v>
      </c>
      <c r="AI34" s="212">
        <f t="shared" si="222"/>
        <v>45590.762050393249</v>
      </c>
      <c r="AJ34" s="212">
        <f t="shared" si="222"/>
        <v>44087.670292017669</v>
      </c>
      <c r="AK34" s="212">
        <f t="shared" si="222"/>
        <v>49075.576073232536</v>
      </c>
      <c r="AL34" s="212">
        <f t="shared" si="222"/>
        <v>54317.796831672284</v>
      </c>
      <c r="AM34" s="212">
        <f t="shared" si="222"/>
        <v>59929.531047959099</v>
      </c>
      <c r="AN34" s="212">
        <f t="shared" si="222"/>
        <v>66140.855806004605</v>
      </c>
      <c r="AO34" s="212">
        <f t="shared" si="222"/>
        <v>72796.403734715466</v>
      </c>
      <c r="AP34" s="212">
        <f t="shared" si="222"/>
        <v>80026.043539686667</v>
      </c>
      <c r="AQ34" s="212">
        <f t="shared" si="222"/>
        <v>88103.927528981629</v>
      </c>
      <c r="AR34" s="213">
        <f t="shared" si="222"/>
        <v>96830.720849488716</v>
      </c>
      <c r="AS34" s="187">
        <f>SUM(AG34:AR34)</f>
        <v>734803.38575894863</v>
      </c>
      <c r="AT34" s="211">
        <f t="shared" si="222"/>
        <v>106355.22785218466</v>
      </c>
      <c r="AU34" s="212">
        <f t="shared" si="222"/>
        <v>184236.80938843143</v>
      </c>
      <c r="AV34" s="212">
        <f t="shared" si="222"/>
        <v>161969.25576916951</v>
      </c>
      <c r="AW34" s="212">
        <f t="shared" si="222"/>
        <v>141208.06323171387</v>
      </c>
      <c r="AX34" s="212">
        <f t="shared" si="222"/>
        <v>155414.53321927399</v>
      </c>
      <c r="AY34" s="212">
        <f t="shared" si="222"/>
        <v>170749.51256108846</v>
      </c>
      <c r="AZ34" s="212">
        <f t="shared" si="222"/>
        <v>187498.91458300775</v>
      </c>
      <c r="BA34" s="212">
        <f t="shared" si="222"/>
        <v>206379.17888142768</v>
      </c>
      <c r="BB34" s="212">
        <f t="shared" si="222"/>
        <v>226764.01856829715</v>
      </c>
      <c r="BC34" s="212">
        <f t="shared" si="222"/>
        <v>249040.46616535186</v>
      </c>
      <c r="BD34" s="212">
        <f t="shared" si="222"/>
        <v>274142.93802203209</v>
      </c>
      <c r="BE34" s="213">
        <f t="shared" si="222"/>
        <v>299742.57565445732</v>
      </c>
      <c r="BF34" s="182">
        <f t="shared" si="204"/>
        <v>2363501.4938964359</v>
      </c>
      <c r="BG34" s="211">
        <f t="shared" si="222"/>
        <v>325128.71808350686</v>
      </c>
      <c r="BH34" s="212">
        <f t="shared" si="222"/>
        <v>562781.26892649732</v>
      </c>
      <c r="BI34" s="212">
        <f t="shared" si="222"/>
        <v>482492.61801875592</v>
      </c>
      <c r="BJ34" s="212">
        <f t="shared" si="222"/>
        <v>403929.44111191225</v>
      </c>
      <c r="BK34" s="212">
        <f t="shared" si="222"/>
        <v>432477.50457666616</v>
      </c>
      <c r="BL34" s="212">
        <f t="shared" si="222"/>
        <v>461563.48072410619</v>
      </c>
      <c r="BM34" s="212">
        <f t="shared" si="222"/>
        <v>491863.26135864161</v>
      </c>
      <c r="BN34" s="212">
        <f t="shared" si="222"/>
        <v>525196.77854649408</v>
      </c>
      <c r="BO34" s="212">
        <f t="shared" si="222"/>
        <v>559504.65639668808</v>
      </c>
      <c r="BP34" s="212">
        <f t="shared" si="222"/>
        <v>595569.42921029683</v>
      </c>
      <c r="BQ34" s="212">
        <f t="shared" si="222"/>
        <v>635650.35694917338</v>
      </c>
      <c r="BR34" s="213">
        <f t="shared" si="222"/>
        <v>658556.85155574488</v>
      </c>
      <c r="BS34" s="180">
        <f t="shared" si="206"/>
        <v>6134714.3654584838</v>
      </c>
    </row>
    <row r="35" spans="1:71" s="98" customFormat="1" ht="6" customHeight="1" x14ac:dyDescent="0.2">
      <c r="A35" s="97"/>
      <c r="B35" s="840"/>
      <c r="C35" s="56"/>
      <c r="D35" s="56"/>
      <c r="E35" s="933"/>
      <c r="F35" s="56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119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119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119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119"/>
      <c r="BG35" s="88"/>
      <c r="BH35" s="88"/>
      <c r="BI35" s="88"/>
      <c r="BJ35" s="88"/>
      <c r="BK35" s="88"/>
      <c r="BL35" s="88"/>
      <c r="BM35" s="88"/>
      <c r="BN35" s="88"/>
      <c r="BO35" s="88"/>
      <c r="BP35" s="88"/>
      <c r="BQ35" s="88"/>
      <c r="BR35" s="88"/>
      <c r="BS35" s="119"/>
    </row>
    <row r="36" spans="1:71" s="58" customFormat="1" ht="6" customHeight="1" x14ac:dyDescent="0.2">
      <c r="B36" s="931"/>
      <c r="C36" s="59"/>
      <c r="D36" s="59"/>
      <c r="E36" s="59"/>
      <c r="S36" s="90"/>
      <c r="AF36" s="90"/>
      <c r="AS36" s="90"/>
      <c r="BF36" s="90"/>
      <c r="BS36" s="90"/>
    </row>
    <row r="37" spans="1:71" s="58" customFormat="1" ht="6" customHeight="1" x14ac:dyDescent="0.2">
      <c r="A37" s="101"/>
      <c r="B37" s="60"/>
      <c r="C37" s="61"/>
      <c r="D37" s="61"/>
      <c r="E37" s="61"/>
      <c r="F37" s="61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120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120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120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120"/>
      <c r="BG37" s="57"/>
      <c r="BH37" s="57"/>
      <c r="BI37" s="57"/>
      <c r="BJ37" s="57"/>
      <c r="BK37" s="57"/>
      <c r="BL37" s="57"/>
      <c r="BM37" s="57"/>
      <c r="BN37" s="57"/>
      <c r="BO37" s="57"/>
      <c r="BP37" s="57"/>
      <c r="BQ37" s="57"/>
      <c r="BR37" s="57"/>
      <c r="BS37" s="120"/>
    </row>
    <row r="38" spans="1:71" s="58" customFormat="1" x14ac:dyDescent="0.2">
      <c r="A38" s="96"/>
      <c r="B38" s="33" t="s">
        <v>448</v>
      </c>
      <c r="C38" s="49"/>
      <c r="D38" s="49"/>
      <c r="E38" s="49"/>
      <c r="F38" s="34"/>
      <c r="G38" s="881">
        <f t="shared" ref="G38:R38" si="223">G16+G26</f>
        <v>2407.3994516391745</v>
      </c>
      <c r="H38" s="36">
        <f t="shared" si="223"/>
        <v>686.82759232054889</v>
      </c>
      <c r="I38" s="36">
        <f t="shared" si="223"/>
        <v>1955.3435348659555</v>
      </c>
      <c r="J38" s="36">
        <f t="shared" si="223"/>
        <v>1223.7642276060394</v>
      </c>
      <c r="K38" s="36">
        <f t="shared" si="223"/>
        <v>1501.2999598614581</v>
      </c>
      <c r="L38" s="36">
        <f t="shared" si="223"/>
        <v>1846.0737563804703</v>
      </c>
      <c r="M38" s="36">
        <f t="shared" si="223"/>
        <v>2250.2505153197249</v>
      </c>
      <c r="N38" s="36">
        <f t="shared" si="223"/>
        <v>3243.6036807717273</v>
      </c>
      <c r="O38" s="36">
        <f t="shared" si="223"/>
        <v>3379.2150510768429</v>
      </c>
      <c r="P38" s="36">
        <f t="shared" si="223"/>
        <v>4104.6911079578258</v>
      </c>
      <c r="Q38" s="36">
        <f t="shared" si="223"/>
        <v>4762.8012386377477</v>
      </c>
      <c r="R38" s="43">
        <f t="shared" si="223"/>
        <v>6421.789109389636</v>
      </c>
      <c r="S38" s="44">
        <f>SUM(G38:R38)</f>
        <v>33783.05922582715</v>
      </c>
      <c r="T38" s="35">
        <f t="shared" ref="T38:AE38" si="224">T16+T26</f>
        <v>8456.3993642476744</v>
      </c>
      <c r="U38" s="36">
        <f t="shared" si="224"/>
        <v>7109.3264449424478</v>
      </c>
      <c r="V38" s="36">
        <f t="shared" si="224"/>
        <v>8052.7726931113284</v>
      </c>
      <c r="W38" s="36">
        <f t="shared" si="224"/>
        <v>9617.5105775691718</v>
      </c>
      <c r="X38" s="36">
        <f t="shared" si="224"/>
        <v>11288.762951740287</v>
      </c>
      <c r="Y38" s="36">
        <f t="shared" si="224"/>
        <v>13712.635981806579</v>
      </c>
      <c r="Z38" s="36">
        <f t="shared" si="224"/>
        <v>16023.463044205488</v>
      </c>
      <c r="AA38" s="36">
        <f t="shared" si="224"/>
        <v>19258.392126362269</v>
      </c>
      <c r="AB38" s="36">
        <f t="shared" si="224"/>
        <v>23198.792335243284</v>
      </c>
      <c r="AC38" s="36">
        <f t="shared" si="224"/>
        <v>28508.285332518015</v>
      </c>
      <c r="AD38" s="36">
        <f t="shared" si="224"/>
        <v>34889.718004984381</v>
      </c>
      <c r="AE38" s="43">
        <f t="shared" si="224"/>
        <v>42825.920139547481</v>
      </c>
      <c r="AF38" s="45">
        <f>SUM(T38:AE38)</f>
        <v>222941.97899627843</v>
      </c>
      <c r="AG38" s="35">
        <f t="shared" ref="AG38:AR38" si="225">AG16+AG26</f>
        <v>54193.033609245329</v>
      </c>
      <c r="AH38" s="36">
        <f t="shared" si="225"/>
        <v>60819.554112459453</v>
      </c>
      <c r="AI38" s="36">
        <f t="shared" si="225"/>
        <v>69516.468241224793</v>
      </c>
      <c r="AJ38" s="36">
        <f t="shared" si="225"/>
        <v>78808.321363187148</v>
      </c>
      <c r="AK38" s="36">
        <f t="shared" si="225"/>
        <v>88065.290117095094</v>
      </c>
      <c r="AL38" s="36">
        <f t="shared" si="225"/>
        <v>97798.15897474451</v>
      </c>
      <c r="AM38" s="36">
        <f t="shared" si="225"/>
        <v>108577.83110616915</v>
      </c>
      <c r="AN38" s="36">
        <f t="shared" si="225"/>
        <v>119796.10090859699</v>
      </c>
      <c r="AO38" s="36">
        <f t="shared" si="225"/>
        <v>131913.08391782909</v>
      </c>
      <c r="AP38" s="36">
        <f t="shared" si="225"/>
        <v>145518.00328277462</v>
      </c>
      <c r="AQ38" s="36">
        <f t="shared" si="225"/>
        <v>159970.55051591794</v>
      </c>
      <c r="AR38" s="43">
        <f t="shared" si="225"/>
        <v>175818.98020379688</v>
      </c>
      <c r="AS38" s="46">
        <f>SUM(AG38:AR38)</f>
        <v>1290795.376353041</v>
      </c>
      <c r="AT38" s="35">
        <f t="shared" ref="AT38:BE38" si="226">AT16+AT26</f>
        <v>195092.34567960841</v>
      </c>
      <c r="AU38" s="36">
        <f t="shared" si="226"/>
        <v>212635.14104325708</v>
      </c>
      <c r="AV38" s="36">
        <f t="shared" si="226"/>
        <v>233655.98752252702</v>
      </c>
      <c r="AW38" s="36">
        <f t="shared" si="226"/>
        <v>257136.75061081586</v>
      </c>
      <c r="AX38" s="36">
        <f t="shared" si="226"/>
        <v>282318.59179316222</v>
      </c>
      <c r="AY38" s="36">
        <f t="shared" si="226"/>
        <v>310322.75364795857</v>
      </c>
      <c r="AZ38" s="36">
        <f t="shared" si="226"/>
        <v>341383.14418043446</v>
      </c>
      <c r="BA38" s="36">
        <f t="shared" si="226"/>
        <v>374871.51893951622</v>
      </c>
      <c r="BB38" s="36">
        <f t="shared" si="226"/>
        <v>412220.67961597117</v>
      </c>
      <c r="BC38" s="36">
        <f t="shared" si="226"/>
        <v>453377.96795649052</v>
      </c>
      <c r="BD38" s="36">
        <f t="shared" si="226"/>
        <v>497917.35692439059</v>
      </c>
      <c r="BE38" s="43">
        <f t="shared" si="226"/>
        <v>547707.57885118283</v>
      </c>
      <c r="BF38" s="47">
        <f>SUM(AT38:BE38)</f>
        <v>4118639.8167653149</v>
      </c>
      <c r="BG38" s="35">
        <f t="shared" ref="BG38:BR38" si="227">BG16+BG26</f>
        <v>600888.39331264119</v>
      </c>
      <c r="BH38" s="36">
        <f t="shared" si="227"/>
        <v>650151.96995107562</v>
      </c>
      <c r="BI38" s="36">
        <f t="shared" si="227"/>
        <v>702150.80590964667</v>
      </c>
      <c r="BJ38" s="36">
        <f t="shared" si="227"/>
        <v>754703.66926092748</v>
      </c>
      <c r="BK38" s="36">
        <f t="shared" si="227"/>
        <v>807722.30041566445</v>
      </c>
      <c r="BL38" s="36">
        <f t="shared" si="227"/>
        <v>864306.13498243783</v>
      </c>
      <c r="BM38" s="36">
        <f t="shared" si="227"/>
        <v>922964.68860193738</v>
      </c>
      <c r="BN38" s="36">
        <f t="shared" si="227"/>
        <v>983549.64531484339</v>
      </c>
      <c r="BO38" s="36">
        <f t="shared" si="227"/>
        <v>1049700.7607243287</v>
      </c>
      <c r="BP38" s="36">
        <f t="shared" si="227"/>
        <v>1118799.1647515374</v>
      </c>
      <c r="BQ38" s="36">
        <f t="shared" si="227"/>
        <v>1190909.7970549895</v>
      </c>
      <c r="BR38" s="43">
        <f t="shared" si="227"/>
        <v>1270551.0370098383</v>
      </c>
      <c r="BS38" s="48">
        <f>SUM(BG38:BR38)</f>
        <v>10916398.367289869</v>
      </c>
    </row>
    <row r="39" spans="1:71" s="58" customFormat="1" x14ac:dyDescent="0.2">
      <c r="A39" s="96"/>
      <c r="B39" s="114" t="s">
        <v>132</v>
      </c>
      <c r="C39" s="49"/>
      <c r="D39" s="49"/>
      <c r="E39" s="49"/>
      <c r="F39" s="34"/>
      <c r="G39" s="877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43"/>
      <c r="S39" s="44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43"/>
      <c r="AF39" s="45"/>
      <c r="AG39" s="35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43"/>
      <c r="AS39" s="46"/>
      <c r="AT39" s="35"/>
      <c r="AU39" s="36"/>
      <c r="AV39" s="36"/>
      <c r="AW39" s="36"/>
      <c r="AX39" s="36"/>
      <c r="AY39" s="36"/>
      <c r="AZ39" s="36"/>
      <c r="BA39" s="36"/>
      <c r="BB39" s="36"/>
      <c r="BC39" s="36"/>
      <c r="BD39" s="36"/>
      <c r="BE39" s="43"/>
      <c r="BF39" s="47"/>
      <c r="BG39" s="35"/>
      <c r="BH39" s="36"/>
      <c r="BI39" s="36"/>
      <c r="BJ39" s="36"/>
      <c r="BK39" s="36"/>
      <c r="BL39" s="36"/>
      <c r="BM39" s="36"/>
      <c r="BN39" s="36"/>
      <c r="BO39" s="36"/>
      <c r="BP39" s="36"/>
      <c r="BQ39" s="36"/>
      <c r="BR39" s="43"/>
      <c r="BS39" s="48"/>
    </row>
    <row r="40" spans="1:71" s="58" customFormat="1" x14ac:dyDescent="0.2">
      <c r="A40" s="96"/>
      <c r="B40" s="63" t="s">
        <v>168</v>
      </c>
      <c r="C40" s="49"/>
      <c r="D40" s="49"/>
      <c r="E40" s="49"/>
      <c r="F40" s="34"/>
      <c r="G40" s="35">
        <f t="shared" ref="G40:R40" si="228">G34</f>
        <v>208.18215000000001</v>
      </c>
      <c r="H40" s="36">
        <f t="shared" si="228"/>
        <v>450.33236250000004</v>
      </c>
      <c r="I40" s="36">
        <f t="shared" si="228"/>
        <v>603.11319895833333</v>
      </c>
      <c r="J40" s="36">
        <f t="shared" si="228"/>
        <v>760.50923220486106</v>
      </c>
      <c r="K40" s="36">
        <f t="shared" si="228"/>
        <v>933.71177218026628</v>
      </c>
      <c r="L40" s="36">
        <f t="shared" si="228"/>
        <v>1136.6834658411217</v>
      </c>
      <c r="M40" s="36">
        <f t="shared" si="228"/>
        <v>1384.3166669341317</v>
      </c>
      <c r="N40" s="36">
        <f t="shared" si="228"/>
        <v>1703.1583764771847</v>
      </c>
      <c r="O40" s="36">
        <f t="shared" si="228"/>
        <v>2067.0184467034082</v>
      </c>
      <c r="P40" s="36">
        <f t="shared" si="228"/>
        <v>2397.2887348059162</v>
      </c>
      <c r="Q40" s="36">
        <f t="shared" si="228"/>
        <v>2728.0988359864241</v>
      </c>
      <c r="R40" s="43">
        <f t="shared" si="228"/>
        <v>3110.2811117134584</v>
      </c>
      <c r="S40" s="44">
        <f t="shared" ref="S40:S49" si="229">SUM(G40:R40)</f>
        <v>17482.694354305106</v>
      </c>
      <c r="T40" s="35">
        <f t="shared" ref="T40:AE40" si="230">T34</f>
        <v>3562.3819807239115</v>
      </c>
      <c r="U40" s="36">
        <f t="shared" si="230"/>
        <v>5808.6940905538549</v>
      </c>
      <c r="V40" s="36">
        <f t="shared" si="230"/>
        <v>5644.2731773429832</v>
      </c>
      <c r="W40" s="36">
        <f t="shared" si="230"/>
        <v>5654.377491651363</v>
      </c>
      <c r="X40" s="36">
        <f t="shared" si="230"/>
        <v>6730.3874023359367</v>
      </c>
      <c r="Y40" s="36">
        <f t="shared" si="230"/>
        <v>8037.8354430220179</v>
      </c>
      <c r="Z40" s="36">
        <f t="shared" si="230"/>
        <v>9657.5070604374469</v>
      </c>
      <c r="AA40" s="36">
        <f t="shared" si="230"/>
        <v>11730.101495961671</v>
      </c>
      <c r="AB40" s="36">
        <f t="shared" si="230"/>
        <v>14287.445522786738</v>
      </c>
      <c r="AC40" s="36">
        <f t="shared" si="230"/>
        <v>17480.979888635487</v>
      </c>
      <c r="AD40" s="36">
        <f t="shared" si="230"/>
        <v>21552.138270000247</v>
      </c>
      <c r="AE40" s="43">
        <f t="shared" si="230"/>
        <v>26011.315267115238</v>
      </c>
      <c r="AF40" s="45">
        <f t="shared" ref="AF40:AF49" si="231">SUM(T40:AE40)</f>
        <v>136157.43709056691</v>
      </c>
      <c r="AG40" s="35">
        <f t="shared" ref="AG40:AR40" si="232">AG34</f>
        <v>30452.931605349509</v>
      </c>
      <c r="AH40" s="36">
        <f t="shared" si="232"/>
        <v>47451.166399447233</v>
      </c>
      <c r="AI40" s="36">
        <f t="shared" si="232"/>
        <v>45590.762050393249</v>
      </c>
      <c r="AJ40" s="36">
        <f t="shared" si="232"/>
        <v>44087.670292017669</v>
      </c>
      <c r="AK40" s="36">
        <f t="shared" si="232"/>
        <v>49075.576073232536</v>
      </c>
      <c r="AL40" s="36">
        <f t="shared" si="232"/>
        <v>54317.796831672284</v>
      </c>
      <c r="AM40" s="36">
        <f t="shared" si="232"/>
        <v>59929.531047959099</v>
      </c>
      <c r="AN40" s="36">
        <f t="shared" si="232"/>
        <v>66140.855806004605</v>
      </c>
      <c r="AO40" s="36">
        <f t="shared" si="232"/>
        <v>72796.403734715466</v>
      </c>
      <c r="AP40" s="36">
        <f t="shared" si="232"/>
        <v>80026.043539686667</v>
      </c>
      <c r="AQ40" s="36">
        <f t="shared" si="232"/>
        <v>88103.927528981629</v>
      </c>
      <c r="AR40" s="43">
        <f t="shared" si="232"/>
        <v>96830.720849488716</v>
      </c>
      <c r="AS40" s="46">
        <f t="shared" ref="AS40:AS49" si="233">SUM(AG40:AR40)</f>
        <v>734803.38575894863</v>
      </c>
      <c r="AT40" s="35">
        <f t="shared" ref="AT40:BE40" si="234">AT34</f>
        <v>106355.22785218466</v>
      </c>
      <c r="AU40" s="36">
        <f t="shared" si="234"/>
        <v>184236.80938843143</v>
      </c>
      <c r="AV40" s="36">
        <f t="shared" si="234"/>
        <v>161969.25576916951</v>
      </c>
      <c r="AW40" s="36">
        <f t="shared" si="234"/>
        <v>141208.06323171387</v>
      </c>
      <c r="AX40" s="36">
        <f t="shared" si="234"/>
        <v>155414.53321927399</v>
      </c>
      <c r="AY40" s="36">
        <f t="shared" si="234"/>
        <v>170749.51256108846</v>
      </c>
      <c r="AZ40" s="36">
        <f t="shared" si="234"/>
        <v>187498.91458300775</v>
      </c>
      <c r="BA40" s="36">
        <f t="shared" si="234"/>
        <v>206379.17888142768</v>
      </c>
      <c r="BB40" s="36">
        <f t="shared" si="234"/>
        <v>226764.01856829715</v>
      </c>
      <c r="BC40" s="36">
        <f t="shared" si="234"/>
        <v>249040.46616535186</v>
      </c>
      <c r="BD40" s="36">
        <f t="shared" si="234"/>
        <v>274142.93802203209</v>
      </c>
      <c r="BE40" s="43">
        <f t="shared" si="234"/>
        <v>299742.57565445732</v>
      </c>
      <c r="BF40" s="47">
        <f t="shared" ref="BF40:BF49" si="235">SUM(AT40:BE40)</f>
        <v>2363501.4938964359</v>
      </c>
      <c r="BG40" s="35">
        <f t="shared" ref="BG40:BR40" si="236">BG34</f>
        <v>325128.71808350686</v>
      </c>
      <c r="BH40" s="36">
        <f t="shared" si="236"/>
        <v>562781.26892649732</v>
      </c>
      <c r="BI40" s="36">
        <f t="shared" si="236"/>
        <v>482492.61801875592</v>
      </c>
      <c r="BJ40" s="36">
        <f t="shared" si="236"/>
        <v>403929.44111191225</v>
      </c>
      <c r="BK40" s="36">
        <f t="shared" si="236"/>
        <v>432477.50457666616</v>
      </c>
      <c r="BL40" s="36">
        <f t="shared" si="236"/>
        <v>461563.48072410619</v>
      </c>
      <c r="BM40" s="36">
        <f t="shared" si="236"/>
        <v>491863.26135864161</v>
      </c>
      <c r="BN40" s="36">
        <f t="shared" si="236"/>
        <v>525196.77854649408</v>
      </c>
      <c r="BO40" s="36">
        <f t="shared" si="236"/>
        <v>559504.65639668808</v>
      </c>
      <c r="BP40" s="36">
        <f t="shared" si="236"/>
        <v>595569.42921029683</v>
      </c>
      <c r="BQ40" s="36">
        <f t="shared" si="236"/>
        <v>635650.35694917338</v>
      </c>
      <c r="BR40" s="43">
        <f t="shared" si="236"/>
        <v>658556.85155574488</v>
      </c>
      <c r="BS40" s="48">
        <f t="shared" ref="BS40:BS49" si="237">SUM(BG40:BR40)</f>
        <v>6134714.3654584838</v>
      </c>
    </row>
    <row r="41" spans="1:71" s="58" customFormat="1" x14ac:dyDescent="0.2">
      <c r="A41" s="96"/>
      <c r="B41" s="121" t="s">
        <v>135</v>
      </c>
      <c r="C41" s="49"/>
      <c r="D41" s="49"/>
      <c r="E41" s="49"/>
      <c r="F41" s="34"/>
      <c r="G41" s="877">
        <f>OpEx!G22</f>
        <v>389</v>
      </c>
      <c r="H41" s="36">
        <f>OpEx!H22</f>
        <v>720.5</v>
      </c>
      <c r="I41" s="36">
        <f>OpEx!I22</f>
        <v>720.5</v>
      </c>
      <c r="J41" s="36">
        <f>OpEx!J22</f>
        <v>1240.5</v>
      </c>
      <c r="K41" s="36">
        <f>OpEx!K22</f>
        <v>1240.5</v>
      </c>
      <c r="L41" s="36">
        <f>OpEx!L22</f>
        <v>1474.5</v>
      </c>
      <c r="M41" s="36">
        <f>OpEx!M22</f>
        <v>1474.5</v>
      </c>
      <c r="N41" s="36">
        <f>OpEx!N22</f>
        <v>1552.5</v>
      </c>
      <c r="O41" s="36">
        <f>OpEx!O22</f>
        <v>1552.5</v>
      </c>
      <c r="P41" s="36">
        <f>OpEx!P22</f>
        <v>1552.5</v>
      </c>
      <c r="Q41" s="36">
        <f>OpEx!Q22</f>
        <v>1552.5</v>
      </c>
      <c r="R41" s="43">
        <f>OpEx!R22</f>
        <v>1552.5</v>
      </c>
      <c r="S41" s="44">
        <f t="shared" si="229"/>
        <v>15022.5</v>
      </c>
      <c r="T41" s="36">
        <f>OpEx!T22</f>
        <v>1661.7799999999997</v>
      </c>
      <c r="U41" s="36">
        <f>OpEx!U22</f>
        <v>1661.7799999999997</v>
      </c>
      <c r="V41" s="36">
        <f>OpEx!V22</f>
        <v>1661.7799999999997</v>
      </c>
      <c r="W41" s="36">
        <f>OpEx!W22</f>
        <v>1661.7799999999997</v>
      </c>
      <c r="X41" s="36">
        <f>OpEx!X22</f>
        <v>1661.7799999999997</v>
      </c>
      <c r="Y41" s="36">
        <f>OpEx!Y22</f>
        <v>1661.7799999999997</v>
      </c>
      <c r="Z41" s="36">
        <f>OpEx!Z22</f>
        <v>1661.7799999999997</v>
      </c>
      <c r="AA41" s="36">
        <f>OpEx!AA22</f>
        <v>1661.7799999999997</v>
      </c>
      <c r="AB41" s="36">
        <f>OpEx!AB22</f>
        <v>1661.7799999999997</v>
      </c>
      <c r="AC41" s="36">
        <f>OpEx!AC22</f>
        <v>1661.7799999999997</v>
      </c>
      <c r="AD41" s="36">
        <f>OpEx!AD22</f>
        <v>1661.7799999999997</v>
      </c>
      <c r="AE41" s="43">
        <f>OpEx!AE22</f>
        <v>1661.7799999999997</v>
      </c>
      <c r="AF41" s="45">
        <f t="shared" si="231"/>
        <v>19941.35999999999</v>
      </c>
      <c r="AG41" s="35">
        <f>OpEx!AG22</f>
        <v>1778.7741000000005</v>
      </c>
      <c r="AH41" s="36">
        <f>OpEx!AH22</f>
        <v>1778.7741000000005</v>
      </c>
      <c r="AI41" s="36">
        <f>OpEx!AI22</f>
        <v>1778.7741000000005</v>
      </c>
      <c r="AJ41" s="36">
        <f>OpEx!AJ22</f>
        <v>1778.7741000000005</v>
      </c>
      <c r="AK41" s="36">
        <f>OpEx!AK22</f>
        <v>1778.7741000000005</v>
      </c>
      <c r="AL41" s="36">
        <f>OpEx!AL22</f>
        <v>1778.7741000000005</v>
      </c>
      <c r="AM41" s="36">
        <f>OpEx!AM22</f>
        <v>1778.7741000000005</v>
      </c>
      <c r="AN41" s="36">
        <f>OpEx!AN22</f>
        <v>1778.7741000000005</v>
      </c>
      <c r="AO41" s="36">
        <f>OpEx!AO22</f>
        <v>1778.7741000000005</v>
      </c>
      <c r="AP41" s="36">
        <f>OpEx!AP22</f>
        <v>1778.7741000000005</v>
      </c>
      <c r="AQ41" s="36">
        <f>OpEx!AQ22</f>
        <v>1778.7741000000005</v>
      </c>
      <c r="AR41" s="43">
        <f>OpEx!AR22</f>
        <v>1778.7741000000005</v>
      </c>
      <c r="AS41" s="46">
        <f t="shared" si="233"/>
        <v>21345.289200000007</v>
      </c>
      <c r="AT41" s="35">
        <f>OpEx!AT22</f>
        <v>1904.0293370000006</v>
      </c>
      <c r="AU41" s="36">
        <f>OpEx!AU22</f>
        <v>1904.0293370000006</v>
      </c>
      <c r="AV41" s="36">
        <f>OpEx!AV22</f>
        <v>1904.0293370000006</v>
      </c>
      <c r="AW41" s="36">
        <f>OpEx!AW22</f>
        <v>1904.0293370000006</v>
      </c>
      <c r="AX41" s="36">
        <f>OpEx!AX22</f>
        <v>1904.0293370000006</v>
      </c>
      <c r="AY41" s="36">
        <f>OpEx!AY22</f>
        <v>1904.0293370000006</v>
      </c>
      <c r="AZ41" s="36">
        <f>OpEx!AZ22</f>
        <v>1904.0293370000006</v>
      </c>
      <c r="BA41" s="36">
        <f>OpEx!BA22</f>
        <v>1904.0293370000006</v>
      </c>
      <c r="BB41" s="36">
        <f>OpEx!BB22</f>
        <v>1904.0293370000006</v>
      </c>
      <c r="BC41" s="36">
        <f>OpEx!BC22</f>
        <v>1904.0293370000006</v>
      </c>
      <c r="BD41" s="36">
        <f>OpEx!BD22</f>
        <v>1904.0293370000006</v>
      </c>
      <c r="BE41" s="43">
        <f>OpEx!BE22</f>
        <v>1904.0293370000006</v>
      </c>
      <c r="BF41" s="47">
        <f t="shared" si="235"/>
        <v>22848.352044000003</v>
      </c>
      <c r="BG41" s="35">
        <f>OpEx!BG22</f>
        <v>2038.1318355900009</v>
      </c>
      <c r="BH41" s="36">
        <f>OpEx!BH22</f>
        <v>2038.1318355900009</v>
      </c>
      <c r="BI41" s="36">
        <f>OpEx!BI22</f>
        <v>2038.1318355900009</v>
      </c>
      <c r="BJ41" s="36">
        <f>OpEx!BJ22</f>
        <v>2038.1318355900009</v>
      </c>
      <c r="BK41" s="36">
        <f>OpEx!BK22</f>
        <v>2038.1318355900009</v>
      </c>
      <c r="BL41" s="36">
        <f>OpEx!BL22</f>
        <v>2038.1318355900009</v>
      </c>
      <c r="BM41" s="36">
        <f>OpEx!BM22</f>
        <v>2038.1318355900009</v>
      </c>
      <c r="BN41" s="36">
        <f>OpEx!BN22</f>
        <v>2038.1318355900009</v>
      </c>
      <c r="BO41" s="36">
        <f>OpEx!BO22</f>
        <v>2038.1318355900009</v>
      </c>
      <c r="BP41" s="36">
        <f>OpEx!BP22</f>
        <v>2038.1318355900009</v>
      </c>
      <c r="BQ41" s="36">
        <f>OpEx!BQ22</f>
        <v>2038.1318355900009</v>
      </c>
      <c r="BR41" s="43">
        <f>OpEx!BR22</f>
        <v>2038.1318355900009</v>
      </c>
      <c r="BS41" s="48">
        <f t="shared" si="237"/>
        <v>24457.582027080007</v>
      </c>
    </row>
    <row r="42" spans="1:71" s="58" customFormat="1" x14ac:dyDescent="0.2">
      <c r="A42" s="96"/>
      <c r="B42" s="121" t="s">
        <v>136</v>
      </c>
      <c r="C42" s="49"/>
      <c r="D42" s="49"/>
      <c r="E42" s="49"/>
      <c r="F42" s="34"/>
      <c r="G42" s="877">
        <f>OpEx!G46</f>
        <v>62.5</v>
      </c>
      <c r="H42" s="36">
        <f>OpEx!H46</f>
        <v>62.5</v>
      </c>
      <c r="I42" s="36">
        <f>OpEx!I46</f>
        <v>62.5</v>
      </c>
      <c r="J42" s="36">
        <f>OpEx!J46</f>
        <v>62.5</v>
      </c>
      <c r="K42" s="36">
        <f>OpEx!K46</f>
        <v>62.5</v>
      </c>
      <c r="L42" s="36">
        <f>OpEx!L46</f>
        <v>62.5</v>
      </c>
      <c r="M42" s="36">
        <f>OpEx!M46</f>
        <v>62.5</v>
      </c>
      <c r="N42" s="36">
        <f>OpEx!N46</f>
        <v>62.5</v>
      </c>
      <c r="O42" s="36">
        <f>OpEx!O46</f>
        <v>62.5</v>
      </c>
      <c r="P42" s="36">
        <f>OpEx!P46</f>
        <v>62.5</v>
      </c>
      <c r="Q42" s="36">
        <f>OpEx!Q46</f>
        <v>62.5</v>
      </c>
      <c r="R42" s="43">
        <f>OpEx!R46</f>
        <v>62.5</v>
      </c>
      <c r="S42" s="44">
        <f t="shared" si="229"/>
        <v>750</v>
      </c>
      <c r="T42" s="36">
        <f>OpEx!T46</f>
        <v>65.625</v>
      </c>
      <c r="U42" s="36">
        <f>OpEx!U46</f>
        <v>65.625</v>
      </c>
      <c r="V42" s="36">
        <f>OpEx!V46</f>
        <v>65.625</v>
      </c>
      <c r="W42" s="36">
        <f>OpEx!W46</f>
        <v>65.625</v>
      </c>
      <c r="X42" s="36">
        <f>OpEx!X46</f>
        <v>65.625</v>
      </c>
      <c r="Y42" s="36">
        <f>OpEx!Y46</f>
        <v>65.625</v>
      </c>
      <c r="Z42" s="36">
        <f>OpEx!Z46</f>
        <v>65.625</v>
      </c>
      <c r="AA42" s="36">
        <f>OpEx!AA46</f>
        <v>65.625</v>
      </c>
      <c r="AB42" s="36">
        <f>OpEx!AB46</f>
        <v>65.625</v>
      </c>
      <c r="AC42" s="36">
        <f>OpEx!AC46</f>
        <v>65.625</v>
      </c>
      <c r="AD42" s="36">
        <f>OpEx!AD46</f>
        <v>65.625</v>
      </c>
      <c r="AE42" s="43">
        <f>OpEx!AE46</f>
        <v>65.625</v>
      </c>
      <c r="AF42" s="45">
        <f t="shared" si="231"/>
        <v>787.5</v>
      </c>
      <c r="AG42" s="35">
        <f>OpEx!AG46</f>
        <v>68.90625</v>
      </c>
      <c r="AH42" s="36">
        <f>OpEx!AH46</f>
        <v>68.90625</v>
      </c>
      <c r="AI42" s="36">
        <f>OpEx!AI46</f>
        <v>68.90625</v>
      </c>
      <c r="AJ42" s="36">
        <f>OpEx!AJ46</f>
        <v>68.90625</v>
      </c>
      <c r="AK42" s="36">
        <f>OpEx!AK46</f>
        <v>68.90625</v>
      </c>
      <c r="AL42" s="36">
        <f>OpEx!AL46</f>
        <v>68.90625</v>
      </c>
      <c r="AM42" s="36">
        <f>OpEx!AM46</f>
        <v>68.90625</v>
      </c>
      <c r="AN42" s="36">
        <f>OpEx!AN46</f>
        <v>68.90625</v>
      </c>
      <c r="AO42" s="36">
        <f>OpEx!AO46</f>
        <v>68.90625</v>
      </c>
      <c r="AP42" s="36">
        <f>OpEx!AP46</f>
        <v>68.90625</v>
      </c>
      <c r="AQ42" s="36">
        <f>OpEx!AQ46</f>
        <v>68.90625</v>
      </c>
      <c r="AR42" s="43">
        <f>OpEx!AR46</f>
        <v>68.90625</v>
      </c>
      <c r="AS42" s="46">
        <f t="shared" si="233"/>
        <v>826.875</v>
      </c>
      <c r="AT42" s="35">
        <f>OpEx!AT46</f>
        <v>72.351562500000014</v>
      </c>
      <c r="AU42" s="36">
        <f>OpEx!AU46</f>
        <v>72.351562500000014</v>
      </c>
      <c r="AV42" s="36">
        <f>OpEx!AV46</f>
        <v>72.351562500000014</v>
      </c>
      <c r="AW42" s="36">
        <f>OpEx!AW46</f>
        <v>72.351562500000014</v>
      </c>
      <c r="AX42" s="36">
        <f>OpEx!AX46</f>
        <v>72.351562500000014</v>
      </c>
      <c r="AY42" s="36">
        <f>OpEx!AY46</f>
        <v>72.351562500000014</v>
      </c>
      <c r="AZ42" s="36">
        <f>OpEx!AZ46</f>
        <v>72.351562500000014</v>
      </c>
      <c r="BA42" s="36">
        <f>OpEx!BA46</f>
        <v>72.351562500000014</v>
      </c>
      <c r="BB42" s="36">
        <f>OpEx!BB46</f>
        <v>72.351562500000014</v>
      </c>
      <c r="BC42" s="36">
        <f>OpEx!BC46</f>
        <v>72.351562500000014</v>
      </c>
      <c r="BD42" s="36">
        <f>OpEx!BD46</f>
        <v>72.351562500000014</v>
      </c>
      <c r="BE42" s="43">
        <f>OpEx!BE46</f>
        <v>72.351562500000014</v>
      </c>
      <c r="BF42" s="47">
        <f t="shared" si="235"/>
        <v>868.21875000000011</v>
      </c>
      <c r="BG42" s="35">
        <f>OpEx!BG46</f>
        <v>75.969140625000023</v>
      </c>
      <c r="BH42" s="36">
        <f>OpEx!BH46</f>
        <v>75.969140625000023</v>
      </c>
      <c r="BI42" s="36">
        <f>OpEx!BI46</f>
        <v>75.969140625000023</v>
      </c>
      <c r="BJ42" s="36">
        <f>OpEx!BJ46</f>
        <v>75.969140625000023</v>
      </c>
      <c r="BK42" s="36">
        <f>OpEx!BK46</f>
        <v>75.969140625000023</v>
      </c>
      <c r="BL42" s="36">
        <f>OpEx!BL46</f>
        <v>75.969140625000023</v>
      </c>
      <c r="BM42" s="36">
        <f>OpEx!BM46</f>
        <v>75.969140625000023</v>
      </c>
      <c r="BN42" s="36">
        <f>OpEx!BN46</f>
        <v>75.969140625000023</v>
      </c>
      <c r="BO42" s="36">
        <f>OpEx!BO46</f>
        <v>75.969140625000023</v>
      </c>
      <c r="BP42" s="36">
        <f>OpEx!BP46</f>
        <v>75.969140625000023</v>
      </c>
      <c r="BQ42" s="36">
        <f>OpEx!BQ46</f>
        <v>75.969140625000023</v>
      </c>
      <c r="BR42" s="43">
        <f>OpEx!BR46</f>
        <v>75.969140625000023</v>
      </c>
      <c r="BS42" s="48">
        <f t="shared" si="237"/>
        <v>911.62968750000027</v>
      </c>
    </row>
    <row r="43" spans="1:71" s="58" customFormat="1" x14ac:dyDescent="0.2">
      <c r="A43" s="96"/>
      <c r="B43" s="121" t="s">
        <v>137</v>
      </c>
      <c r="C43" s="49"/>
      <c r="D43" s="49"/>
      <c r="E43" s="49"/>
      <c r="F43" s="34"/>
      <c r="G43" s="877">
        <f>OpEx!G67</f>
        <v>55.5</v>
      </c>
      <c r="H43" s="36">
        <f>OpEx!H67</f>
        <v>55.5</v>
      </c>
      <c r="I43" s="36">
        <f>OpEx!I67</f>
        <v>55.5</v>
      </c>
      <c r="J43" s="36">
        <f>OpEx!J67</f>
        <v>55.5</v>
      </c>
      <c r="K43" s="36">
        <f>OpEx!K67</f>
        <v>55.5</v>
      </c>
      <c r="L43" s="36">
        <f>OpEx!L67</f>
        <v>55.5</v>
      </c>
      <c r="M43" s="36">
        <f>OpEx!M67</f>
        <v>55.5</v>
      </c>
      <c r="N43" s="36">
        <f>OpEx!N67</f>
        <v>55.5</v>
      </c>
      <c r="O43" s="36">
        <f>OpEx!O67</f>
        <v>55.5</v>
      </c>
      <c r="P43" s="36">
        <f>OpEx!P67</f>
        <v>55.5</v>
      </c>
      <c r="Q43" s="36">
        <f>OpEx!Q67</f>
        <v>55.5</v>
      </c>
      <c r="R43" s="43">
        <f>OpEx!R67</f>
        <v>55.5</v>
      </c>
      <c r="S43" s="44">
        <f t="shared" si="229"/>
        <v>666</v>
      </c>
      <c r="T43" s="36">
        <f>OpEx!T67</f>
        <v>58.274999999999991</v>
      </c>
      <c r="U43" s="36">
        <f>OpEx!U67</f>
        <v>58.274999999999991</v>
      </c>
      <c r="V43" s="36">
        <f>OpEx!V67</f>
        <v>58.274999999999991</v>
      </c>
      <c r="W43" s="36">
        <f>OpEx!W67</f>
        <v>58.274999999999991</v>
      </c>
      <c r="X43" s="36">
        <f>OpEx!X67</f>
        <v>58.274999999999991</v>
      </c>
      <c r="Y43" s="36">
        <f>OpEx!Y67</f>
        <v>58.274999999999991</v>
      </c>
      <c r="Z43" s="36">
        <f>OpEx!Z67</f>
        <v>58.274999999999991</v>
      </c>
      <c r="AA43" s="36">
        <f>OpEx!AA67</f>
        <v>58.274999999999991</v>
      </c>
      <c r="AB43" s="36">
        <f>OpEx!AB67</f>
        <v>58.274999999999991</v>
      </c>
      <c r="AC43" s="36">
        <f>OpEx!AC67</f>
        <v>58.274999999999991</v>
      </c>
      <c r="AD43" s="36">
        <f>OpEx!AD67</f>
        <v>58.274999999999991</v>
      </c>
      <c r="AE43" s="43">
        <f>OpEx!AE67</f>
        <v>58.274999999999991</v>
      </c>
      <c r="AF43" s="45">
        <f t="shared" si="231"/>
        <v>699.29999999999984</v>
      </c>
      <c r="AG43" s="35">
        <f>OpEx!AG67</f>
        <v>61.188750000000006</v>
      </c>
      <c r="AH43" s="36">
        <f>OpEx!AH67</f>
        <v>61.188750000000006</v>
      </c>
      <c r="AI43" s="36">
        <f>OpEx!AI67</f>
        <v>61.188750000000006</v>
      </c>
      <c r="AJ43" s="36">
        <f>OpEx!AJ67</f>
        <v>61.188750000000006</v>
      </c>
      <c r="AK43" s="36">
        <f>OpEx!AK67</f>
        <v>61.188750000000006</v>
      </c>
      <c r="AL43" s="36">
        <f>OpEx!AL67</f>
        <v>61.188750000000006</v>
      </c>
      <c r="AM43" s="36">
        <f>OpEx!AM67</f>
        <v>61.188750000000006</v>
      </c>
      <c r="AN43" s="36">
        <f>OpEx!AN67</f>
        <v>61.188750000000006</v>
      </c>
      <c r="AO43" s="36">
        <f>OpEx!AO67</f>
        <v>61.188750000000006</v>
      </c>
      <c r="AP43" s="36">
        <f>OpEx!AP67</f>
        <v>61.188750000000006</v>
      </c>
      <c r="AQ43" s="36">
        <f>OpEx!AQ67</f>
        <v>61.188750000000006</v>
      </c>
      <c r="AR43" s="43">
        <f>OpEx!AR67</f>
        <v>61.188750000000006</v>
      </c>
      <c r="AS43" s="46">
        <f t="shared" si="233"/>
        <v>734.26500000000021</v>
      </c>
      <c r="AT43" s="35">
        <f>OpEx!AT67</f>
        <v>64.248187500000029</v>
      </c>
      <c r="AU43" s="36">
        <f>OpEx!AU67</f>
        <v>64.248187500000029</v>
      </c>
      <c r="AV43" s="36">
        <f>OpEx!AV67</f>
        <v>64.248187500000029</v>
      </c>
      <c r="AW43" s="36">
        <f>OpEx!AW67</f>
        <v>64.248187500000029</v>
      </c>
      <c r="AX43" s="36">
        <f>OpEx!AX67</f>
        <v>64.248187500000029</v>
      </c>
      <c r="AY43" s="36">
        <f>OpEx!AY67</f>
        <v>64.248187500000029</v>
      </c>
      <c r="AZ43" s="36">
        <f>OpEx!AZ67</f>
        <v>64.248187500000029</v>
      </c>
      <c r="BA43" s="36">
        <f>OpEx!BA67</f>
        <v>64.248187500000029</v>
      </c>
      <c r="BB43" s="36">
        <f>OpEx!BB67</f>
        <v>64.248187500000029</v>
      </c>
      <c r="BC43" s="36">
        <f>OpEx!BC67</f>
        <v>64.248187500000029</v>
      </c>
      <c r="BD43" s="36">
        <f>OpEx!BD67</f>
        <v>64.248187500000029</v>
      </c>
      <c r="BE43" s="43">
        <f>OpEx!BE67</f>
        <v>64.248187500000029</v>
      </c>
      <c r="BF43" s="47">
        <f t="shared" si="235"/>
        <v>770.97825000000057</v>
      </c>
      <c r="BG43" s="35">
        <f>OpEx!BG67</f>
        <v>67.460596875000007</v>
      </c>
      <c r="BH43" s="36">
        <f>OpEx!BH67</f>
        <v>67.460596875000007</v>
      </c>
      <c r="BI43" s="36">
        <f>OpEx!BI67</f>
        <v>67.460596875000007</v>
      </c>
      <c r="BJ43" s="36">
        <f>OpEx!BJ67</f>
        <v>67.460596875000007</v>
      </c>
      <c r="BK43" s="36">
        <f>OpEx!BK67</f>
        <v>67.460596875000007</v>
      </c>
      <c r="BL43" s="36">
        <f>OpEx!BL67</f>
        <v>67.460596875000007</v>
      </c>
      <c r="BM43" s="36">
        <f>OpEx!BM67</f>
        <v>67.460596875000007</v>
      </c>
      <c r="BN43" s="36">
        <f>OpEx!BN67</f>
        <v>67.460596875000007</v>
      </c>
      <c r="BO43" s="36">
        <f>OpEx!BO67</f>
        <v>67.460596875000007</v>
      </c>
      <c r="BP43" s="36">
        <f>OpEx!BP67</f>
        <v>67.460596875000007</v>
      </c>
      <c r="BQ43" s="36">
        <f>OpEx!BQ67</f>
        <v>67.460596875000007</v>
      </c>
      <c r="BR43" s="43">
        <f>OpEx!BR67</f>
        <v>67.460596875000007</v>
      </c>
      <c r="BS43" s="48">
        <f t="shared" si="237"/>
        <v>809.52716249999992</v>
      </c>
    </row>
    <row r="44" spans="1:71" s="58" customFormat="1" x14ac:dyDescent="0.2">
      <c r="A44" s="96" t="s">
        <v>140</v>
      </c>
      <c r="B44" s="121" t="s">
        <v>138</v>
      </c>
      <c r="C44" s="49"/>
      <c r="D44" s="49"/>
      <c r="E44" s="49"/>
      <c r="F44" s="34"/>
      <c r="G44" s="877">
        <f>OpEx!G84</f>
        <v>47.5</v>
      </c>
      <c r="H44" s="36">
        <f>OpEx!H84</f>
        <v>47.5</v>
      </c>
      <c r="I44" s="36">
        <f>OpEx!I84</f>
        <v>47.5</v>
      </c>
      <c r="J44" s="36">
        <f>OpEx!J84</f>
        <v>47.5</v>
      </c>
      <c r="K44" s="36">
        <f>OpEx!K84</f>
        <v>47.5</v>
      </c>
      <c r="L44" s="36">
        <f>OpEx!L84</f>
        <v>47.5</v>
      </c>
      <c r="M44" s="36">
        <f>OpEx!M84</f>
        <v>47.5</v>
      </c>
      <c r="N44" s="36">
        <f>OpEx!N84</f>
        <v>47.5</v>
      </c>
      <c r="O44" s="36">
        <f>OpEx!O84</f>
        <v>47.5</v>
      </c>
      <c r="P44" s="36">
        <f>OpEx!P84</f>
        <v>47.5</v>
      </c>
      <c r="Q44" s="36">
        <f>OpEx!Q84</f>
        <v>47.5</v>
      </c>
      <c r="R44" s="43">
        <f>OpEx!R84</f>
        <v>47.5</v>
      </c>
      <c r="S44" s="44">
        <f t="shared" si="229"/>
        <v>570</v>
      </c>
      <c r="T44" s="36">
        <f>OpEx!T84</f>
        <v>49.875</v>
      </c>
      <c r="U44" s="36">
        <f>OpEx!U84</f>
        <v>49.875</v>
      </c>
      <c r="V44" s="36">
        <f>OpEx!V84</f>
        <v>49.875</v>
      </c>
      <c r="W44" s="36">
        <f>OpEx!W84</f>
        <v>49.875</v>
      </c>
      <c r="X44" s="36">
        <f>OpEx!X84</f>
        <v>49.875</v>
      </c>
      <c r="Y44" s="36">
        <f>OpEx!Y84</f>
        <v>49.875</v>
      </c>
      <c r="Z44" s="36">
        <f>OpEx!Z84</f>
        <v>49.875</v>
      </c>
      <c r="AA44" s="36">
        <f>OpEx!AA84</f>
        <v>49.875</v>
      </c>
      <c r="AB44" s="36">
        <f>OpEx!AB84</f>
        <v>49.875</v>
      </c>
      <c r="AC44" s="36">
        <f>OpEx!AC84</f>
        <v>49.875</v>
      </c>
      <c r="AD44" s="36">
        <f>OpEx!AD84</f>
        <v>49.875</v>
      </c>
      <c r="AE44" s="43">
        <f>OpEx!AE84</f>
        <v>49.875</v>
      </c>
      <c r="AF44" s="45">
        <f t="shared" si="231"/>
        <v>598.5</v>
      </c>
      <c r="AG44" s="35">
        <f>OpEx!AG84</f>
        <v>52.368750000000006</v>
      </c>
      <c r="AH44" s="36">
        <f>OpEx!AH84</f>
        <v>52.368750000000006</v>
      </c>
      <c r="AI44" s="36">
        <f>OpEx!AI84</f>
        <v>52.368750000000006</v>
      </c>
      <c r="AJ44" s="36">
        <f>OpEx!AJ84</f>
        <v>52.368750000000006</v>
      </c>
      <c r="AK44" s="36">
        <f>OpEx!AK84</f>
        <v>52.368750000000006</v>
      </c>
      <c r="AL44" s="36">
        <f>OpEx!AL84</f>
        <v>52.368750000000006</v>
      </c>
      <c r="AM44" s="36">
        <f>OpEx!AM84</f>
        <v>52.368750000000006</v>
      </c>
      <c r="AN44" s="36">
        <f>OpEx!AN84</f>
        <v>52.368750000000006</v>
      </c>
      <c r="AO44" s="36">
        <f>OpEx!AO84</f>
        <v>52.368750000000006</v>
      </c>
      <c r="AP44" s="36">
        <f>OpEx!AP84</f>
        <v>52.368750000000006</v>
      </c>
      <c r="AQ44" s="36">
        <f>OpEx!AQ84</f>
        <v>52.368750000000006</v>
      </c>
      <c r="AR44" s="43">
        <f>OpEx!AR84</f>
        <v>52.368750000000006</v>
      </c>
      <c r="AS44" s="46">
        <f t="shared" si="233"/>
        <v>628.42499999999984</v>
      </c>
      <c r="AT44" s="35">
        <f>OpEx!AT84</f>
        <v>54.987187500000005</v>
      </c>
      <c r="AU44" s="36">
        <f>OpEx!AU84</f>
        <v>54.987187500000005</v>
      </c>
      <c r="AV44" s="36">
        <f>OpEx!AV84</f>
        <v>54.987187500000005</v>
      </c>
      <c r="AW44" s="36">
        <f>OpEx!AW84</f>
        <v>54.987187500000005</v>
      </c>
      <c r="AX44" s="36">
        <f>OpEx!AX84</f>
        <v>54.987187500000005</v>
      </c>
      <c r="AY44" s="36">
        <f>OpEx!AY84</f>
        <v>54.987187500000005</v>
      </c>
      <c r="AZ44" s="36">
        <f>OpEx!AZ84</f>
        <v>54.987187500000005</v>
      </c>
      <c r="BA44" s="36">
        <f>OpEx!BA84</f>
        <v>54.987187500000005</v>
      </c>
      <c r="BB44" s="36">
        <f>OpEx!BB84</f>
        <v>54.987187500000005</v>
      </c>
      <c r="BC44" s="36">
        <f>OpEx!BC84</f>
        <v>54.987187500000005</v>
      </c>
      <c r="BD44" s="36">
        <f>OpEx!BD84</f>
        <v>54.987187500000005</v>
      </c>
      <c r="BE44" s="43">
        <f>OpEx!BE84</f>
        <v>54.987187500000005</v>
      </c>
      <c r="BF44" s="47">
        <f t="shared" si="235"/>
        <v>659.84625000000005</v>
      </c>
      <c r="BG44" s="35">
        <f>OpEx!BG84</f>
        <v>57.736546875000016</v>
      </c>
      <c r="BH44" s="36">
        <f>OpEx!BH84</f>
        <v>57.736546875000016</v>
      </c>
      <c r="BI44" s="36">
        <f>OpEx!BI84</f>
        <v>57.736546875000016</v>
      </c>
      <c r="BJ44" s="36">
        <f>OpEx!BJ84</f>
        <v>57.736546875000016</v>
      </c>
      <c r="BK44" s="36">
        <f>OpEx!BK84</f>
        <v>57.736546875000016</v>
      </c>
      <c r="BL44" s="36">
        <f>OpEx!BL84</f>
        <v>57.736546875000016</v>
      </c>
      <c r="BM44" s="36">
        <f>OpEx!BM84</f>
        <v>57.736546875000016</v>
      </c>
      <c r="BN44" s="36">
        <f>OpEx!BN84</f>
        <v>57.736546875000016</v>
      </c>
      <c r="BO44" s="36">
        <f>OpEx!BO84</f>
        <v>57.736546875000016</v>
      </c>
      <c r="BP44" s="36">
        <f>OpEx!BP84</f>
        <v>57.736546875000016</v>
      </c>
      <c r="BQ44" s="36">
        <f>OpEx!BQ84</f>
        <v>57.736546875000016</v>
      </c>
      <c r="BR44" s="43">
        <f>OpEx!BR84</f>
        <v>57.736546875000016</v>
      </c>
      <c r="BS44" s="48">
        <f t="shared" si="237"/>
        <v>692.83856250000042</v>
      </c>
    </row>
    <row r="45" spans="1:71" s="58" customFormat="1" x14ac:dyDescent="0.2">
      <c r="A45" s="96"/>
      <c r="B45" s="63" t="s">
        <v>460</v>
      </c>
      <c r="C45" s="49"/>
      <c r="D45" s="49"/>
      <c r="E45" s="49"/>
      <c r="F45" s="34"/>
      <c r="G45" s="877">
        <f>Capitalzn!G13+Capitalzn!G21</f>
        <v>97</v>
      </c>
      <c r="H45" s="36">
        <f>Capitalzn!H13+Capitalzn!H21</f>
        <v>95.813840681374629</v>
      </c>
      <c r="I45" s="36">
        <f>Capitalzn!I13+Capitalzn!I21</f>
        <v>94.529358226780886</v>
      </c>
      <c r="J45" s="36">
        <f>Capitalzn!J13+Capitalzn!J21</f>
        <v>93.13837805019827</v>
      </c>
      <c r="K45" s="36">
        <f>Capitalzn!K13+Capitalzn!K21</f>
        <v>91.632043812561719</v>
      </c>
      <c r="L45" s="36">
        <f>Capitalzn!L13+Capitalzn!L21</f>
        <v>90.000760380763467</v>
      </c>
      <c r="M45" s="36">
        <f>Capitalzn!M13+Capitalzn!M21</f>
        <v>88.234131998307021</v>
      </c>
      <c r="N45" s="36">
        <f>Capitalzn!N13+Capitalzn!N21</f>
        <v>86.320895264289419</v>
      </c>
      <c r="O45" s="36">
        <f>Capitalzn!O13+Capitalzn!O21</f>
        <v>84.248846483298962</v>
      </c>
      <c r="P45" s="36">
        <f>Capitalzn!P13+Capitalzn!P21</f>
        <v>82.004762911835186</v>
      </c>
      <c r="Q45" s="36">
        <f>Capitalzn!Q13+Capitalzn!Q21</f>
        <v>79.574317386740773</v>
      </c>
      <c r="R45" s="43">
        <f>Capitalzn!R13+Capitalzn!R21</f>
        <v>76.941985777613027</v>
      </c>
      <c r="S45" s="44">
        <f t="shared" si="229"/>
        <v>1059.4393209737634</v>
      </c>
      <c r="T45" s="36">
        <f>Capitalzn!T13+Capitalzn!T21</f>
        <v>209.09094665794697</v>
      </c>
      <c r="U45" s="36">
        <f>Capitalzn!U13+Capitalzn!U21</f>
        <v>207.81628933181511</v>
      </c>
      <c r="V45" s="36">
        <f>Capitalzn!V13+Capitalzn!V21</f>
        <v>206.42691284633139</v>
      </c>
      <c r="W45" s="36">
        <f>Capitalzn!W13+Capitalzn!W21</f>
        <v>204.9124924771541</v>
      </c>
      <c r="X45" s="36">
        <f>Capitalzn!X13+Capitalzn!X21</f>
        <v>203.26177427475091</v>
      </c>
      <c r="Y45" s="36">
        <f>Capitalzn!Y13+Capitalzn!Y21</f>
        <v>241.46249143413141</v>
      </c>
      <c r="Z45" s="36">
        <f>Capitalzn!Z13+Capitalzn!Z21</f>
        <v>237.39347246087732</v>
      </c>
      <c r="AA45" s="36">
        <f>Capitalzn!AA13+Capitalzn!AA21</f>
        <v>232.97931978680023</v>
      </c>
      <c r="AB45" s="36">
        <f>Capitalzn!AB13+Capitalzn!AB21</f>
        <v>228.19065761936753</v>
      </c>
      <c r="AC45" s="36">
        <f>Capitalzn!AC13+Capitalzn!AC21</f>
        <v>222.99560124396214</v>
      </c>
      <c r="AD45" s="36">
        <f>Capitalzn!AD13+Capitalzn!AD21</f>
        <v>217.35954201283428</v>
      </c>
      <c r="AE45" s="43">
        <f>Capitalzn!AE13+Capitalzn!AE21</f>
        <v>211.24491384641399</v>
      </c>
      <c r="AF45" s="45">
        <f t="shared" si="231"/>
        <v>2623.1344139923854</v>
      </c>
      <c r="AG45" s="35">
        <f>Capitalzn!AG13+Capitalzn!AG21</f>
        <v>339.61093965216571</v>
      </c>
      <c r="AH45" s="36">
        <f>Capitalzn!AH13+Capitalzn!AH21</f>
        <v>332.89876639774707</v>
      </c>
      <c r="AI45" s="36">
        <f>Capitalzn!AI13+Capitalzn!AI21</f>
        <v>325.61862154997021</v>
      </c>
      <c r="AJ45" s="36">
        <f>Capitalzn!AJ13+Capitalzn!AJ21</f>
        <v>317.72227758539623</v>
      </c>
      <c r="AK45" s="36">
        <f>Capitalzn!AK13+Capitalzn!AK21</f>
        <v>309.15739769707352</v>
      </c>
      <c r="AL45" s="36">
        <f>Capitalzn!AL13+Capitalzn!AL21</f>
        <v>299.86718445450975</v>
      </c>
      <c r="AM45" s="36">
        <f>Capitalzn!AM13+Capitalzn!AM21</f>
        <v>295.09779899965861</v>
      </c>
      <c r="AN45" s="36">
        <f>Capitalzn!AN13+Capitalzn!AN21</f>
        <v>289.89916885387089</v>
      </c>
      <c r="AO45" s="36">
        <f>Capitalzn!AO13+Capitalzn!AO21</f>
        <v>284.23266199496226</v>
      </c>
      <c r="AP45" s="36">
        <f>Capitalzn!AP13+Capitalzn!AP21</f>
        <v>278.05616951875186</v>
      </c>
      <c r="AQ45" s="36">
        <f>Capitalzn!AQ13+Capitalzn!AQ21</f>
        <v>271.32379271968256</v>
      </c>
      <c r="AR45" s="43">
        <f>Capitalzn!AR13+Capitalzn!AR21</f>
        <v>263.98550200869698</v>
      </c>
      <c r="AS45" s="46">
        <f t="shared" si="233"/>
        <v>3607.4702814324855</v>
      </c>
      <c r="AT45" s="35">
        <f>Capitalzn!AT13+Capitalzn!AT21</f>
        <v>390.98676513372271</v>
      </c>
      <c r="AU45" s="36">
        <f>Capitalzn!AU13+Capitalzn!AU21</f>
        <v>384.76812339051133</v>
      </c>
      <c r="AV45" s="36">
        <f>Capitalzn!AV13+Capitalzn!AV21</f>
        <v>377.98980389041094</v>
      </c>
      <c r="AW45" s="36">
        <f>Capitalzn!AW13+Capitalzn!AW21</f>
        <v>370.60143563530153</v>
      </c>
      <c r="AX45" s="36">
        <f>Capitalzn!AX13+Capitalzn!AX21</f>
        <v>362.54811423723231</v>
      </c>
      <c r="AY45" s="36">
        <f>Capitalzn!AY13+Capitalzn!AY21</f>
        <v>353.76999391333686</v>
      </c>
      <c r="AZ45" s="36">
        <f>Capitalzn!AZ13+Capitalzn!AZ21</f>
        <v>344.20184276029079</v>
      </c>
      <c r="BA45" s="36">
        <f>Capitalzn!BA13+Capitalzn!BA21</f>
        <v>333.77255800347058</v>
      </c>
      <c r="BB45" s="36">
        <f>Capitalzn!BB13+Capitalzn!BB21</f>
        <v>322.40463761853658</v>
      </c>
      <c r="BC45" s="36">
        <f>Capitalzn!BC13+Capitalzn!BC21</f>
        <v>310.01360439895848</v>
      </c>
      <c r="BD45" s="36">
        <f>Capitalzn!BD13+Capitalzn!BD21</f>
        <v>296.50737818961835</v>
      </c>
      <c r="BE45" s="43">
        <f>Capitalzn!BE13+Capitalzn!BE21</f>
        <v>281.78559162143767</v>
      </c>
      <c r="BF45" s="47">
        <f t="shared" si="235"/>
        <v>4129.3498487928282</v>
      </c>
      <c r="BG45" s="35">
        <f>Capitalzn!BG13+Capitalzn!BG21</f>
        <v>400.73884426212061</v>
      </c>
      <c r="BH45" s="36">
        <f>Capitalzn!BH13+Capitalzn!BH21</f>
        <v>392.03062459750623</v>
      </c>
      <c r="BI45" s="36">
        <f>Capitalzn!BI13+Capitalzn!BI21</f>
        <v>382.53866516307653</v>
      </c>
      <c r="BJ45" s="36">
        <f>Capitalzn!BJ13+Capitalzn!BJ21</f>
        <v>372.19242937954812</v>
      </c>
      <c r="BK45" s="36">
        <f>Capitalzn!BK13+Capitalzn!BK21</f>
        <v>360.91503237550216</v>
      </c>
      <c r="BL45" s="36">
        <f>Capitalzn!BL13+Capitalzn!BL21</f>
        <v>348.62266964109205</v>
      </c>
      <c r="BM45" s="36">
        <f>Capitalzn!BM13+Capitalzn!BM21</f>
        <v>335.22399426058507</v>
      </c>
      <c r="BN45" s="36">
        <f>Capitalzn!BN13+Capitalzn!BN21</f>
        <v>320.61943809583244</v>
      </c>
      <c r="BO45" s="36">
        <f>Capitalzn!BO13+Capitalzn!BO21</f>
        <v>304.7004718762521</v>
      </c>
      <c r="BP45" s="36">
        <f>Capitalzn!BP13+Capitalzn!BP21</f>
        <v>287.34879869690951</v>
      </c>
      <c r="BQ45" s="36">
        <f>Capitalzn!BQ13+Capitalzn!BQ21</f>
        <v>268.43547493142603</v>
      </c>
      <c r="BR45" s="43">
        <f>Capitalzn!BR13+Capitalzn!BR21</f>
        <v>247.81995202704911</v>
      </c>
      <c r="BS45" s="48">
        <f t="shared" si="237"/>
        <v>4021.1863953068996</v>
      </c>
    </row>
    <row r="46" spans="1:71" s="58" customFormat="1" x14ac:dyDescent="0.2">
      <c r="A46" s="96"/>
      <c r="B46" s="63" t="s">
        <v>461</v>
      </c>
      <c r="C46" s="49"/>
      <c r="D46" s="49"/>
      <c r="E46" s="49"/>
      <c r="F46" s="34"/>
      <c r="G46" s="877">
        <f t="shared" ref="G46:R46" si="238">IF(F63&gt;0,F63*$C$56/12,F63*$C$57/12)</f>
        <v>0</v>
      </c>
      <c r="H46" s="36">
        <f t="shared" si="238"/>
        <v>-1.4885865081958718</v>
      </c>
      <c r="I46" s="36">
        <f t="shared" si="238"/>
        <v>2.3074181514230383</v>
      </c>
      <c r="J46" s="36">
        <f t="shared" si="238"/>
        <v>4.47944212269158E-2</v>
      </c>
      <c r="K46" s="36">
        <f t="shared" si="238"/>
        <v>16.617648935028566</v>
      </c>
      <c r="L46" s="36">
        <f t="shared" si="238"/>
        <v>29.028725635471218</v>
      </c>
      <c r="M46" s="36">
        <f t="shared" si="238"/>
        <v>44.359653605317128</v>
      </c>
      <c r="N46" s="36">
        <f t="shared" si="238"/>
        <v>50.40405318677066</v>
      </c>
      <c r="O46" s="36">
        <f t="shared" si="238"/>
        <v>52.499250814480781</v>
      </c>
      <c r="P46" s="36">
        <f t="shared" si="238"/>
        <v>56.116260767309747</v>
      </c>
      <c r="Q46" s="36">
        <f t="shared" si="238"/>
        <v>57.449961660231104</v>
      </c>
      <c r="R46" s="36">
        <f t="shared" si="238"/>
        <v>57.114521590042564</v>
      </c>
      <c r="S46" s="44">
        <f>SUM(G46:R46)</f>
        <v>364.4537022591058</v>
      </c>
      <c r="T46" s="36">
        <f>IF(R63&gt;0,R63*$C$56/12,R63*$C$57/12)</f>
        <v>49.051243309807028</v>
      </c>
      <c r="U46" s="36">
        <f t="shared" ref="U46:AE46" si="239">IF(T63&gt;0,T63*$C$56/12,T63*$C$57/12)</f>
        <v>48.769630690326785</v>
      </c>
      <c r="V46" s="36">
        <f t="shared" si="239"/>
        <v>56.717385642691305</v>
      </c>
      <c r="W46" s="36">
        <f t="shared" si="239"/>
        <v>58.915640923227592</v>
      </c>
      <c r="X46" s="36">
        <f t="shared" si="239"/>
        <v>52.152338141153869</v>
      </c>
      <c r="Y46" s="36">
        <f t="shared" si="239"/>
        <v>43.216918955130247</v>
      </c>
      <c r="Z46" s="36">
        <f t="shared" si="239"/>
        <v>29.844098526938591</v>
      </c>
      <c r="AA46" s="36">
        <f t="shared" si="239"/>
        <v>14.561818386958912</v>
      </c>
      <c r="AB46" s="36">
        <f t="shared" si="239"/>
        <v>-1.2047794043831892</v>
      </c>
      <c r="AC46" s="36">
        <f t="shared" si="239"/>
        <v>-18.858439934350496</v>
      </c>
      <c r="AD46" s="36">
        <f t="shared" si="239"/>
        <v>-42.964656902111493</v>
      </c>
      <c r="AE46" s="36">
        <f t="shared" si="239"/>
        <v>-73.326476276052631</v>
      </c>
      <c r="AF46" s="45">
        <f t="shared" si="231"/>
        <v>216.87472205933653</v>
      </c>
      <c r="AG46" s="36">
        <f>IF(AE63&gt;0,AE63*$C$56/12,AE63*$C$57/12)</f>
        <v>-110.97122529026775</v>
      </c>
      <c r="AH46" s="36">
        <f t="shared" ref="AH46:AR46" si="240">IF(AG63&gt;0,AG63*$C$56/12,AG63*$C$57/12)</f>
        <v>-173.41669997062328</v>
      </c>
      <c r="AI46" s="36">
        <f t="shared" si="240"/>
        <v>-175.74627680225888</v>
      </c>
      <c r="AJ46" s="36">
        <f t="shared" si="240"/>
        <v>-221.56580115359114</v>
      </c>
      <c r="AK46" s="36">
        <f t="shared" si="240"/>
        <v>-313.30017891171298</v>
      </c>
      <c r="AL46" s="36">
        <f t="shared" si="240"/>
        <v>-417.98952287318485</v>
      </c>
      <c r="AM46" s="36">
        <f t="shared" si="240"/>
        <v>-535.02447383998071</v>
      </c>
      <c r="AN46" s="36">
        <f t="shared" si="240"/>
        <v>-668.74139369627983</v>
      </c>
      <c r="AO46" s="36">
        <f t="shared" si="240"/>
        <v>-817.38642024007561</v>
      </c>
      <c r="AP46" s="36">
        <f t="shared" si="240"/>
        <v>-980.80141206817507</v>
      </c>
      <c r="AQ46" s="36">
        <f t="shared" si="240"/>
        <v>-1164.525218339543</v>
      </c>
      <c r="AR46" s="36">
        <f t="shared" si="240"/>
        <v>-1367.1246751873284</v>
      </c>
      <c r="AS46" s="46">
        <f t="shared" si="233"/>
        <v>-6946.5932983730218</v>
      </c>
      <c r="AT46" s="36">
        <f>IF(AR63&gt;0,AR63*$C$56/12,AR63*$C$57/12)</f>
        <v>-1589.1339212869289</v>
      </c>
      <c r="AU46" s="36">
        <f t="shared" ref="AU46:BE46" si="241">IF(AT63&gt;0,AT63*$C$56/12,AT63*$C$57/12)</f>
        <v>-1843.8445581255999</v>
      </c>
      <c r="AV46" s="36">
        <f t="shared" si="241"/>
        <v>-1782.5013523839873</v>
      </c>
      <c r="AW46" s="36">
        <f t="shared" si="241"/>
        <v>-1909.6006102580839</v>
      </c>
      <c r="AX46" s="36">
        <f t="shared" si="241"/>
        <v>-2240.1651934689503</v>
      </c>
      <c r="AY46" s="36">
        <f t="shared" si="241"/>
        <v>-2603.1959006681127</v>
      </c>
      <c r="AZ46" s="36">
        <f t="shared" si="241"/>
        <v>-3000.5130506727946</v>
      </c>
      <c r="BA46" s="36">
        <f t="shared" si="241"/>
        <v>-3443.0589091933493</v>
      </c>
      <c r="BB46" s="36">
        <f t="shared" si="241"/>
        <v>-3928.8275685459012</v>
      </c>
      <c r="BC46" s="36">
        <f t="shared" si="241"/>
        <v>-4460.8708575781557</v>
      </c>
      <c r="BD46" s="36">
        <f t="shared" si="241"/>
        <v>-5052.3381035983557</v>
      </c>
      <c r="BE46" s="36">
        <f t="shared" si="241"/>
        <v>-5701.2654012566672</v>
      </c>
      <c r="BF46" s="47">
        <f t="shared" si="235"/>
        <v>-37555.315427036883</v>
      </c>
      <c r="BG46" s="36">
        <f>IF(BE63&gt;0,BE63*$C$56/12,BE63*$C$57/12)</f>
        <v>-6413.2886649550164</v>
      </c>
      <c r="BH46" s="36">
        <f t="shared" ref="BH46:BR46" si="242">IF(BG63&gt;0,BG63*$C$56/12,BG63*$C$57/12)</f>
        <v>-7217.2669162465509</v>
      </c>
      <c r="BI46" s="36">
        <f t="shared" si="242"/>
        <v>-7036.0498581798247</v>
      </c>
      <c r="BJ46" s="36">
        <f t="shared" si="242"/>
        <v>-7453.2791517958321</v>
      </c>
      <c r="BK46" s="36">
        <f t="shared" si="242"/>
        <v>-8483.4297487282201</v>
      </c>
      <c r="BL46" s="36">
        <f t="shared" si="242"/>
        <v>-9589.5808131450267</v>
      </c>
      <c r="BM46" s="36">
        <f t="shared" si="242"/>
        <v>-10772.733384914793</v>
      </c>
      <c r="BN46" s="36">
        <f t="shared" si="242"/>
        <v>-12050.28496293356</v>
      </c>
      <c r="BO46" s="36">
        <f t="shared" si="242"/>
        <v>-13411.788587100929</v>
      </c>
      <c r="BP46" s="36">
        <f t="shared" si="242"/>
        <v>-14861.184982155135</v>
      </c>
      <c r="BQ46" s="36">
        <f t="shared" si="242"/>
        <v>-16420.700212387685</v>
      </c>
      <c r="BR46" s="36">
        <f t="shared" si="242"/>
        <v>-18078.50973937866</v>
      </c>
      <c r="BS46" s="48">
        <f t="shared" si="237"/>
        <v>-131788.09702192122</v>
      </c>
    </row>
    <row r="47" spans="1:71" s="58" customFormat="1" x14ac:dyDescent="0.2">
      <c r="A47" s="96"/>
      <c r="B47" s="63" t="s">
        <v>15</v>
      </c>
      <c r="C47" s="49"/>
      <c r="D47" s="49"/>
      <c r="E47" s="49"/>
      <c r="F47" s="34"/>
      <c r="G47" s="877">
        <f>Income!G43</f>
        <v>0</v>
      </c>
      <c r="H47" s="36">
        <f>Income!H43</f>
        <v>0</v>
      </c>
      <c r="I47" s="36">
        <f>Income!I43</f>
        <v>0</v>
      </c>
      <c r="J47" s="36">
        <f>Income!J43</f>
        <v>0</v>
      </c>
      <c r="K47" s="36">
        <f>Income!K43</f>
        <v>0</v>
      </c>
      <c r="L47" s="36">
        <f>Income!L43</f>
        <v>0</v>
      </c>
      <c r="M47" s="36">
        <f>Income!M43</f>
        <v>0</v>
      </c>
      <c r="N47" s="36">
        <f>Income!N43</f>
        <v>0</v>
      </c>
      <c r="O47" s="36">
        <f>Income!O43</f>
        <v>0</v>
      </c>
      <c r="P47" s="36">
        <f>Income!P43</f>
        <v>51.336483410969699</v>
      </c>
      <c r="Q47" s="36">
        <f>Income!Q43</f>
        <v>129.36211307607246</v>
      </c>
      <c r="R47" s="43">
        <f>Income!R43</f>
        <v>249.95974827319043</v>
      </c>
      <c r="S47" s="44">
        <f t="shared" si="229"/>
        <v>430.65834476023258</v>
      </c>
      <c r="T47" s="35">
        <f>Income!T43</f>
        <v>258.07830063397358</v>
      </c>
      <c r="U47" s="36">
        <f>Income!U43</f>
        <v>400.65467722112817</v>
      </c>
      <c r="V47" s="36">
        <f>Income!V43</f>
        <v>639.53850935976777</v>
      </c>
      <c r="W47" s="36">
        <f>Income!W43</f>
        <v>849.25453520636825</v>
      </c>
      <c r="X47" s="36">
        <f>Income!X43</f>
        <v>1127.0935590849049</v>
      </c>
      <c r="Y47" s="36">
        <f>Income!Y43</f>
        <v>1548.6430641665513</v>
      </c>
      <c r="Z47" s="36">
        <f>Income!Z43</f>
        <v>1970.8213917832736</v>
      </c>
      <c r="AA47" s="36">
        <f>Income!AA43</f>
        <v>2519.965853306363</v>
      </c>
      <c r="AB47" s="36">
        <f>Income!AB43</f>
        <v>3318.0738282480984</v>
      </c>
      <c r="AC47" s="36">
        <f>Income!AC43</f>
        <v>4166.3698890207161</v>
      </c>
      <c r="AD47" s="36">
        <f>Income!AD43</f>
        <v>5255.2659750851835</v>
      </c>
      <c r="AE47" s="43">
        <f>Income!AE43</f>
        <v>7312.1816320188555</v>
      </c>
      <c r="AF47" s="45">
        <f t="shared" si="231"/>
        <v>29365.941215135183</v>
      </c>
      <c r="AG47" s="35">
        <f>Income!AG43</f>
        <v>9061.1295034628238</v>
      </c>
      <c r="AH47" s="36">
        <f>Income!AH43</f>
        <v>10781.752430257973</v>
      </c>
      <c r="AI47" s="36">
        <f>Income!AI43</f>
        <v>12650.691125817368</v>
      </c>
      <c r="AJ47" s="36">
        <f>Income!AJ43</f>
        <v>14316.381193113299</v>
      </c>
      <c r="AK47" s="36">
        <f>Income!AK43</f>
        <v>16094.750182782807</v>
      </c>
      <c r="AL47" s="36">
        <f>Income!AL43</f>
        <v>18230.256438131728</v>
      </c>
      <c r="AM47" s="36">
        <f>Income!AM43</f>
        <v>20183.604911790557</v>
      </c>
      <c r="AN47" s="36">
        <f>Income!AN43</f>
        <v>22343.844168675623</v>
      </c>
      <c r="AO47" s="36">
        <f>Income!AO43</f>
        <v>25005.597725738859</v>
      </c>
      <c r="AP47" s="36">
        <f>Income!AP43</f>
        <v>27488.705881363767</v>
      </c>
      <c r="AQ47" s="36">
        <f>Income!AQ43</f>
        <v>30278.695192999196</v>
      </c>
      <c r="AR47" s="43">
        <f>Income!AR43</f>
        <v>33728.31145756672</v>
      </c>
      <c r="AS47" s="46">
        <f t="shared" si="233"/>
        <v>240163.72021170074</v>
      </c>
      <c r="AT47" s="35">
        <f>Income!AT43</f>
        <v>36897.521341342785</v>
      </c>
      <c r="AU47" s="36">
        <f>Income!AU43</f>
        <v>40530.432963383297</v>
      </c>
      <c r="AV47" s="36">
        <f>Income!AV43</f>
        <v>45075.775452531772</v>
      </c>
      <c r="AW47" s="36">
        <f>Income!AW43</f>
        <v>49259.153637051422</v>
      </c>
      <c r="AX47" s="36">
        <f>Income!AX43</f>
        <v>54079.917938787483</v>
      </c>
      <c r="AY47" s="36">
        <f>Income!AY43</f>
        <v>60263.620718188467</v>
      </c>
      <c r="AZ47" s="36">
        <f>Income!AZ43</f>
        <v>65935.752826728261</v>
      </c>
      <c r="BA47" s="36">
        <f>Income!BA43</f>
        <v>72352.278264267981</v>
      </c>
      <c r="BB47" s="36">
        <f>Income!BB43</f>
        <v>80558.809897650557</v>
      </c>
      <c r="BC47" s="36">
        <f>Income!BC43</f>
        <v>88099.293565777829</v>
      </c>
      <c r="BD47" s="36">
        <f>Income!BD43</f>
        <v>96649.173821604927</v>
      </c>
      <c r="BE47" s="43">
        <f>Income!BE43</f>
        <v>108884.2139921909</v>
      </c>
      <c r="BF47" s="47">
        <f t="shared" si="235"/>
        <v>798585.94441950577</v>
      </c>
      <c r="BG47" s="35">
        <f>Income!BG43</f>
        <v>118737.27667155539</v>
      </c>
      <c r="BH47" s="36">
        <f>Income!BH43</f>
        <v>128700.05080960733</v>
      </c>
      <c r="BI47" s="36">
        <f>Income!BI43</f>
        <v>140126.5422407412</v>
      </c>
      <c r="BJ47" s="36">
        <f>Income!BJ43</f>
        <v>149585.89736498886</v>
      </c>
      <c r="BK47" s="36">
        <f>Income!BK43</f>
        <v>159897.79955202463</v>
      </c>
      <c r="BL47" s="36">
        <f>Income!BL43</f>
        <v>173113.79992791734</v>
      </c>
      <c r="BM47" s="36">
        <f>Income!BM43</f>
        <v>183789.3229102318</v>
      </c>
      <c r="BN47" s="36">
        <f>Income!BN43</f>
        <v>195542.50933974807</v>
      </c>
      <c r="BO47" s="36">
        <f>Income!BO43</f>
        <v>211184.61531205892</v>
      </c>
      <c r="BP47" s="36">
        <f>Income!BP43</f>
        <v>223661.22755822411</v>
      </c>
      <c r="BQ47" s="36">
        <f>Income!BQ43</f>
        <v>237610.50132511213</v>
      </c>
      <c r="BR47" s="43">
        <f>Income!BR43</f>
        <v>273019.38970431912</v>
      </c>
      <c r="BS47" s="48">
        <f t="shared" si="237"/>
        <v>2194968.9327165284</v>
      </c>
    </row>
    <row r="48" spans="1:71" s="690" customFormat="1" x14ac:dyDescent="0.2">
      <c r="A48" s="689"/>
      <c r="B48" s="115" t="s">
        <v>441</v>
      </c>
      <c r="C48" s="712"/>
      <c r="D48" s="712"/>
      <c r="E48" s="712"/>
      <c r="F48" s="842"/>
      <c r="G48" s="845">
        <f>CapEx!G63+CapEx!G76</f>
        <v>250</v>
      </c>
      <c r="H48" s="843">
        <f>CapEx!H63+CapEx!H76</f>
        <v>400</v>
      </c>
      <c r="I48" s="843">
        <f>CapEx!I63+CapEx!I76</f>
        <v>30</v>
      </c>
      <c r="J48" s="843">
        <f>CapEx!J63+CapEx!J76</f>
        <v>1450</v>
      </c>
      <c r="K48" s="843">
        <f>CapEx!K63+CapEx!K76</f>
        <v>915</v>
      </c>
      <c r="L48" s="843">
        <f>CapEx!L63+CapEx!L76</f>
        <v>1250</v>
      </c>
      <c r="M48" s="843">
        <f>CapEx!M63+CapEx!M76</f>
        <v>0</v>
      </c>
      <c r="N48" s="843">
        <f>CapEx!N63+CapEx!N76</f>
        <v>0</v>
      </c>
      <c r="O48" s="843">
        <f>CapEx!O63+CapEx!O76</f>
        <v>0</v>
      </c>
      <c r="P48" s="843">
        <f>CapEx!P63+CapEx!P76</f>
        <v>0</v>
      </c>
      <c r="Q48" s="843">
        <f>CapEx!Q63+CapEx!Q76</f>
        <v>0</v>
      </c>
      <c r="R48" s="844">
        <f>CapEx!R63+CapEx!R76</f>
        <v>0</v>
      </c>
      <c r="S48" s="693">
        <f t="shared" si="229"/>
        <v>4295</v>
      </c>
      <c r="T48" s="843">
        <f>CapEx!T63+CapEx!T76</f>
        <v>2500</v>
      </c>
      <c r="U48" s="843">
        <f>CapEx!U63+CapEx!U76</f>
        <v>0</v>
      </c>
      <c r="V48" s="843">
        <f>CapEx!V63+CapEx!V76</f>
        <v>0</v>
      </c>
      <c r="W48" s="843">
        <f>CapEx!W63+CapEx!W76</f>
        <v>0</v>
      </c>
      <c r="X48" s="843">
        <f>CapEx!X63+CapEx!X76</f>
        <v>0</v>
      </c>
      <c r="Y48" s="843">
        <f>CapEx!Y63+CapEx!Y76</f>
        <v>0</v>
      </c>
      <c r="Z48" s="843">
        <f>CapEx!Z63+CapEx!Z76</f>
        <v>0</v>
      </c>
      <c r="AA48" s="843">
        <f>CapEx!AA63+CapEx!AA76</f>
        <v>0</v>
      </c>
      <c r="AB48" s="843">
        <f>CapEx!AB63+CapEx!AB76</f>
        <v>0</v>
      </c>
      <c r="AC48" s="843">
        <f>CapEx!AC63+CapEx!AC76</f>
        <v>0</v>
      </c>
      <c r="AD48" s="843">
        <f>CapEx!AD63+CapEx!AD76</f>
        <v>0</v>
      </c>
      <c r="AE48" s="844">
        <f>CapEx!AE63+CapEx!AE76</f>
        <v>0</v>
      </c>
      <c r="AF48" s="695">
        <f t="shared" si="231"/>
        <v>2500</v>
      </c>
      <c r="AG48" s="845">
        <f>CapEx!AG63+CapEx!AG76</f>
        <v>0</v>
      </c>
      <c r="AH48" s="843">
        <f>CapEx!AH63+CapEx!AH76</f>
        <v>0</v>
      </c>
      <c r="AI48" s="843">
        <f>CapEx!AI63+CapEx!AI76</f>
        <v>0</v>
      </c>
      <c r="AJ48" s="843">
        <f>CapEx!AJ63+CapEx!AJ76</f>
        <v>0</v>
      </c>
      <c r="AK48" s="843">
        <f>CapEx!AK63+CapEx!AK76</f>
        <v>0</v>
      </c>
      <c r="AL48" s="843">
        <f>CapEx!AL63+CapEx!AL76</f>
        <v>0</v>
      </c>
      <c r="AM48" s="843">
        <f>CapEx!AM63+CapEx!AM76</f>
        <v>0</v>
      </c>
      <c r="AN48" s="843">
        <f>CapEx!AN63+CapEx!AN76</f>
        <v>0</v>
      </c>
      <c r="AO48" s="843">
        <f>CapEx!AO63+CapEx!AO76</f>
        <v>0</v>
      </c>
      <c r="AP48" s="843">
        <f>CapEx!AP63+CapEx!AP76</f>
        <v>0</v>
      </c>
      <c r="AQ48" s="843">
        <f>CapEx!AQ63+CapEx!AQ76</f>
        <v>0</v>
      </c>
      <c r="AR48" s="844">
        <f>CapEx!AR63+CapEx!AR76</f>
        <v>0</v>
      </c>
      <c r="AS48" s="696">
        <f t="shared" si="233"/>
        <v>0</v>
      </c>
      <c r="AT48" s="845">
        <f>CapEx!AT63+CapEx!AT76</f>
        <v>0</v>
      </c>
      <c r="AU48" s="843">
        <f>CapEx!AU63+CapEx!AU76</f>
        <v>0</v>
      </c>
      <c r="AV48" s="843">
        <f>CapEx!AV63+CapEx!AV76</f>
        <v>0</v>
      </c>
      <c r="AW48" s="843">
        <f>CapEx!AW63+CapEx!AW76</f>
        <v>0</v>
      </c>
      <c r="AX48" s="843">
        <f>CapEx!AX63+CapEx!AX76</f>
        <v>0</v>
      </c>
      <c r="AY48" s="843">
        <f>CapEx!AY63+CapEx!AY76</f>
        <v>0</v>
      </c>
      <c r="AZ48" s="843">
        <f>CapEx!AZ63+CapEx!AZ76</f>
        <v>0</v>
      </c>
      <c r="BA48" s="843">
        <f>CapEx!BA63+CapEx!BA76</f>
        <v>0</v>
      </c>
      <c r="BB48" s="843">
        <f>CapEx!BB63+CapEx!BB76</f>
        <v>0</v>
      </c>
      <c r="BC48" s="843">
        <f>CapEx!BC63+CapEx!BC76</f>
        <v>0</v>
      </c>
      <c r="BD48" s="843">
        <f>CapEx!BD63+CapEx!BD76</f>
        <v>0</v>
      </c>
      <c r="BE48" s="844">
        <f>CapEx!BE63+CapEx!BE76</f>
        <v>0</v>
      </c>
      <c r="BF48" s="697">
        <f t="shared" si="235"/>
        <v>0</v>
      </c>
      <c r="BG48" s="845">
        <f>CapEx!BG63+CapEx!BG76</f>
        <v>0</v>
      </c>
      <c r="BH48" s="843">
        <f>CapEx!BH63+CapEx!BH76</f>
        <v>0</v>
      </c>
      <c r="BI48" s="843">
        <f>CapEx!BI63+CapEx!BI76</f>
        <v>0</v>
      </c>
      <c r="BJ48" s="843">
        <f>CapEx!BJ63+CapEx!BJ76</f>
        <v>0</v>
      </c>
      <c r="BK48" s="843">
        <f>CapEx!BK63+CapEx!BK76</f>
        <v>0</v>
      </c>
      <c r="BL48" s="843">
        <f>CapEx!BL63+CapEx!BL76</f>
        <v>0</v>
      </c>
      <c r="BM48" s="843">
        <f>CapEx!BM63+CapEx!BM76</f>
        <v>0</v>
      </c>
      <c r="BN48" s="843">
        <f>CapEx!BN63+CapEx!BN76</f>
        <v>0</v>
      </c>
      <c r="BO48" s="843">
        <f>CapEx!BO63+CapEx!BO76</f>
        <v>0</v>
      </c>
      <c r="BP48" s="843">
        <f>CapEx!BP63+CapEx!BP76</f>
        <v>0</v>
      </c>
      <c r="BQ48" s="843">
        <f>CapEx!BQ63+CapEx!BQ76</f>
        <v>0</v>
      </c>
      <c r="BR48" s="844">
        <f>CapEx!BR63+CapEx!BR76</f>
        <v>0</v>
      </c>
      <c r="BS48" s="698">
        <f t="shared" si="237"/>
        <v>0</v>
      </c>
    </row>
    <row r="49" spans="1:71" s="105" customFormat="1" ht="15" x14ac:dyDescent="0.25">
      <c r="A49" s="215"/>
      <c r="B49" s="104" t="s">
        <v>139</v>
      </c>
      <c r="C49" s="216"/>
      <c r="D49" s="216"/>
      <c r="E49" s="216"/>
      <c r="F49" s="216"/>
      <c r="G49" s="211">
        <f t="shared" ref="G49:R49" si="243">SUM(G40:G48)</f>
        <v>1109.6821500000001</v>
      </c>
      <c r="H49" s="212">
        <f t="shared" si="243"/>
        <v>1830.6576166731788</v>
      </c>
      <c r="I49" s="212">
        <f t="shared" si="243"/>
        <v>1615.9499753365371</v>
      </c>
      <c r="J49" s="212">
        <f t="shared" si="243"/>
        <v>3709.6924046762865</v>
      </c>
      <c r="K49" s="212">
        <f t="shared" si="243"/>
        <v>3362.9614649278565</v>
      </c>
      <c r="L49" s="212">
        <f t="shared" si="243"/>
        <v>4145.7129518573565</v>
      </c>
      <c r="M49" s="212">
        <f t="shared" si="243"/>
        <v>3156.9104525377556</v>
      </c>
      <c r="N49" s="212">
        <f t="shared" si="243"/>
        <v>3557.8833249282452</v>
      </c>
      <c r="O49" s="212">
        <f t="shared" si="243"/>
        <v>3921.7665440011883</v>
      </c>
      <c r="P49" s="212">
        <f t="shared" si="243"/>
        <v>4304.7462418960304</v>
      </c>
      <c r="Q49" s="212">
        <f t="shared" si="243"/>
        <v>4712.4852281094672</v>
      </c>
      <c r="R49" s="213">
        <f t="shared" si="243"/>
        <v>5212.2973673543047</v>
      </c>
      <c r="S49" s="138">
        <f t="shared" si="229"/>
        <v>40640.745722298205</v>
      </c>
      <c r="T49" s="212">
        <f t="shared" ref="T49:AE49" si="244">SUM(T40:T48)</f>
        <v>8414.1574713256377</v>
      </c>
      <c r="U49" s="212">
        <f t="shared" si="244"/>
        <v>8301.4896877971241</v>
      </c>
      <c r="V49" s="212">
        <f t="shared" si="244"/>
        <v>8382.5109851917732</v>
      </c>
      <c r="W49" s="212">
        <f t="shared" si="244"/>
        <v>8603.0151602581118</v>
      </c>
      <c r="X49" s="212">
        <f t="shared" si="244"/>
        <v>9948.450073836746</v>
      </c>
      <c r="Y49" s="212">
        <f t="shared" si="244"/>
        <v>11706.71291757783</v>
      </c>
      <c r="Z49" s="212">
        <f t="shared" si="244"/>
        <v>13731.121023208536</v>
      </c>
      <c r="AA49" s="212">
        <f t="shared" si="244"/>
        <v>16333.163487441794</v>
      </c>
      <c r="AB49" s="212">
        <f t="shared" si="244"/>
        <v>19668.060229249822</v>
      </c>
      <c r="AC49" s="212">
        <f t="shared" si="244"/>
        <v>23687.041938965816</v>
      </c>
      <c r="AD49" s="212">
        <f t="shared" si="244"/>
        <v>28817.354130196152</v>
      </c>
      <c r="AE49" s="213">
        <f t="shared" si="244"/>
        <v>35296.970336704457</v>
      </c>
      <c r="AF49" s="184">
        <f t="shared" si="231"/>
        <v>192890.04744175379</v>
      </c>
      <c r="AG49" s="211">
        <f t="shared" ref="AG49:AR49" si="245">SUM(AG40:AG48)</f>
        <v>41703.938673174227</v>
      </c>
      <c r="AH49" s="212">
        <f t="shared" si="245"/>
        <v>60353.638746132332</v>
      </c>
      <c r="AI49" s="212">
        <f t="shared" si="245"/>
        <v>60352.563370958334</v>
      </c>
      <c r="AJ49" s="212">
        <f t="shared" si="245"/>
        <v>60461.445811562779</v>
      </c>
      <c r="AK49" s="212">
        <f t="shared" si="245"/>
        <v>67127.421324800715</v>
      </c>
      <c r="AL49" s="212">
        <f t="shared" si="245"/>
        <v>74391.16878138535</v>
      </c>
      <c r="AM49" s="212">
        <f t="shared" si="245"/>
        <v>81834.447134909336</v>
      </c>
      <c r="AN49" s="212">
        <f t="shared" si="245"/>
        <v>90067.095599837805</v>
      </c>
      <c r="AO49" s="212">
        <f t="shared" si="245"/>
        <v>99230.085552209202</v>
      </c>
      <c r="AP49" s="212">
        <f t="shared" si="245"/>
        <v>108773.242028501</v>
      </c>
      <c r="AQ49" s="212">
        <f t="shared" si="245"/>
        <v>119450.65914636095</v>
      </c>
      <c r="AR49" s="213">
        <f t="shared" si="245"/>
        <v>131417.13098387679</v>
      </c>
      <c r="AS49" s="187">
        <f t="shared" si="233"/>
        <v>995162.83715370868</v>
      </c>
      <c r="AT49" s="211">
        <f t="shared" ref="AT49:BE49" si="246">SUM(AT40:AT48)</f>
        <v>144150.21831187423</v>
      </c>
      <c r="AU49" s="212">
        <f t="shared" si="246"/>
        <v>225403.78219157964</v>
      </c>
      <c r="AV49" s="212">
        <f t="shared" si="246"/>
        <v>207736.13594770769</v>
      </c>
      <c r="AW49" s="212">
        <f t="shared" si="246"/>
        <v>191023.83396864252</v>
      </c>
      <c r="AX49" s="212">
        <f t="shared" si="246"/>
        <v>209712.45035332977</v>
      </c>
      <c r="AY49" s="212">
        <f t="shared" si="246"/>
        <v>230859.32364702216</v>
      </c>
      <c r="AZ49" s="212">
        <f t="shared" si="246"/>
        <v>252873.97247632348</v>
      </c>
      <c r="BA49" s="212">
        <f t="shared" si="246"/>
        <v>277717.78706900578</v>
      </c>
      <c r="BB49" s="212">
        <f t="shared" si="246"/>
        <v>305812.02180952032</v>
      </c>
      <c r="BC49" s="212">
        <f t="shared" si="246"/>
        <v>335084.51875245047</v>
      </c>
      <c r="BD49" s="212">
        <f t="shared" si="246"/>
        <v>368131.89739272825</v>
      </c>
      <c r="BE49" s="213">
        <f t="shared" si="246"/>
        <v>405302.92611151293</v>
      </c>
      <c r="BF49" s="182">
        <f t="shared" si="235"/>
        <v>3153808.8680316973</v>
      </c>
      <c r="BG49" s="211">
        <f t="shared" ref="BG49:BR49" si="247">SUM(BG40:BG48)</f>
        <v>440092.74305433431</v>
      </c>
      <c r="BH49" s="212">
        <f t="shared" si="247"/>
        <v>686895.38156442065</v>
      </c>
      <c r="BI49" s="212">
        <f t="shared" si="247"/>
        <v>618204.94718644535</v>
      </c>
      <c r="BJ49" s="212">
        <f t="shared" si="247"/>
        <v>548673.54987444985</v>
      </c>
      <c r="BK49" s="212">
        <f t="shared" si="247"/>
        <v>586492.08753230306</v>
      </c>
      <c r="BL49" s="212">
        <f t="shared" si="247"/>
        <v>627675.62062848452</v>
      </c>
      <c r="BM49" s="212">
        <f t="shared" si="247"/>
        <v>667454.37299818418</v>
      </c>
      <c r="BN49" s="212">
        <f t="shared" si="247"/>
        <v>711248.92048136937</v>
      </c>
      <c r="BO49" s="212">
        <f t="shared" si="247"/>
        <v>759821.48171348742</v>
      </c>
      <c r="BP49" s="212">
        <f t="shared" si="247"/>
        <v>806896.11870502774</v>
      </c>
      <c r="BQ49" s="212">
        <f t="shared" si="247"/>
        <v>859347.89165679412</v>
      </c>
      <c r="BR49" s="213">
        <f t="shared" si="247"/>
        <v>915984.84959267732</v>
      </c>
      <c r="BS49" s="180">
        <f t="shared" si="237"/>
        <v>8228787.9649879774</v>
      </c>
    </row>
    <row r="50" spans="1:71" s="98" customFormat="1" ht="6" customHeight="1" x14ac:dyDescent="0.2">
      <c r="A50" s="97"/>
      <c r="B50" s="55"/>
      <c r="C50" s="56"/>
      <c r="D50" s="56"/>
      <c r="E50" s="56"/>
      <c r="F50" s="56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119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119"/>
      <c r="AG50" s="88"/>
      <c r="AH50" s="88"/>
      <c r="AI50" s="88"/>
      <c r="AJ50" s="88"/>
      <c r="AK50" s="88"/>
      <c r="AL50" s="88"/>
      <c r="AM50" s="88"/>
      <c r="AN50" s="88"/>
      <c r="AO50" s="88"/>
      <c r="AP50" s="88"/>
      <c r="AQ50" s="88"/>
      <c r="AR50" s="88"/>
      <c r="AS50" s="119"/>
      <c r="AT50" s="88"/>
      <c r="AU50" s="88"/>
      <c r="AV50" s="88"/>
      <c r="AW50" s="88"/>
      <c r="AX50" s="88"/>
      <c r="AY50" s="88"/>
      <c r="AZ50" s="88"/>
      <c r="BA50" s="88"/>
      <c r="BB50" s="88"/>
      <c r="BC50" s="88"/>
      <c r="BD50" s="88"/>
      <c r="BE50" s="88"/>
      <c r="BF50" s="119"/>
      <c r="BG50" s="88"/>
      <c r="BH50" s="88"/>
      <c r="BI50" s="88"/>
      <c r="BJ50" s="88"/>
      <c r="BK50" s="88"/>
      <c r="BL50" s="88"/>
      <c r="BM50" s="88"/>
      <c r="BN50" s="88"/>
      <c r="BO50" s="88"/>
      <c r="BP50" s="88"/>
      <c r="BQ50" s="88"/>
      <c r="BR50" s="88"/>
      <c r="BS50" s="119"/>
    </row>
    <row r="51" spans="1:71" s="58" customFormat="1" ht="6" customHeight="1" x14ac:dyDescent="0.2">
      <c r="B51" s="931"/>
      <c r="C51" s="59"/>
      <c r="D51" s="59"/>
      <c r="E51" s="59"/>
      <c r="S51" s="90"/>
      <c r="AF51" s="90"/>
      <c r="AS51" s="90"/>
      <c r="BF51" s="90"/>
      <c r="BS51" s="90"/>
    </row>
    <row r="52" spans="1:71" s="58" customFormat="1" ht="5.25" customHeight="1" x14ac:dyDescent="0.2">
      <c r="A52" s="101"/>
      <c r="B52" s="77"/>
      <c r="C52" s="61"/>
      <c r="D52" s="78"/>
      <c r="E52" s="61"/>
      <c r="F52" s="61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61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61"/>
      <c r="AG52" s="78"/>
      <c r="AH52" s="78"/>
      <c r="AI52" s="78"/>
      <c r="AJ52" s="78"/>
      <c r="AK52" s="78"/>
      <c r="AL52" s="78"/>
      <c r="AM52" s="78"/>
      <c r="AN52" s="78"/>
      <c r="AO52" s="78"/>
      <c r="AP52" s="78"/>
      <c r="AQ52" s="78"/>
      <c r="AR52" s="78"/>
      <c r="AS52" s="61"/>
      <c r="AT52" s="78"/>
      <c r="AU52" s="78"/>
      <c r="AV52" s="78"/>
      <c r="AW52" s="78"/>
      <c r="AX52" s="78"/>
      <c r="AY52" s="78"/>
      <c r="AZ52" s="78"/>
      <c r="BA52" s="78"/>
      <c r="BB52" s="78"/>
      <c r="BC52" s="78"/>
      <c r="BD52" s="78"/>
      <c r="BE52" s="78"/>
      <c r="BF52" s="61"/>
      <c r="BG52" s="78"/>
      <c r="BH52" s="78"/>
      <c r="BI52" s="78"/>
      <c r="BJ52" s="78"/>
      <c r="BK52" s="78"/>
      <c r="BL52" s="78"/>
      <c r="BM52" s="78"/>
      <c r="BN52" s="78"/>
      <c r="BO52" s="78"/>
      <c r="BP52" s="78"/>
      <c r="BQ52" s="78"/>
      <c r="BR52" s="78"/>
      <c r="BS52" s="446"/>
    </row>
    <row r="53" spans="1:71" s="90" customFormat="1" x14ac:dyDescent="0.2">
      <c r="A53" s="96"/>
      <c r="B53" s="86" t="s">
        <v>114</v>
      </c>
      <c r="C53" s="51"/>
      <c r="D53" s="691"/>
      <c r="E53" s="51"/>
      <c r="F53" s="51"/>
      <c r="G53" s="904"/>
      <c r="H53" s="710">
        <f>G58</f>
        <v>1000</v>
      </c>
      <c r="I53" s="710">
        <f t="shared" ref="I53:S53" si="248">H58</f>
        <v>500</v>
      </c>
      <c r="J53" s="710">
        <f t="shared" si="248"/>
        <v>500</v>
      </c>
      <c r="K53" s="710">
        <f t="shared" si="248"/>
        <v>500</v>
      </c>
      <c r="L53" s="710">
        <f t="shared" si="248"/>
        <v>500</v>
      </c>
      <c r="M53" s="710">
        <f t="shared" si="248"/>
        <v>500</v>
      </c>
      <c r="N53" s="710">
        <f t="shared" si="248"/>
        <v>500</v>
      </c>
      <c r="O53" s="710">
        <f t="shared" si="248"/>
        <v>500</v>
      </c>
      <c r="P53" s="710">
        <f t="shared" si="248"/>
        <v>500</v>
      </c>
      <c r="Q53" s="710">
        <f t="shared" si="248"/>
        <v>500</v>
      </c>
      <c r="R53" s="905">
        <f t="shared" si="248"/>
        <v>500</v>
      </c>
      <c r="S53" s="38">
        <f t="shared" si="248"/>
        <v>500</v>
      </c>
      <c r="T53" s="904">
        <f>R58</f>
        <v>500</v>
      </c>
      <c r="U53" s="710">
        <f t="shared" ref="U53:AF53" si="249">T58</f>
        <v>500</v>
      </c>
      <c r="V53" s="710">
        <f t="shared" si="249"/>
        <v>500</v>
      </c>
      <c r="W53" s="710">
        <f t="shared" si="249"/>
        <v>500</v>
      </c>
      <c r="X53" s="710">
        <f t="shared" si="249"/>
        <v>500</v>
      </c>
      <c r="Y53" s="710">
        <f t="shared" si="249"/>
        <v>500</v>
      </c>
      <c r="Z53" s="710">
        <f t="shared" si="249"/>
        <v>500</v>
      </c>
      <c r="AA53" s="710">
        <f t="shared" si="249"/>
        <v>500</v>
      </c>
      <c r="AB53" s="710">
        <f t="shared" si="249"/>
        <v>1000</v>
      </c>
      <c r="AC53" s="710">
        <f t="shared" si="249"/>
        <v>1000</v>
      </c>
      <c r="AD53" s="710">
        <f t="shared" si="249"/>
        <v>1000</v>
      </c>
      <c r="AE53" s="905">
        <f t="shared" si="249"/>
        <v>1000</v>
      </c>
      <c r="AF53" s="39">
        <f t="shared" si="249"/>
        <v>1000</v>
      </c>
      <c r="AG53" s="904">
        <f>AE58</f>
        <v>1000</v>
      </c>
      <c r="AH53" s="710">
        <f t="shared" ref="AH53:AS53" si="250">AG58</f>
        <v>1000</v>
      </c>
      <c r="AI53" s="710">
        <f t="shared" si="250"/>
        <v>1000</v>
      </c>
      <c r="AJ53" s="710">
        <f t="shared" si="250"/>
        <v>1000</v>
      </c>
      <c r="AK53" s="710">
        <f t="shared" si="250"/>
        <v>1000</v>
      </c>
      <c r="AL53" s="710">
        <f t="shared" si="250"/>
        <v>1000</v>
      </c>
      <c r="AM53" s="710">
        <f t="shared" si="250"/>
        <v>1000</v>
      </c>
      <c r="AN53" s="710">
        <f t="shared" si="250"/>
        <v>1000</v>
      </c>
      <c r="AO53" s="710">
        <f t="shared" si="250"/>
        <v>1000</v>
      </c>
      <c r="AP53" s="710">
        <f t="shared" si="250"/>
        <v>1000</v>
      </c>
      <c r="AQ53" s="710">
        <f t="shared" si="250"/>
        <v>1000</v>
      </c>
      <c r="AR53" s="905">
        <f t="shared" si="250"/>
        <v>1000</v>
      </c>
      <c r="AS53" s="40">
        <f t="shared" si="250"/>
        <v>1000</v>
      </c>
      <c r="AT53" s="904">
        <f>AR58</f>
        <v>1000</v>
      </c>
      <c r="AU53" s="710">
        <f t="shared" ref="AU53:BF53" si="251">AT58</f>
        <v>1000</v>
      </c>
      <c r="AV53" s="710">
        <f t="shared" si="251"/>
        <v>500</v>
      </c>
      <c r="AW53" s="710">
        <f t="shared" si="251"/>
        <v>1000</v>
      </c>
      <c r="AX53" s="710">
        <f t="shared" si="251"/>
        <v>1000</v>
      </c>
      <c r="AY53" s="710">
        <f t="shared" si="251"/>
        <v>1000</v>
      </c>
      <c r="AZ53" s="710">
        <f t="shared" si="251"/>
        <v>1000</v>
      </c>
      <c r="BA53" s="710">
        <f t="shared" si="251"/>
        <v>1000</v>
      </c>
      <c r="BB53" s="710">
        <f t="shared" si="251"/>
        <v>1000</v>
      </c>
      <c r="BC53" s="710">
        <f t="shared" si="251"/>
        <v>1000</v>
      </c>
      <c r="BD53" s="710">
        <f t="shared" si="251"/>
        <v>1000</v>
      </c>
      <c r="BE53" s="905">
        <f t="shared" si="251"/>
        <v>1000</v>
      </c>
      <c r="BF53" s="41">
        <f t="shared" si="251"/>
        <v>1000</v>
      </c>
      <c r="BG53" s="904">
        <f>BE58</f>
        <v>1000</v>
      </c>
      <c r="BH53" s="710">
        <f t="shared" ref="BH53:BR53" si="252">BG58</f>
        <v>1000</v>
      </c>
      <c r="BI53" s="710">
        <f t="shared" si="252"/>
        <v>500</v>
      </c>
      <c r="BJ53" s="710">
        <f t="shared" si="252"/>
        <v>1000</v>
      </c>
      <c r="BK53" s="710">
        <f t="shared" si="252"/>
        <v>1000</v>
      </c>
      <c r="BL53" s="710">
        <f t="shared" si="252"/>
        <v>1000</v>
      </c>
      <c r="BM53" s="710">
        <f t="shared" si="252"/>
        <v>1000</v>
      </c>
      <c r="BN53" s="710">
        <f t="shared" si="252"/>
        <v>1000</v>
      </c>
      <c r="BO53" s="710">
        <f t="shared" si="252"/>
        <v>1000</v>
      </c>
      <c r="BP53" s="710">
        <f t="shared" si="252"/>
        <v>1000</v>
      </c>
      <c r="BQ53" s="710">
        <f t="shared" si="252"/>
        <v>1000</v>
      </c>
      <c r="BR53" s="905">
        <f t="shared" si="252"/>
        <v>1000</v>
      </c>
      <c r="BS53" s="42">
        <f t="shared" ref="BS53" si="253">BR58</f>
        <v>1000</v>
      </c>
    </row>
    <row r="54" spans="1:71" s="690" customFormat="1" x14ac:dyDescent="0.2">
      <c r="A54" s="689"/>
      <c r="B54" s="115" t="s">
        <v>464</v>
      </c>
      <c r="C54" s="691"/>
      <c r="D54" s="691"/>
      <c r="E54" s="923" t="s">
        <v>491</v>
      </c>
      <c r="F54" s="691"/>
      <c r="G54" s="906">
        <f>G38-G49</f>
        <v>1297.7173016391744</v>
      </c>
      <c r="H54" s="694">
        <f t="shared" ref="H54" si="254">H38-H49</f>
        <v>-1143.8300243526301</v>
      </c>
      <c r="I54" s="694">
        <f t="shared" ref="I54:S54" si="255">I38-I49</f>
        <v>339.39355952941833</v>
      </c>
      <c r="J54" s="694">
        <f t="shared" si="255"/>
        <v>-2485.9281770702473</v>
      </c>
      <c r="K54" s="694">
        <f t="shared" si="255"/>
        <v>-1861.6615050663984</v>
      </c>
      <c r="L54" s="694">
        <f t="shared" si="255"/>
        <v>-2299.639195476886</v>
      </c>
      <c r="M54" s="694">
        <f t="shared" si="255"/>
        <v>-906.65993721803079</v>
      </c>
      <c r="N54" s="694">
        <f t="shared" si="255"/>
        <v>-314.27964415651786</v>
      </c>
      <c r="O54" s="694">
        <f t="shared" si="255"/>
        <v>-542.55149292434544</v>
      </c>
      <c r="P54" s="694">
        <f t="shared" si="255"/>
        <v>-200.05513393820456</v>
      </c>
      <c r="Q54" s="694">
        <f t="shared" si="255"/>
        <v>50.316010528280458</v>
      </c>
      <c r="R54" s="907">
        <f t="shared" si="255"/>
        <v>1209.4917420353313</v>
      </c>
      <c r="S54" s="693">
        <f t="shared" si="255"/>
        <v>-6857.6864964710549</v>
      </c>
      <c r="T54" s="906">
        <f t="shared" ref="T54:U54" si="256">T38-T49</f>
        <v>42.241892922036641</v>
      </c>
      <c r="U54" s="694">
        <f t="shared" si="256"/>
        <v>-1192.1632428546764</v>
      </c>
      <c r="V54" s="694">
        <f t="shared" ref="V54:AF54" si="257">V38-V49</f>
        <v>-329.73829208044481</v>
      </c>
      <c r="W54" s="694">
        <f t="shared" si="257"/>
        <v>1014.49541731106</v>
      </c>
      <c r="X54" s="694">
        <f t="shared" si="257"/>
        <v>1340.3128779035414</v>
      </c>
      <c r="Y54" s="694">
        <f t="shared" si="257"/>
        <v>2005.9230642287494</v>
      </c>
      <c r="Z54" s="694">
        <f t="shared" si="257"/>
        <v>2292.3420209969518</v>
      </c>
      <c r="AA54" s="694">
        <f t="shared" si="257"/>
        <v>2925.2286389204746</v>
      </c>
      <c r="AB54" s="694">
        <f t="shared" si="257"/>
        <v>3530.732105993462</v>
      </c>
      <c r="AC54" s="694">
        <f t="shared" si="257"/>
        <v>4821.2433935521985</v>
      </c>
      <c r="AD54" s="694">
        <f t="shared" si="257"/>
        <v>6072.3638747882287</v>
      </c>
      <c r="AE54" s="907">
        <f t="shared" si="257"/>
        <v>7528.9498028430244</v>
      </c>
      <c r="AF54" s="695">
        <f t="shared" si="257"/>
        <v>30051.931554524635</v>
      </c>
      <c r="AG54" s="906">
        <f t="shared" ref="AG54:AS54" si="258">AG38-AG49</f>
        <v>12489.094936071102</v>
      </c>
      <c r="AH54" s="694">
        <f t="shared" si="258"/>
        <v>465.91536632712086</v>
      </c>
      <c r="AI54" s="694">
        <f t="shared" si="258"/>
        <v>9163.9048702664586</v>
      </c>
      <c r="AJ54" s="694">
        <f t="shared" si="258"/>
        <v>18346.875551624369</v>
      </c>
      <c r="AK54" s="694">
        <f t="shared" si="258"/>
        <v>20937.868792294379</v>
      </c>
      <c r="AL54" s="694">
        <f t="shared" si="258"/>
        <v>23406.990193359161</v>
      </c>
      <c r="AM54" s="694">
        <f t="shared" si="258"/>
        <v>26743.383971259813</v>
      </c>
      <c r="AN54" s="694">
        <f t="shared" si="258"/>
        <v>29729.00530875918</v>
      </c>
      <c r="AO54" s="694">
        <f t="shared" si="258"/>
        <v>32682.998365619889</v>
      </c>
      <c r="AP54" s="694">
        <f t="shared" si="258"/>
        <v>36744.761254273617</v>
      </c>
      <c r="AQ54" s="694">
        <f t="shared" si="258"/>
        <v>40519.891369556994</v>
      </c>
      <c r="AR54" s="907">
        <f t="shared" si="258"/>
        <v>44401.849219920085</v>
      </c>
      <c r="AS54" s="696">
        <f t="shared" si="258"/>
        <v>295632.53919933236</v>
      </c>
      <c r="AT54" s="906">
        <f t="shared" ref="AT54:BF54" si="259">AT38-AT49</f>
        <v>50942.127367734181</v>
      </c>
      <c r="AU54" s="694">
        <f t="shared" si="259"/>
        <v>-12768.641148322553</v>
      </c>
      <c r="AV54" s="694">
        <f t="shared" si="259"/>
        <v>25919.851574819331</v>
      </c>
      <c r="AW54" s="694">
        <f t="shared" si="259"/>
        <v>66112.916642173339</v>
      </c>
      <c r="AX54" s="694">
        <f t="shared" si="259"/>
        <v>72606.141439832456</v>
      </c>
      <c r="AY54" s="694">
        <f t="shared" si="259"/>
        <v>79463.430000936409</v>
      </c>
      <c r="AZ54" s="694">
        <f t="shared" si="259"/>
        <v>88509.17170411098</v>
      </c>
      <c r="BA54" s="694">
        <f t="shared" si="259"/>
        <v>97153.731870510441</v>
      </c>
      <c r="BB54" s="694">
        <f t="shared" si="259"/>
        <v>106408.65780645085</v>
      </c>
      <c r="BC54" s="694">
        <f t="shared" si="259"/>
        <v>118293.44920404005</v>
      </c>
      <c r="BD54" s="694">
        <f t="shared" si="259"/>
        <v>129785.45953166235</v>
      </c>
      <c r="BE54" s="907">
        <f t="shared" si="259"/>
        <v>142404.65273966989</v>
      </c>
      <c r="BF54" s="697">
        <f t="shared" si="259"/>
        <v>964830.94873361755</v>
      </c>
      <c r="BG54" s="906">
        <f t="shared" ref="BG54:BR54" si="260">BG38-BG49</f>
        <v>160795.65025830688</v>
      </c>
      <c r="BH54" s="694">
        <f t="shared" si="260"/>
        <v>-36743.41161334503</v>
      </c>
      <c r="BI54" s="694">
        <f t="shared" si="260"/>
        <v>83945.858723201323</v>
      </c>
      <c r="BJ54" s="694">
        <f t="shared" si="260"/>
        <v>206030.11938647763</v>
      </c>
      <c r="BK54" s="694">
        <f t="shared" si="260"/>
        <v>221230.21288336138</v>
      </c>
      <c r="BL54" s="694">
        <f t="shared" si="260"/>
        <v>236630.5143539533</v>
      </c>
      <c r="BM54" s="694">
        <f t="shared" si="260"/>
        <v>255510.3156037532</v>
      </c>
      <c r="BN54" s="694">
        <f t="shared" si="260"/>
        <v>272300.72483347403</v>
      </c>
      <c r="BO54" s="694">
        <f t="shared" si="260"/>
        <v>289879.27901084127</v>
      </c>
      <c r="BP54" s="694">
        <f t="shared" si="260"/>
        <v>311903.04604650964</v>
      </c>
      <c r="BQ54" s="694">
        <f t="shared" si="260"/>
        <v>331561.90539819538</v>
      </c>
      <c r="BR54" s="907">
        <f t="shared" si="260"/>
        <v>354566.18741716095</v>
      </c>
      <c r="BS54" s="698">
        <f t="shared" ref="BS54" si="261">BS38-BS49</f>
        <v>2687610.4023018917</v>
      </c>
    </row>
    <row r="55" spans="1:71" s="90" customFormat="1" x14ac:dyDescent="0.2">
      <c r="A55" s="96" t="s">
        <v>128</v>
      </c>
      <c r="B55" s="86" t="s">
        <v>462</v>
      </c>
      <c r="C55" s="923" t="s">
        <v>487</v>
      </c>
      <c r="D55" s="691"/>
      <c r="E55" s="923" t="s">
        <v>443</v>
      </c>
      <c r="F55" s="691"/>
      <c r="G55" s="908">
        <f>SUM(G53:G54)</f>
        <v>1297.7173016391744</v>
      </c>
      <c r="H55" s="700">
        <f t="shared" ref="H55:S55" si="262">SUM(H53:H54)</f>
        <v>-143.83002435263006</v>
      </c>
      <c r="I55" s="700">
        <f t="shared" si="262"/>
        <v>839.39355952941833</v>
      </c>
      <c r="J55" s="700">
        <f t="shared" si="262"/>
        <v>-1985.9281770702473</v>
      </c>
      <c r="K55" s="700">
        <f t="shared" si="262"/>
        <v>-1361.6615050663984</v>
      </c>
      <c r="L55" s="700">
        <f t="shared" si="262"/>
        <v>-1799.639195476886</v>
      </c>
      <c r="M55" s="700">
        <f t="shared" si="262"/>
        <v>-406.65993721803079</v>
      </c>
      <c r="N55" s="700">
        <f t="shared" si="262"/>
        <v>185.72035584348214</v>
      </c>
      <c r="O55" s="700">
        <f t="shared" si="262"/>
        <v>-42.551492924345439</v>
      </c>
      <c r="P55" s="700">
        <f t="shared" si="262"/>
        <v>299.94486606179544</v>
      </c>
      <c r="Q55" s="700">
        <f t="shared" si="262"/>
        <v>550.31601052828046</v>
      </c>
      <c r="R55" s="909">
        <f t="shared" si="262"/>
        <v>1709.4917420353313</v>
      </c>
      <c r="S55" s="44">
        <f t="shared" si="262"/>
        <v>-6357.6864964710549</v>
      </c>
      <c r="T55" s="908">
        <f t="shared" ref="T55:U55" si="263">SUM(T53:T54)</f>
        <v>542.24189292203664</v>
      </c>
      <c r="U55" s="700">
        <f t="shared" si="263"/>
        <v>-692.16324285467635</v>
      </c>
      <c r="V55" s="700">
        <f t="shared" ref="V55:AF55" si="264">SUM(V53:V54)</f>
        <v>170.26170791955519</v>
      </c>
      <c r="W55" s="700">
        <f t="shared" si="264"/>
        <v>1514.49541731106</v>
      </c>
      <c r="X55" s="700">
        <f t="shared" si="264"/>
        <v>1840.3128779035414</v>
      </c>
      <c r="Y55" s="700">
        <f t="shared" si="264"/>
        <v>2505.9230642287494</v>
      </c>
      <c r="Z55" s="700">
        <f t="shared" si="264"/>
        <v>2792.3420209969518</v>
      </c>
      <c r="AA55" s="700">
        <f t="shared" si="264"/>
        <v>3425.2286389204746</v>
      </c>
      <c r="AB55" s="700">
        <f t="shared" si="264"/>
        <v>4530.732105993462</v>
      </c>
      <c r="AC55" s="700">
        <f t="shared" si="264"/>
        <v>5821.2433935521985</v>
      </c>
      <c r="AD55" s="700">
        <f t="shared" si="264"/>
        <v>7072.3638747882287</v>
      </c>
      <c r="AE55" s="909">
        <f t="shared" si="264"/>
        <v>8528.9498028430244</v>
      </c>
      <c r="AF55" s="45">
        <f t="shared" si="264"/>
        <v>31051.931554524635</v>
      </c>
      <c r="AG55" s="908">
        <f t="shared" ref="AG55:AS55" si="265">SUM(AG53:AG54)</f>
        <v>13489.094936071102</v>
      </c>
      <c r="AH55" s="700">
        <f t="shared" si="265"/>
        <v>1465.9153663271209</v>
      </c>
      <c r="AI55" s="700">
        <f t="shared" si="265"/>
        <v>10163.904870266459</v>
      </c>
      <c r="AJ55" s="700">
        <f t="shared" si="265"/>
        <v>19346.875551624369</v>
      </c>
      <c r="AK55" s="700">
        <f t="shared" si="265"/>
        <v>21937.868792294379</v>
      </c>
      <c r="AL55" s="700">
        <f t="shared" si="265"/>
        <v>24406.990193359161</v>
      </c>
      <c r="AM55" s="700">
        <f t="shared" si="265"/>
        <v>27743.383971259813</v>
      </c>
      <c r="AN55" s="700">
        <f t="shared" si="265"/>
        <v>30729.00530875918</v>
      </c>
      <c r="AO55" s="700">
        <f t="shared" si="265"/>
        <v>33682.998365619889</v>
      </c>
      <c r="AP55" s="700">
        <f t="shared" si="265"/>
        <v>37744.761254273617</v>
      </c>
      <c r="AQ55" s="700">
        <f t="shared" si="265"/>
        <v>41519.891369556994</v>
      </c>
      <c r="AR55" s="909">
        <f t="shared" si="265"/>
        <v>45401.849219920085</v>
      </c>
      <c r="AS55" s="46">
        <f t="shared" si="265"/>
        <v>296632.53919933236</v>
      </c>
      <c r="AT55" s="908">
        <f t="shared" ref="AT55:BF55" si="266">SUM(AT53:AT54)</f>
        <v>51942.127367734181</v>
      </c>
      <c r="AU55" s="700">
        <f t="shared" si="266"/>
        <v>-11768.641148322553</v>
      </c>
      <c r="AV55" s="700">
        <f t="shared" si="266"/>
        <v>26419.851574819331</v>
      </c>
      <c r="AW55" s="700">
        <f t="shared" si="266"/>
        <v>67112.916642173339</v>
      </c>
      <c r="AX55" s="700">
        <f t="shared" si="266"/>
        <v>73606.141439832456</v>
      </c>
      <c r="AY55" s="700">
        <f t="shared" si="266"/>
        <v>80463.430000936409</v>
      </c>
      <c r="AZ55" s="700">
        <f t="shared" si="266"/>
        <v>89509.17170411098</v>
      </c>
      <c r="BA55" s="700">
        <f t="shared" si="266"/>
        <v>98153.731870510441</v>
      </c>
      <c r="BB55" s="700">
        <f t="shared" si="266"/>
        <v>107408.65780645085</v>
      </c>
      <c r="BC55" s="700">
        <f t="shared" si="266"/>
        <v>119293.44920404005</v>
      </c>
      <c r="BD55" s="700">
        <f t="shared" si="266"/>
        <v>130785.45953166235</v>
      </c>
      <c r="BE55" s="909">
        <f t="shared" si="266"/>
        <v>143404.65273966989</v>
      </c>
      <c r="BF55" s="47">
        <f t="shared" si="266"/>
        <v>965830.94873361755</v>
      </c>
      <c r="BG55" s="908">
        <f t="shared" ref="BG55:BR55" si="267">SUM(BG53:BG54)</f>
        <v>161795.65025830688</v>
      </c>
      <c r="BH55" s="700">
        <f t="shared" si="267"/>
        <v>-35743.41161334503</v>
      </c>
      <c r="BI55" s="700">
        <f t="shared" si="267"/>
        <v>84445.858723201323</v>
      </c>
      <c r="BJ55" s="700">
        <f t="shared" si="267"/>
        <v>207030.11938647763</v>
      </c>
      <c r="BK55" s="700">
        <f t="shared" si="267"/>
        <v>222230.21288336138</v>
      </c>
      <c r="BL55" s="700">
        <f t="shared" si="267"/>
        <v>237630.5143539533</v>
      </c>
      <c r="BM55" s="700">
        <f t="shared" si="267"/>
        <v>256510.3156037532</v>
      </c>
      <c r="BN55" s="700">
        <f t="shared" si="267"/>
        <v>273300.72483347403</v>
      </c>
      <c r="BO55" s="700">
        <f t="shared" si="267"/>
        <v>290879.27901084127</v>
      </c>
      <c r="BP55" s="700">
        <f t="shared" si="267"/>
        <v>312903.04604650964</v>
      </c>
      <c r="BQ55" s="700">
        <f t="shared" si="267"/>
        <v>332561.90539819538</v>
      </c>
      <c r="BR55" s="909">
        <f t="shared" si="267"/>
        <v>355566.18741716095</v>
      </c>
      <c r="BS55" s="48">
        <f t="shared" ref="BS55" si="268">SUM(BS53:BS54)</f>
        <v>2688610.4023018917</v>
      </c>
    </row>
    <row r="56" spans="1:71" s="58" customFormat="1" ht="15" x14ac:dyDescent="0.25">
      <c r="A56" s="96" t="s">
        <v>392</v>
      </c>
      <c r="B56" s="63" t="s">
        <v>477</v>
      </c>
      <c r="C56" s="929">
        <v>0.08</v>
      </c>
      <c r="D56" s="924" t="s">
        <v>489</v>
      </c>
      <c r="E56" s="932">
        <v>500</v>
      </c>
      <c r="F56" s="691"/>
      <c r="G56" s="270">
        <f t="shared" ref="G56:S56" si="269">IF(G55&lt;$E$56,IF(F63&lt;0,$E$56+F63-G55,$E$56-G55),IF(F63&gt;0,-MIN(F63,G55-$E$56),0))</f>
        <v>0</v>
      </c>
      <c r="H56" s="271">
        <f t="shared" si="269"/>
        <v>346.1127227134557</v>
      </c>
      <c r="I56" s="271">
        <f t="shared" si="269"/>
        <v>-339.39355952941833</v>
      </c>
      <c r="J56" s="271">
        <f t="shared" si="269"/>
        <v>2485.9281770702473</v>
      </c>
      <c r="K56" s="271">
        <f t="shared" si="269"/>
        <v>1861.6615050663984</v>
      </c>
      <c r="L56" s="271">
        <f t="shared" si="269"/>
        <v>2299.639195476886</v>
      </c>
      <c r="M56" s="271">
        <f t="shared" si="269"/>
        <v>906.65993721803079</v>
      </c>
      <c r="N56" s="271">
        <f t="shared" si="269"/>
        <v>314.27964415651786</v>
      </c>
      <c r="O56" s="271">
        <f t="shared" si="269"/>
        <v>542.55149292434544</v>
      </c>
      <c r="P56" s="271">
        <f t="shared" si="269"/>
        <v>200.05513393820456</v>
      </c>
      <c r="Q56" s="271">
        <f t="shared" si="269"/>
        <v>-50.316010528280458</v>
      </c>
      <c r="R56" s="272">
        <f t="shared" si="269"/>
        <v>-1209.4917420353313</v>
      </c>
      <c r="S56" s="44">
        <f t="shared" si="269"/>
        <v>6857.6864964710549</v>
      </c>
      <c r="T56" s="270">
        <f>IF(T55&lt;$E$56,IF(R63&lt;0,$E$56+R63-T55,$E$56-T55),IF(R63&gt;0,-MIN(R63,T55-$E$56),0))</f>
        <v>-42.241892922036641</v>
      </c>
      <c r="U56" s="271">
        <f t="shared" ref="U56:AF56" si="270">IF(U55&lt;$E$56,IF(T63&lt;0,$E$56+T63-U55,$E$56-U55),IF(T63&gt;0,-MIN(T63,U55-$E$56),0))</f>
        <v>1192.1632428546764</v>
      </c>
      <c r="V56" s="271">
        <f t="shared" si="270"/>
        <v>329.73829208044481</v>
      </c>
      <c r="W56" s="271">
        <f t="shared" si="270"/>
        <v>-1014.49541731106</v>
      </c>
      <c r="X56" s="271">
        <f t="shared" si="270"/>
        <v>-1340.3128779035414</v>
      </c>
      <c r="Y56" s="271">
        <f t="shared" si="270"/>
        <v>-2005.9230642287494</v>
      </c>
      <c r="Z56" s="271">
        <f t="shared" si="270"/>
        <v>-2292.3420209969518</v>
      </c>
      <c r="AA56" s="271">
        <f t="shared" si="270"/>
        <v>-2184.2727580438368</v>
      </c>
      <c r="AB56" s="271">
        <f t="shared" si="270"/>
        <v>0</v>
      </c>
      <c r="AC56" s="271">
        <f t="shared" si="270"/>
        <v>0</v>
      </c>
      <c r="AD56" s="271">
        <f t="shared" si="270"/>
        <v>0</v>
      </c>
      <c r="AE56" s="272">
        <f t="shared" si="270"/>
        <v>0</v>
      </c>
      <c r="AF56" s="45">
        <f t="shared" si="270"/>
        <v>0</v>
      </c>
      <c r="AG56" s="270">
        <f>IF(AG55&lt;$E$56,IF(AE63&lt;0,$E$56+AE63-AG55,$E$56-AG55),IF(AE63&gt;0,-MIN(AE63,AG55-$E$56),0))</f>
        <v>0</v>
      </c>
      <c r="AH56" s="271">
        <f t="shared" ref="AH56:AS56" si="271">IF(AH55&lt;$E$56,IF(AG63&lt;0,$E$56+AG63-AH55,$E$56-AH55),IF(AG63&gt;0,-MIN(AG63,AH55-$E$56),0))</f>
        <v>0</v>
      </c>
      <c r="AI56" s="271">
        <f t="shared" si="271"/>
        <v>0</v>
      </c>
      <c r="AJ56" s="271">
        <f t="shared" si="271"/>
        <v>0</v>
      </c>
      <c r="AK56" s="271">
        <f t="shared" si="271"/>
        <v>0</v>
      </c>
      <c r="AL56" s="271">
        <f t="shared" si="271"/>
        <v>0</v>
      </c>
      <c r="AM56" s="271">
        <f t="shared" si="271"/>
        <v>0</v>
      </c>
      <c r="AN56" s="271">
        <f t="shared" si="271"/>
        <v>0</v>
      </c>
      <c r="AO56" s="271">
        <f t="shared" si="271"/>
        <v>0</v>
      </c>
      <c r="AP56" s="271">
        <f t="shared" si="271"/>
        <v>0</v>
      </c>
      <c r="AQ56" s="271">
        <f t="shared" si="271"/>
        <v>0</v>
      </c>
      <c r="AR56" s="272">
        <f t="shared" si="271"/>
        <v>0</v>
      </c>
      <c r="AS56" s="46">
        <f t="shared" si="271"/>
        <v>0</v>
      </c>
      <c r="AT56" s="270">
        <f>IF(AT55&lt;$E$56,IF(AR63&lt;0,$E$56+AR63-AT55,$E$56-AT55),IF(AR63&gt;0,-MIN(AR63,AT55-$E$56),0))</f>
        <v>0</v>
      </c>
      <c r="AU56" s="271">
        <f t="shared" ref="AU56:BF56" si="272">IF(AU55&lt;$E$56,IF(AT63&lt;0,$E$56+AT63-AU55,$E$56-AU55),IF(AT63&gt;0,-MIN(AT63,AU55-$E$56),0))</f>
        <v>-356500.27047679742</v>
      </c>
      <c r="AV56" s="271">
        <f t="shared" si="272"/>
        <v>0</v>
      </c>
      <c r="AW56" s="271">
        <f t="shared" si="272"/>
        <v>0</v>
      </c>
      <c r="AX56" s="271">
        <f t="shared" si="272"/>
        <v>0</v>
      </c>
      <c r="AY56" s="271">
        <f t="shared" si="272"/>
        <v>0</v>
      </c>
      <c r="AZ56" s="271">
        <f t="shared" si="272"/>
        <v>0</v>
      </c>
      <c r="BA56" s="271">
        <f t="shared" si="272"/>
        <v>0</v>
      </c>
      <c r="BB56" s="271">
        <f t="shared" si="272"/>
        <v>0</v>
      </c>
      <c r="BC56" s="271">
        <f t="shared" si="272"/>
        <v>0</v>
      </c>
      <c r="BD56" s="271">
        <f t="shared" si="272"/>
        <v>0</v>
      </c>
      <c r="BE56" s="272">
        <f t="shared" si="272"/>
        <v>0</v>
      </c>
      <c r="BF56" s="47">
        <f t="shared" si="272"/>
        <v>0</v>
      </c>
      <c r="BG56" s="270">
        <f>IF(BG55&lt;$E$56,IF(BE63&lt;0,$E$56+BE63-BG55,$E$56-BG55),IF(BE63&gt;0,-MIN(BE63,BG55-$E$56),0))</f>
        <v>0</v>
      </c>
      <c r="BH56" s="271">
        <f t="shared" ref="BH56:BS56" si="273">IF(BH55&lt;$E$56,IF(BG63&lt;0,$E$56+BG63-BH55,$E$56-BH55),IF(BG63&gt;0,-MIN(BG63,BH55-$E$56),0))</f>
        <v>-1407209.9716359652</v>
      </c>
      <c r="BI56" s="271">
        <f t="shared" si="273"/>
        <v>0</v>
      </c>
      <c r="BJ56" s="271">
        <f t="shared" si="273"/>
        <v>0</v>
      </c>
      <c r="BK56" s="271">
        <f t="shared" si="273"/>
        <v>0</v>
      </c>
      <c r="BL56" s="271">
        <f t="shared" si="273"/>
        <v>0</v>
      </c>
      <c r="BM56" s="271">
        <f t="shared" si="273"/>
        <v>0</v>
      </c>
      <c r="BN56" s="271">
        <f t="shared" si="273"/>
        <v>0</v>
      </c>
      <c r="BO56" s="271">
        <f t="shared" si="273"/>
        <v>0</v>
      </c>
      <c r="BP56" s="271">
        <f t="shared" si="273"/>
        <v>0</v>
      </c>
      <c r="BQ56" s="271">
        <f t="shared" si="273"/>
        <v>0</v>
      </c>
      <c r="BR56" s="272">
        <f t="shared" si="273"/>
        <v>0</v>
      </c>
      <c r="BS56" s="48">
        <f t="shared" si="273"/>
        <v>0</v>
      </c>
    </row>
    <row r="57" spans="1:71" s="58" customFormat="1" ht="15" x14ac:dyDescent="0.25">
      <c r="A57" s="96" t="s">
        <v>395</v>
      </c>
      <c r="B57" s="918" t="s">
        <v>476</v>
      </c>
      <c r="C57" s="929">
        <v>0.06</v>
      </c>
      <c r="D57" s="927" t="s">
        <v>490</v>
      </c>
      <c r="E57" s="932">
        <v>1000</v>
      </c>
      <c r="F57" s="691"/>
      <c r="G57" s="910">
        <f t="shared" ref="G57:S57" si="274">IF(AND(G55+G56&lt;$E$56,F63&lt;0),G55+G56-$E$56,IF(G55+G56&gt;$E$57,G55+G56-$E$57,0))</f>
        <v>297.71730163917437</v>
      </c>
      <c r="H57" s="911">
        <f t="shared" si="274"/>
        <v>-297.71730163917437</v>
      </c>
      <c r="I57" s="911">
        <f t="shared" si="274"/>
        <v>0</v>
      </c>
      <c r="J57" s="911">
        <f t="shared" si="274"/>
        <v>0</v>
      </c>
      <c r="K57" s="911">
        <f t="shared" si="274"/>
        <v>0</v>
      </c>
      <c r="L57" s="911">
        <f t="shared" si="274"/>
        <v>0</v>
      </c>
      <c r="M57" s="911">
        <f t="shared" si="274"/>
        <v>0</v>
      </c>
      <c r="N57" s="911">
        <f t="shared" si="274"/>
        <v>0</v>
      </c>
      <c r="O57" s="911">
        <f t="shared" si="274"/>
        <v>0</v>
      </c>
      <c r="P57" s="911">
        <f t="shared" si="274"/>
        <v>0</v>
      </c>
      <c r="Q57" s="911">
        <f t="shared" si="274"/>
        <v>0</v>
      </c>
      <c r="R57" s="916">
        <f t="shared" si="274"/>
        <v>0</v>
      </c>
      <c r="S57" s="912">
        <f t="shared" si="274"/>
        <v>0</v>
      </c>
      <c r="T57" s="910">
        <f>IF(AND(T55+T56&lt;$E$56,R63&lt;0),T55+T56-$E$56,IF(T55+T56&gt;$E$57,T55+T56-$E$57,0))</f>
        <v>0</v>
      </c>
      <c r="U57" s="911">
        <f t="shared" ref="U57:AF57" si="275">IF(AND(U55+U56&lt;$E$56,T63&lt;0),U55+U56-$E$56,IF(U55+U56&gt;$E$57,U55+U56-$E$57,0))</f>
        <v>0</v>
      </c>
      <c r="V57" s="911">
        <f t="shared" si="275"/>
        <v>0</v>
      </c>
      <c r="W57" s="911">
        <f t="shared" si="275"/>
        <v>0</v>
      </c>
      <c r="X57" s="911">
        <f t="shared" si="275"/>
        <v>0</v>
      </c>
      <c r="Y57" s="911">
        <f t="shared" si="275"/>
        <v>0</v>
      </c>
      <c r="Z57" s="911">
        <f t="shared" si="275"/>
        <v>0</v>
      </c>
      <c r="AA57" s="911">
        <f t="shared" si="275"/>
        <v>240.95588087663782</v>
      </c>
      <c r="AB57" s="911">
        <f t="shared" si="275"/>
        <v>3530.732105993462</v>
      </c>
      <c r="AC57" s="911">
        <f t="shared" si="275"/>
        <v>4821.2433935521985</v>
      </c>
      <c r="AD57" s="911">
        <f t="shared" si="275"/>
        <v>6072.3638747882287</v>
      </c>
      <c r="AE57" s="916">
        <f t="shared" si="275"/>
        <v>7528.9498028430244</v>
      </c>
      <c r="AF57" s="913">
        <f t="shared" si="275"/>
        <v>30051.931554524635</v>
      </c>
      <c r="AG57" s="910">
        <f>IF(AND(AG55+AG56&lt;$E$56,AE63&lt;0),AG55+AG56-$E$56,IF(AG55+AG56&gt;$E$57,AG55+AG56-$E$57,0))</f>
        <v>12489.094936071102</v>
      </c>
      <c r="AH57" s="911">
        <f t="shared" ref="AH57:AS57" si="276">IF(AND(AH55+AH56&lt;$E$56,AG63&lt;0),AH55+AH56-$E$56,IF(AH55+AH56&gt;$E$57,AH55+AH56-$E$57,0))</f>
        <v>465.91536632712086</v>
      </c>
      <c r="AI57" s="911">
        <f t="shared" si="276"/>
        <v>9163.9048702664586</v>
      </c>
      <c r="AJ57" s="911">
        <f t="shared" si="276"/>
        <v>18346.875551624369</v>
      </c>
      <c r="AK57" s="911">
        <f t="shared" si="276"/>
        <v>20937.868792294379</v>
      </c>
      <c r="AL57" s="911">
        <f t="shared" si="276"/>
        <v>23406.990193359161</v>
      </c>
      <c r="AM57" s="911">
        <f t="shared" si="276"/>
        <v>26743.383971259813</v>
      </c>
      <c r="AN57" s="911">
        <f t="shared" si="276"/>
        <v>29729.00530875918</v>
      </c>
      <c r="AO57" s="911">
        <f t="shared" si="276"/>
        <v>32682.998365619889</v>
      </c>
      <c r="AP57" s="911">
        <f t="shared" si="276"/>
        <v>36744.761254273617</v>
      </c>
      <c r="AQ57" s="911">
        <f t="shared" si="276"/>
        <v>40519.891369556994</v>
      </c>
      <c r="AR57" s="916">
        <f t="shared" si="276"/>
        <v>44401.849219920085</v>
      </c>
      <c r="AS57" s="914">
        <f t="shared" si="276"/>
        <v>295632.53919933236</v>
      </c>
      <c r="AT57" s="910">
        <f>IF(AND(AT55+AT56&lt;$E$56,AR63&lt;0),AT55+AT56-$E$56,IF(AT55+AT56&gt;$E$57,AT55+AT56-$E$57,0))</f>
        <v>50942.127367734181</v>
      </c>
      <c r="AU57" s="911">
        <f t="shared" ref="AU57:BF57" si="277">IF(AND(AU55+AU56&lt;$E$56,AT63&lt;0),AU55+AU56-$E$56,IF(AU55+AU56&gt;$E$57,AU55+AU56-$E$57,0))</f>
        <v>-368768.91162511997</v>
      </c>
      <c r="AV57" s="911">
        <f t="shared" si="277"/>
        <v>25419.851574819331</v>
      </c>
      <c r="AW57" s="911">
        <f t="shared" si="277"/>
        <v>66112.916642173339</v>
      </c>
      <c r="AX57" s="911">
        <f t="shared" si="277"/>
        <v>72606.141439832456</v>
      </c>
      <c r="AY57" s="911">
        <f t="shared" si="277"/>
        <v>79463.430000936409</v>
      </c>
      <c r="AZ57" s="911">
        <f t="shared" si="277"/>
        <v>88509.17170411098</v>
      </c>
      <c r="BA57" s="911">
        <f t="shared" si="277"/>
        <v>97153.731870510441</v>
      </c>
      <c r="BB57" s="911">
        <f t="shared" si="277"/>
        <v>106408.65780645085</v>
      </c>
      <c r="BC57" s="911">
        <f t="shared" si="277"/>
        <v>118293.44920404005</v>
      </c>
      <c r="BD57" s="911">
        <f t="shared" si="277"/>
        <v>129785.45953166235</v>
      </c>
      <c r="BE57" s="916">
        <f t="shared" si="277"/>
        <v>142404.65273966989</v>
      </c>
      <c r="BF57" s="915">
        <f t="shared" si="277"/>
        <v>964830.94873361755</v>
      </c>
      <c r="BG57" s="910">
        <f>IF(AND(BG55+BG56&lt;$E$56,BE63&lt;0),BG55+BG56-$E$56,IF(BG55+BG56&gt;$E$57,BG55+BG56-$E$57,0))</f>
        <v>160795.65025830688</v>
      </c>
      <c r="BH57" s="911">
        <f t="shared" ref="BH57:BS57" si="278">IF(AND(BH55+BH56&lt;$E$56,BG63&lt;0),BH55+BH56-$E$56,IF(BH55+BH56&gt;$E$57,BH55+BH56-$E$57,0))</f>
        <v>-1443453.3832493103</v>
      </c>
      <c r="BI57" s="911">
        <f t="shared" si="278"/>
        <v>83445.858723201323</v>
      </c>
      <c r="BJ57" s="911">
        <f t="shared" si="278"/>
        <v>206030.11938647763</v>
      </c>
      <c r="BK57" s="911">
        <f t="shared" si="278"/>
        <v>221230.21288336138</v>
      </c>
      <c r="BL57" s="911">
        <f t="shared" si="278"/>
        <v>236630.5143539533</v>
      </c>
      <c r="BM57" s="911">
        <f t="shared" si="278"/>
        <v>255510.3156037532</v>
      </c>
      <c r="BN57" s="911">
        <f t="shared" si="278"/>
        <v>272300.72483347403</v>
      </c>
      <c r="BO57" s="911">
        <f t="shared" si="278"/>
        <v>289879.27901084127</v>
      </c>
      <c r="BP57" s="911">
        <f t="shared" si="278"/>
        <v>311903.04604650964</v>
      </c>
      <c r="BQ57" s="911">
        <f t="shared" si="278"/>
        <v>331561.90539819538</v>
      </c>
      <c r="BR57" s="916">
        <f t="shared" si="278"/>
        <v>354566.18741716095</v>
      </c>
      <c r="BS57" s="917">
        <f t="shared" si="278"/>
        <v>2687610.4023018917</v>
      </c>
    </row>
    <row r="58" spans="1:71" s="103" customFormat="1" ht="15" x14ac:dyDescent="0.25">
      <c r="A58" s="215"/>
      <c r="B58" s="86" t="s">
        <v>463</v>
      </c>
      <c r="C58" s="51"/>
      <c r="D58" s="51"/>
      <c r="E58" s="51"/>
      <c r="F58" s="51"/>
      <c r="G58" s="52">
        <f>G55+G56-G57</f>
        <v>1000</v>
      </c>
      <c r="H58" s="53">
        <f>H55+H56-H57</f>
        <v>500</v>
      </c>
      <c r="I58" s="53">
        <f t="shared" ref="I58:U58" si="279">I55+I56-I57</f>
        <v>500</v>
      </c>
      <c r="J58" s="53">
        <f t="shared" si="279"/>
        <v>500</v>
      </c>
      <c r="K58" s="53">
        <f t="shared" si="279"/>
        <v>500</v>
      </c>
      <c r="L58" s="53">
        <f t="shared" si="279"/>
        <v>500</v>
      </c>
      <c r="M58" s="53">
        <f t="shared" si="279"/>
        <v>500</v>
      </c>
      <c r="N58" s="53">
        <f t="shared" si="279"/>
        <v>500</v>
      </c>
      <c r="O58" s="53">
        <f t="shared" si="279"/>
        <v>500</v>
      </c>
      <c r="P58" s="53">
        <f t="shared" si="279"/>
        <v>500</v>
      </c>
      <c r="Q58" s="53">
        <f t="shared" si="279"/>
        <v>500</v>
      </c>
      <c r="R58" s="54">
        <f t="shared" si="279"/>
        <v>500</v>
      </c>
      <c r="S58" s="44">
        <f t="shared" si="279"/>
        <v>500</v>
      </c>
      <c r="T58" s="52">
        <f t="shared" si="279"/>
        <v>500</v>
      </c>
      <c r="U58" s="53">
        <f t="shared" si="279"/>
        <v>500</v>
      </c>
      <c r="V58" s="53">
        <f t="shared" ref="V58" si="280">V55+V56-V57</f>
        <v>500</v>
      </c>
      <c r="W58" s="53">
        <f t="shared" ref="W58" si="281">W55+W56-W57</f>
        <v>500</v>
      </c>
      <c r="X58" s="53">
        <f t="shared" ref="X58" si="282">X55+X56-X57</f>
        <v>500</v>
      </c>
      <c r="Y58" s="53">
        <f t="shared" ref="Y58" si="283">Y55+Y56-Y57</f>
        <v>500</v>
      </c>
      <c r="Z58" s="53">
        <f t="shared" ref="Z58" si="284">Z55+Z56-Z57</f>
        <v>500</v>
      </c>
      <c r="AA58" s="53">
        <f t="shared" ref="AA58" si="285">AA55+AA56-AA57</f>
        <v>1000</v>
      </c>
      <c r="AB58" s="53">
        <f t="shared" ref="AB58" si="286">AB55+AB56-AB57</f>
        <v>1000</v>
      </c>
      <c r="AC58" s="53">
        <f t="shared" ref="AC58" si="287">AC55+AC56-AC57</f>
        <v>1000</v>
      </c>
      <c r="AD58" s="53">
        <f t="shared" ref="AD58" si="288">AD55+AD56-AD57</f>
        <v>1000</v>
      </c>
      <c r="AE58" s="54">
        <f t="shared" ref="AE58:AF58" si="289">AE55+AE56-AE57</f>
        <v>1000</v>
      </c>
      <c r="AF58" s="45">
        <f t="shared" si="289"/>
        <v>1000</v>
      </c>
      <c r="AG58" s="52">
        <f t="shared" ref="AG58" si="290">AG55+AG56-AG57</f>
        <v>1000</v>
      </c>
      <c r="AH58" s="53">
        <f t="shared" ref="AH58" si="291">AH55+AH56-AH57</f>
        <v>1000</v>
      </c>
      <c r="AI58" s="53">
        <f t="shared" ref="AI58" si="292">AI55+AI56-AI57</f>
        <v>1000</v>
      </c>
      <c r="AJ58" s="53">
        <f t="shared" ref="AJ58" si="293">AJ55+AJ56-AJ57</f>
        <v>1000</v>
      </c>
      <c r="AK58" s="53">
        <f t="shared" ref="AK58" si="294">AK55+AK56-AK57</f>
        <v>1000</v>
      </c>
      <c r="AL58" s="53">
        <f t="shared" ref="AL58" si="295">AL55+AL56-AL57</f>
        <v>1000</v>
      </c>
      <c r="AM58" s="53">
        <f t="shared" ref="AM58" si="296">AM55+AM56-AM57</f>
        <v>1000</v>
      </c>
      <c r="AN58" s="53">
        <f t="shared" ref="AN58" si="297">AN55+AN56-AN57</f>
        <v>1000</v>
      </c>
      <c r="AO58" s="53">
        <f t="shared" ref="AO58" si="298">AO55+AO56-AO57</f>
        <v>1000</v>
      </c>
      <c r="AP58" s="53">
        <f t="shared" ref="AP58" si="299">AP55+AP56-AP57</f>
        <v>1000</v>
      </c>
      <c r="AQ58" s="53">
        <f t="shared" ref="AQ58" si="300">AQ55+AQ56-AQ57</f>
        <v>1000</v>
      </c>
      <c r="AR58" s="54">
        <f t="shared" ref="AR58:AS58" si="301">AR55+AR56-AR57</f>
        <v>1000</v>
      </c>
      <c r="AS58" s="46">
        <f t="shared" si="301"/>
        <v>1000</v>
      </c>
      <c r="AT58" s="52">
        <f t="shared" ref="AT58" si="302">AT55+AT56-AT57</f>
        <v>1000</v>
      </c>
      <c r="AU58" s="53">
        <f t="shared" ref="AU58" si="303">AU55+AU56-AU57</f>
        <v>500</v>
      </c>
      <c r="AV58" s="53">
        <f t="shared" ref="AV58" si="304">AV55+AV56-AV57</f>
        <v>1000</v>
      </c>
      <c r="AW58" s="53">
        <f t="shared" ref="AW58" si="305">AW55+AW56-AW57</f>
        <v>1000</v>
      </c>
      <c r="AX58" s="53">
        <f t="shared" ref="AX58" si="306">AX55+AX56-AX57</f>
        <v>1000</v>
      </c>
      <c r="AY58" s="53">
        <f t="shared" ref="AY58" si="307">AY55+AY56-AY57</f>
        <v>1000</v>
      </c>
      <c r="AZ58" s="53">
        <f t="shared" ref="AZ58" si="308">AZ55+AZ56-AZ57</f>
        <v>1000</v>
      </c>
      <c r="BA58" s="53">
        <f t="shared" ref="BA58" si="309">BA55+BA56-BA57</f>
        <v>1000</v>
      </c>
      <c r="BB58" s="53">
        <f t="shared" ref="BB58" si="310">BB55+BB56-BB57</f>
        <v>1000</v>
      </c>
      <c r="BC58" s="53">
        <f t="shared" ref="BC58" si="311">BC55+BC56-BC57</f>
        <v>1000</v>
      </c>
      <c r="BD58" s="53">
        <f t="shared" ref="BD58" si="312">BD55+BD56-BD57</f>
        <v>1000</v>
      </c>
      <c r="BE58" s="54">
        <f t="shared" ref="BE58:BF58" si="313">BE55+BE56-BE57</f>
        <v>1000</v>
      </c>
      <c r="BF58" s="47">
        <f t="shared" si="313"/>
        <v>1000</v>
      </c>
      <c r="BG58" s="52">
        <f t="shared" ref="BG58" si="314">BG55+BG56-BG57</f>
        <v>1000</v>
      </c>
      <c r="BH58" s="53">
        <f t="shared" ref="BH58" si="315">BH55+BH56-BH57</f>
        <v>500</v>
      </c>
      <c r="BI58" s="53">
        <f t="shared" ref="BI58" si="316">BI55+BI56-BI57</f>
        <v>1000</v>
      </c>
      <c r="BJ58" s="53">
        <f t="shared" ref="BJ58" si="317">BJ55+BJ56-BJ57</f>
        <v>1000</v>
      </c>
      <c r="BK58" s="53">
        <f t="shared" ref="BK58" si="318">BK55+BK56-BK57</f>
        <v>1000</v>
      </c>
      <c r="BL58" s="53">
        <f t="shared" ref="BL58" si="319">BL55+BL56-BL57</f>
        <v>1000</v>
      </c>
      <c r="BM58" s="53">
        <f t="shared" ref="BM58" si="320">BM55+BM56-BM57</f>
        <v>1000</v>
      </c>
      <c r="BN58" s="53">
        <f t="shared" ref="BN58" si="321">BN55+BN56-BN57</f>
        <v>1000</v>
      </c>
      <c r="BO58" s="53">
        <f t="shared" ref="BO58" si="322">BO55+BO56-BO57</f>
        <v>1000</v>
      </c>
      <c r="BP58" s="53">
        <f t="shared" ref="BP58" si="323">BP55+BP56-BP57</f>
        <v>1000</v>
      </c>
      <c r="BQ58" s="53">
        <f t="shared" ref="BQ58" si="324">BQ55+BQ56-BQ57</f>
        <v>1000</v>
      </c>
      <c r="BR58" s="54">
        <f t="shared" ref="BR58:BS58" si="325">BR55+BR56-BR57</f>
        <v>1000</v>
      </c>
      <c r="BS58" s="48">
        <f t="shared" si="325"/>
        <v>1000</v>
      </c>
    </row>
    <row r="59" spans="1:71" s="58" customFormat="1" ht="15" x14ac:dyDescent="0.25">
      <c r="A59" s="689"/>
      <c r="B59" s="63"/>
      <c r="C59" s="51"/>
      <c r="D59" s="51"/>
      <c r="E59" s="51"/>
      <c r="F59" s="51"/>
      <c r="G59" s="211"/>
      <c r="H59" s="212"/>
      <c r="I59" s="212"/>
      <c r="J59" s="212"/>
      <c r="K59" s="212"/>
      <c r="L59" s="212"/>
      <c r="M59" s="212"/>
      <c r="N59" s="212"/>
      <c r="O59" s="212"/>
      <c r="P59" s="212"/>
      <c r="Q59" s="212"/>
      <c r="R59" s="213"/>
      <c r="S59" s="138"/>
      <c r="T59" s="211"/>
      <c r="U59" s="212"/>
      <c r="V59" s="212"/>
      <c r="W59" s="212"/>
      <c r="X59" s="212"/>
      <c r="Y59" s="212"/>
      <c r="Z59" s="212"/>
      <c r="AA59" s="212"/>
      <c r="AB59" s="212"/>
      <c r="AC59" s="212"/>
      <c r="AD59" s="212"/>
      <c r="AE59" s="213"/>
      <c r="AF59" s="184"/>
      <c r="AG59" s="211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3"/>
      <c r="AS59" s="187"/>
      <c r="AT59" s="211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3"/>
      <c r="BF59" s="182"/>
      <c r="BG59" s="211"/>
      <c r="BH59" s="212"/>
      <c r="BI59" s="212"/>
      <c r="BJ59" s="212"/>
      <c r="BK59" s="212"/>
      <c r="BL59" s="212"/>
      <c r="BM59" s="212"/>
      <c r="BN59" s="212"/>
      <c r="BO59" s="212"/>
      <c r="BP59" s="212"/>
      <c r="BQ59" s="212"/>
      <c r="BR59" s="213"/>
      <c r="BS59" s="180"/>
    </row>
    <row r="60" spans="1:71" s="98" customFormat="1" ht="6" customHeight="1" x14ac:dyDescent="0.2">
      <c r="A60" s="97"/>
      <c r="B60" s="55"/>
      <c r="C60" s="56"/>
      <c r="D60" s="56"/>
      <c r="E60" s="56"/>
      <c r="F60" s="56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119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119"/>
      <c r="AG60" s="88"/>
      <c r="AH60" s="88"/>
      <c r="AI60" s="88"/>
      <c r="AJ60" s="88"/>
      <c r="AK60" s="88"/>
      <c r="AL60" s="88"/>
      <c r="AM60" s="88"/>
      <c r="AN60" s="88"/>
      <c r="AO60" s="88"/>
      <c r="AP60" s="88"/>
      <c r="AQ60" s="88"/>
      <c r="AR60" s="88"/>
      <c r="AS60" s="119"/>
      <c r="AT60" s="88"/>
      <c r="AU60" s="88"/>
      <c r="AV60" s="88"/>
      <c r="AW60" s="88"/>
      <c r="AX60" s="88"/>
      <c r="AY60" s="88"/>
      <c r="AZ60" s="88"/>
      <c r="BA60" s="88"/>
      <c r="BB60" s="88"/>
      <c r="BC60" s="88"/>
      <c r="BD60" s="88"/>
      <c r="BE60" s="88"/>
      <c r="BF60" s="119"/>
      <c r="BG60" s="88"/>
      <c r="BH60" s="88"/>
      <c r="BI60" s="88"/>
      <c r="BJ60" s="88"/>
      <c r="BK60" s="88"/>
      <c r="BL60" s="88"/>
      <c r="BM60" s="88"/>
      <c r="BN60" s="88"/>
      <c r="BO60" s="88"/>
      <c r="BP60" s="88"/>
      <c r="BQ60" s="88"/>
      <c r="BR60" s="88"/>
      <c r="BS60" s="119"/>
    </row>
    <row r="61" spans="1:71" s="58" customFormat="1" ht="6" customHeight="1" x14ac:dyDescent="0.2">
      <c r="B61" s="931"/>
      <c r="C61" s="59"/>
      <c r="D61" s="59"/>
      <c r="E61" s="59"/>
      <c r="S61" s="90"/>
      <c r="AF61" s="90"/>
      <c r="AS61" s="90"/>
      <c r="BF61" s="90"/>
      <c r="BS61" s="90"/>
    </row>
    <row r="62" spans="1:71" s="58" customFormat="1" ht="5.25" customHeight="1" x14ac:dyDescent="0.2">
      <c r="A62" s="101"/>
      <c r="B62" s="77"/>
      <c r="C62" s="61"/>
      <c r="D62" s="78"/>
      <c r="E62" s="61"/>
      <c r="F62" s="61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61"/>
      <c r="T62" s="78"/>
      <c r="U62" s="78"/>
      <c r="V62" s="78"/>
      <c r="W62" s="78"/>
      <c r="X62" s="78"/>
      <c r="Y62" s="78"/>
      <c r="Z62" s="78"/>
      <c r="AA62" s="78"/>
      <c r="AB62" s="78"/>
      <c r="AC62" s="78"/>
      <c r="AD62" s="78"/>
      <c r="AE62" s="78"/>
      <c r="AF62" s="61"/>
      <c r="AG62" s="78"/>
      <c r="AH62" s="78"/>
      <c r="AI62" s="78"/>
      <c r="AJ62" s="78"/>
      <c r="AK62" s="78"/>
      <c r="AL62" s="78"/>
      <c r="AM62" s="78"/>
      <c r="AN62" s="78"/>
      <c r="AO62" s="78"/>
      <c r="AP62" s="78"/>
      <c r="AQ62" s="78"/>
      <c r="AR62" s="78"/>
      <c r="AS62" s="61"/>
      <c r="AT62" s="78"/>
      <c r="AU62" s="78"/>
      <c r="AV62" s="78"/>
      <c r="AW62" s="78"/>
      <c r="AX62" s="78"/>
      <c r="AY62" s="78"/>
      <c r="AZ62" s="78"/>
      <c r="BA62" s="78"/>
      <c r="BB62" s="78"/>
      <c r="BC62" s="78"/>
      <c r="BD62" s="78"/>
      <c r="BE62" s="78"/>
      <c r="BF62" s="61"/>
      <c r="BG62" s="78"/>
      <c r="BH62" s="78"/>
      <c r="BI62" s="78"/>
      <c r="BJ62" s="78"/>
      <c r="BK62" s="78"/>
      <c r="BL62" s="78"/>
      <c r="BM62" s="78"/>
      <c r="BN62" s="78"/>
      <c r="BO62" s="78"/>
      <c r="BP62" s="78"/>
      <c r="BQ62" s="78"/>
      <c r="BR62" s="78"/>
      <c r="BS62" s="61"/>
    </row>
    <row r="63" spans="1:71" s="105" customFormat="1" ht="15" x14ac:dyDescent="0.25">
      <c r="A63" s="215"/>
      <c r="B63" s="104" t="s">
        <v>393</v>
      </c>
      <c r="C63" s="216"/>
      <c r="D63" s="216"/>
      <c r="E63" s="216"/>
      <c r="F63" s="216"/>
      <c r="G63" s="919">
        <f t="shared" ref="G63:R63" si="326">F63+G56-G57</f>
        <v>-297.71730163917437</v>
      </c>
      <c r="H63" s="920">
        <f t="shared" si="326"/>
        <v>346.1127227134557</v>
      </c>
      <c r="I63" s="920">
        <f t="shared" si="326"/>
        <v>6.7191631840373702</v>
      </c>
      <c r="J63" s="920">
        <f t="shared" si="326"/>
        <v>2492.6473402542847</v>
      </c>
      <c r="K63" s="920">
        <f t="shared" si="326"/>
        <v>4354.3088453206828</v>
      </c>
      <c r="L63" s="920">
        <f t="shared" si="326"/>
        <v>6653.9480407975689</v>
      </c>
      <c r="M63" s="920">
        <f t="shared" si="326"/>
        <v>7560.6079780155997</v>
      </c>
      <c r="N63" s="920">
        <f t="shared" si="326"/>
        <v>7874.8876221721175</v>
      </c>
      <c r="O63" s="920">
        <f t="shared" si="326"/>
        <v>8417.439115096462</v>
      </c>
      <c r="P63" s="920">
        <f t="shared" si="326"/>
        <v>8617.4942490346657</v>
      </c>
      <c r="Q63" s="920">
        <f t="shared" si="326"/>
        <v>8567.1782385063852</v>
      </c>
      <c r="R63" s="921">
        <f t="shared" si="326"/>
        <v>7357.6864964710539</v>
      </c>
      <c r="S63" s="141">
        <f>R63</f>
        <v>7357.6864964710539</v>
      </c>
      <c r="T63" s="920">
        <f>R63+T56-T57</f>
        <v>7315.4446035490173</v>
      </c>
      <c r="U63" s="920">
        <f t="shared" ref="U63:AE63" si="327">T63+U56-U57</f>
        <v>8507.6078464036946</v>
      </c>
      <c r="V63" s="920">
        <f t="shared" si="327"/>
        <v>8837.3461384841394</v>
      </c>
      <c r="W63" s="920">
        <f t="shared" si="327"/>
        <v>7822.8507211730794</v>
      </c>
      <c r="X63" s="920">
        <f t="shared" si="327"/>
        <v>6482.5378432695379</v>
      </c>
      <c r="Y63" s="920">
        <f t="shared" si="327"/>
        <v>4476.6147790407886</v>
      </c>
      <c r="Z63" s="920">
        <f t="shared" si="327"/>
        <v>2184.2727580438368</v>
      </c>
      <c r="AA63" s="920">
        <f t="shared" si="327"/>
        <v>-240.95588087663782</v>
      </c>
      <c r="AB63" s="920">
        <f t="shared" si="327"/>
        <v>-3771.6879868700998</v>
      </c>
      <c r="AC63" s="920">
        <f t="shared" si="327"/>
        <v>-8592.9313804222984</v>
      </c>
      <c r="AD63" s="920">
        <f t="shared" si="327"/>
        <v>-14665.295255210527</v>
      </c>
      <c r="AE63" s="921">
        <f t="shared" si="327"/>
        <v>-22194.245058053551</v>
      </c>
      <c r="AF63" s="185">
        <f>AE63</f>
        <v>-22194.245058053551</v>
      </c>
      <c r="AG63" s="919">
        <f>AE63+AG56-AG57</f>
        <v>-34683.339994124653</v>
      </c>
      <c r="AH63" s="920">
        <f t="shared" ref="AH63:AR63" si="328">AG63+AH56-AH57</f>
        <v>-35149.255360451774</v>
      </c>
      <c r="AI63" s="920">
        <f t="shared" si="328"/>
        <v>-44313.160230718233</v>
      </c>
      <c r="AJ63" s="920">
        <f t="shared" si="328"/>
        <v>-62660.035782342602</v>
      </c>
      <c r="AK63" s="920">
        <f t="shared" si="328"/>
        <v>-83597.904574636981</v>
      </c>
      <c r="AL63" s="920">
        <f t="shared" si="328"/>
        <v>-107004.89476799614</v>
      </c>
      <c r="AM63" s="920">
        <f t="shared" si="328"/>
        <v>-133748.27873925597</v>
      </c>
      <c r="AN63" s="920">
        <f t="shared" si="328"/>
        <v>-163477.28404801514</v>
      </c>
      <c r="AO63" s="920">
        <f t="shared" si="328"/>
        <v>-196160.28241363502</v>
      </c>
      <c r="AP63" s="920">
        <f t="shared" si="328"/>
        <v>-232905.04366790864</v>
      </c>
      <c r="AQ63" s="920">
        <f t="shared" si="328"/>
        <v>-273424.93503746565</v>
      </c>
      <c r="AR63" s="921">
        <f t="shared" si="328"/>
        <v>-317826.78425738576</v>
      </c>
      <c r="AS63" s="188">
        <f>AR63</f>
        <v>-317826.78425738576</v>
      </c>
      <c r="AT63" s="919">
        <f>AR63+AT56-AT57</f>
        <v>-368768.91162511997</v>
      </c>
      <c r="AU63" s="920">
        <f t="shared" ref="AU63:BE63" si="329">AT63+AU56-AU57</f>
        <v>-356500.27047679748</v>
      </c>
      <c r="AV63" s="920">
        <f t="shared" si="329"/>
        <v>-381920.12205161678</v>
      </c>
      <c r="AW63" s="920">
        <f t="shared" si="329"/>
        <v>-448033.03869379009</v>
      </c>
      <c r="AX63" s="920">
        <f t="shared" si="329"/>
        <v>-520639.18013362255</v>
      </c>
      <c r="AY63" s="920">
        <f t="shared" si="329"/>
        <v>-600102.61013455899</v>
      </c>
      <c r="AZ63" s="920">
        <f t="shared" si="329"/>
        <v>-688611.78183866991</v>
      </c>
      <c r="BA63" s="920">
        <f t="shared" si="329"/>
        <v>-785765.51370918029</v>
      </c>
      <c r="BB63" s="920">
        <f t="shared" si="329"/>
        <v>-892174.17151563114</v>
      </c>
      <c r="BC63" s="920">
        <f t="shared" si="329"/>
        <v>-1010467.6207196712</v>
      </c>
      <c r="BD63" s="920">
        <f t="shared" si="329"/>
        <v>-1140253.0802513335</v>
      </c>
      <c r="BE63" s="921">
        <f t="shared" si="329"/>
        <v>-1282657.7329910034</v>
      </c>
      <c r="BF63" s="183">
        <f>BE63</f>
        <v>-1282657.7329910034</v>
      </c>
      <c r="BG63" s="919">
        <f>BE63+BG56-BG57</f>
        <v>-1443453.3832493103</v>
      </c>
      <c r="BH63" s="920">
        <f t="shared" ref="BH63:BR63" si="330">BG63+BH56-BH57</f>
        <v>-1407209.9716359652</v>
      </c>
      <c r="BI63" s="920">
        <f t="shared" si="330"/>
        <v>-1490655.8303591665</v>
      </c>
      <c r="BJ63" s="920">
        <f t="shared" si="330"/>
        <v>-1696685.9497456441</v>
      </c>
      <c r="BK63" s="920">
        <f t="shared" si="330"/>
        <v>-1917916.1626290055</v>
      </c>
      <c r="BL63" s="920">
        <f t="shared" si="330"/>
        <v>-2154546.6769829588</v>
      </c>
      <c r="BM63" s="920">
        <f t="shared" si="330"/>
        <v>-2410056.9925867119</v>
      </c>
      <c r="BN63" s="920">
        <f t="shared" si="330"/>
        <v>-2682357.7174201859</v>
      </c>
      <c r="BO63" s="920">
        <f t="shared" si="330"/>
        <v>-2972236.9964310271</v>
      </c>
      <c r="BP63" s="920">
        <f t="shared" si="330"/>
        <v>-3284140.0424775369</v>
      </c>
      <c r="BQ63" s="920">
        <f t="shared" si="330"/>
        <v>-3615701.9478757326</v>
      </c>
      <c r="BR63" s="921">
        <f t="shared" si="330"/>
        <v>-3970268.1352928933</v>
      </c>
      <c r="BS63" s="181">
        <f>BR63</f>
        <v>-3970268.1352928933</v>
      </c>
    </row>
    <row r="64" spans="1:71" s="98" customFormat="1" ht="6" customHeight="1" x14ac:dyDescent="0.2">
      <c r="A64" s="97"/>
      <c r="B64" s="55"/>
      <c r="C64" s="56"/>
      <c r="D64" s="56"/>
      <c r="E64" s="56"/>
      <c r="F64" s="56"/>
      <c r="G64" s="127"/>
      <c r="H64" s="127"/>
      <c r="I64" s="127"/>
      <c r="J64" s="127"/>
      <c r="K64" s="127"/>
      <c r="L64" s="127"/>
      <c r="M64" s="127"/>
      <c r="N64" s="127"/>
      <c r="O64" s="127"/>
      <c r="P64" s="127"/>
      <c r="Q64" s="127"/>
      <c r="R64" s="127"/>
      <c r="S64" s="128"/>
      <c r="T64" s="127"/>
      <c r="U64" s="127"/>
      <c r="V64" s="127"/>
      <c r="W64" s="127"/>
      <c r="X64" s="127"/>
      <c r="Y64" s="127"/>
      <c r="Z64" s="127"/>
      <c r="AA64" s="127"/>
      <c r="AB64" s="127"/>
      <c r="AC64" s="127"/>
      <c r="AD64" s="127"/>
      <c r="AE64" s="127"/>
      <c r="AF64" s="128"/>
      <c r="AG64" s="127"/>
      <c r="AH64" s="127"/>
      <c r="AI64" s="127"/>
      <c r="AJ64" s="127"/>
      <c r="AK64" s="127"/>
      <c r="AL64" s="127"/>
      <c r="AM64" s="127"/>
      <c r="AN64" s="127"/>
      <c r="AO64" s="127"/>
      <c r="AP64" s="127"/>
      <c r="AQ64" s="127"/>
      <c r="AR64" s="127"/>
      <c r="AS64" s="128"/>
      <c r="AT64" s="127"/>
      <c r="AU64" s="127"/>
      <c r="AV64" s="127"/>
      <c r="AW64" s="127"/>
      <c r="AX64" s="127"/>
      <c r="AY64" s="127"/>
      <c r="AZ64" s="127"/>
      <c r="BA64" s="127"/>
      <c r="BB64" s="127"/>
      <c r="BC64" s="127"/>
      <c r="BD64" s="127"/>
      <c r="BE64" s="127"/>
      <c r="BF64" s="128"/>
      <c r="BG64" s="127"/>
      <c r="BH64" s="127"/>
      <c r="BI64" s="127"/>
      <c r="BJ64" s="127"/>
      <c r="BK64" s="127"/>
      <c r="BL64" s="127"/>
      <c r="BM64" s="127"/>
      <c r="BN64" s="127"/>
      <c r="BO64" s="127"/>
      <c r="BP64" s="127"/>
      <c r="BQ64" s="127"/>
      <c r="BR64" s="127"/>
      <c r="BS64" s="128"/>
    </row>
    <row r="65" spans="1:71" s="91" customFormat="1" ht="15.75" x14ac:dyDescent="0.25">
      <c r="AF65" s="89"/>
      <c r="AS65" s="89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89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89"/>
    </row>
    <row r="66" spans="1:71" s="91" customFormat="1" ht="15.75" x14ac:dyDescent="0.25">
      <c r="A66" s="962" t="s">
        <v>498</v>
      </c>
      <c r="C66" s="956"/>
      <c r="D66" s="956"/>
      <c r="E66" s="956"/>
      <c r="F66" s="956"/>
      <c r="G66" s="956"/>
      <c r="H66" s="956"/>
      <c r="I66" s="956"/>
      <c r="J66" s="956"/>
      <c r="K66" s="956"/>
      <c r="L66" s="956"/>
      <c r="M66" s="956"/>
      <c r="N66" s="956"/>
      <c r="O66" s="956"/>
      <c r="P66" s="956"/>
      <c r="Q66" s="956"/>
      <c r="R66" s="956"/>
      <c r="S66" s="957"/>
      <c r="T66" s="958"/>
      <c r="U66" s="958"/>
      <c r="V66" s="958"/>
      <c r="W66" s="958"/>
      <c r="X66" s="958"/>
      <c r="Y66" s="958"/>
      <c r="Z66" s="958"/>
      <c r="AA66" s="958"/>
      <c r="AF66" s="142"/>
      <c r="AS66" s="142"/>
      <c r="AT66" s="943"/>
      <c r="AU66" s="943"/>
      <c r="AV66" s="943"/>
      <c r="AW66" s="943"/>
      <c r="AX66" s="943"/>
      <c r="AY66" s="943"/>
      <c r="AZ66" s="943"/>
      <c r="BA66" s="943"/>
      <c r="BB66" s="943"/>
      <c r="BC66" s="943"/>
      <c r="BD66" s="943"/>
      <c r="BE66" s="943"/>
      <c r="BF66" s="142"/>
      <c r="BG66" s="943"/>
      <c r="BH66" s="943"/>
      <c r="BI66" s="943"/>
      <c r="BJ66" s="943"/>
      <c r="BK66" s="943"/>
      <c r="BL66" s="943"/>
      <c r="BM66" s="943"/>
      <c r="BN66" s="943"/>
      <c r="BO66" s="943"/>
      <c r="BP66" s="943"/>
      <c r="BQ66" s="943"/>
      <c r="BR66" s="943"/>
      <c r="BS66" s="142"/>
    </row>
    <row r="67" spans="1:71" s="90" customFormat="1" x14ac:dyDescent="0.2">
      <c r="B67" s="963" t="s">
        <v>500</v>
      </c>
      <c r="C67" s="963"/>
      <c r="D67" s="963"/>
      <c r="E67" s="963"/>
      <c r="F67" s="963"/>
      <c r="G67" s="963"/>
      <c r="H67" s="963"/>
      <c r="I67" s="963"/>
      <c r="J67" s="963"/>
      <c r="K67" s="963"/>
      <c r="L67" s="963"/>
      <c r="M67" s="963"/>
      <c r="N67" s="963"/>
      <c r="O67" s="963"/>
      <c r="P67" s="963"/>
      <c r="Q67" s="963"/>
      <c r="R67" s="963"/>
      <c r="S67" s="963"/>
      <c r="T67" s="963"/>
      <c r="U67" s="963"/>
      <c r="V67" s="963"/>
      <c r="W67" s="963"/>
      <c r="X67" s="963"/>
      <c r="Y67" s="963"/>
      <c r="Z67" s="963"/>
      <c r="AA67" s="963"/>
      <c r="AB67" s="963"/>
      <c r="AC67" s="963"/>
      <c r="AD67" s="963"/>
      <c r="AE67" s="963"/>
      <c r="AF67" s="963"/>
      <c r="AG67" s="963"/>
      <c r="AH67" s="963"/>
      <c r="AI67" s="963"/>
      <c r="AJ67" s="963"/>
      <c r="AK67" s="963"/>
      <c r="AL67" s="963"/>
      <c r="AM67" s="963"/>
      <c r="AN67" s="963"/>
      <c r="AO67" s="963"/>
      <c r="AP67" s="963"/>
      <c r="AQ67" s="963"/>
      <c r="AR67" s="963"/>
      <c r="AS67" s="963"/>
      <c r="AT67" s="963"/>
      <c r="AU67" s="963"/>
      <c r="AV67" s="963"/>
      <c r="AW67" s="963"/>
      <c r="AX67" s="963"/>
      <c r="AY67" s="963"/>
      <c r="AZ67" s="963"/>
      <c r="BA67" s="963"/>
      <c r="BB67" s="963"/>
      <c r="BC67" s="963"/>
      <c r="BD67" s="963"/>
      <c r="BE67" s="963"/>
      <c r="BF67" s="963"/>
      <c r="BG67" s="963"/>
      <c r="BH67" s="963"/>
      <c r="BI67" s="963"/>
      <c r="BJ67" s="963"/>
      <c r="BK67" s="963"/>
      <c r="BL67" s="963"/>
      <c r="BM67" s="963"/>
      <c r="BN67" s="963"/>
      <c r="BO67" s="963"/>
      <c r="BP67" s="963"/>
      <c r="BQ67" s="963"/>
      <c r="BR67" s="963"/>
      <c r="BS67" s="963"/>
    </row>
    <row r="68" spans="1:71" s="58" customFormat="1" ht="7.5" customHeight="1" x14ac:dyDescent="0.2">
      <c r="B68" s="839" t="s">
        <v>467</v>
      </c>
      <c r="C68" s="419"/>
      <c r="D68" s="419"/>
      <c r="E68" s="936"/>
      <c r="F68" s="34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8"/>
      <c r="Z68" s="88"/>
      <c r="AA68" s="88"/>
      <c r="AB68" s="88"/>
      <c r="AC68" s="88"/>
      <c r="AD68" s="88"/>
      <c r="AE68" s="88"/>
      <c r="AF68" s="88"/>
      <c r="AG68" s="88"/>
      <c r="AH68" s="88"/>
      <c r="AI68" s="88"/>
      <c r="AJ68" s="88"/>
      <c r="AK68" s="88"/>
      <c r="AL68" s="88"/>
      <c r="AM68" s="88"/>
      <c r="AN68" s="88"/>
      <c r="AO68" s="88"/>
      <c r="AP68" s="88"/>
      <c r="AQ68" s="88"/>
      <c r="AR68" s="88"/>
      <c r="AS68" s="88"/>
      <c r="AT68" s="88"/>
      <c r="AU68" s="88"/>
      <c r="AV68" s="88"/>
      <c r="AW68" s="88"/>
      <c r="AX68" s="88"/>
      <c r="AY68" s="88"/>
      <c r="AZ68" s="88"/>
      <c r="BA68" s="88"/>
      <c r="BB68" s="88"/>
      <c r="BC68" s="88"/>
      <c r="BD68" s="88"/>
      <c r="BE68" s="88"/>
      <c r="BF68" s="88"/>
      <c r="BG68" s="88"/>
      <c r="BH68" s="88"/>
      <c r="BI68" s="88"/>
      <c r="BJ68" s="88"/>
      <c r="BK68" s="88"/>
      <c r="BL68" s="88"/>
      <c r="BM68" s="88"/>
      <c r="BN68" s="88"/>
      <c r="BO68" s="88"/>
      <c r="BP68" s="88"/>
      <c r="BQ68" s="88"/>
      <c r="BR68" s="88"/>
      <c r="BS68" s="88"/>
    </row>
    <row r="69" spans="1:71" s="690" customFormat="1" x14ac:dyDescent="0.2">
      <c r="B69" s="944" t="s">
        <v>494</v>
      </c>
      <c r="C69" s="712"/>
      <c r="D69" s="712"/>
      <c r="E69" s="712"/>
      <c r="F69" s="712"/>
      <c r="G69" s="977"/>
      <c r="H69" s="978"/>
      <c r="I69" s="978"/>
      <c r="J69" s="978"/>
      <c r="K69" s="978"/>
      <c r="L69" s="978"/>
      <c r="M69" s="978"/>
      <c r="N69" s="978"/>
      <c r="O69" s="978"/>
      <c r="P69" s="978"/>
      <c r="Q69" s="978"/>
      <c r="R69" s="979"/>
      <c r="S69" s="967"/>
      <c r="T69" s="694"/>
      <c r="U69" s="694"/>
      <c r="V69" s="694"/>
      <c r="W69" s="694"/>
      <c r="X69" s="694"/>
      <c r="Y69" s="694"/>
      <c r="Z69" s="694"/>
      <c r="AA69" s="694"/>
      <c r="AB69" s="694"/>
      <c r="AC69" s="694"/>
      <c r="AD69" s="694"/>
      <c r="AE69" s="694"/>
      <c r="AF69" s="975"/>
      <c r="AG69" s="694"/>
      <c r="AH69" s="694"/>
      <c r="AI69" s="694"/>
      <c r="AJ69" s="694"/>
      <c r="AK69" s="694"/>
      <c r="AL69" s="694"/>
      <c r="AM69" s="694"/>
      <c r="AN69" s="694"/>
      <c r="AO69" s="694"/>
      <c r="AP69" s="694"/>
      <c r="AQ69" s="694"/>
      <c r="AR69" s="694"/>
      <c r="AS69" s="974"/>
      <c r="AT69" s="694"/>
      <c r="AU69" s="694"/>
      <c r="AV69" s="694"/>
      <c r="AW69" s="694"/>
      <c r="AX69" s="694"/>
      <c r="AY69" s="694"/>
      <c r="AZ69" s="694"/>
      <c r="BA69" s="694"/>
      <c r="BB69" s="694"/>
      <c r="BC69" s="694"/>
      <c r="BD69" s="694"/>
      <c r="BE69" s="694"/>
      <c r="BF69" s="971"/>
      <c r="BG69" s="694"/>
      <c r="BH69" s="694"/>
      <c r="BI69" s="694"/>
      <c r="BJ69" s="694"/>
      <c r="BK69" s="694"/>
      <c r="BL69" s="694"/>
      <c r="BM69" s="694"/>
      <c r="BN69" s="694"/>
      <c r="BO69" s="694"/>
      <c r="BP69" s="694"/>
      <c r="BQ69" s="694"/>
      <c r="BR69" s="694"/>
      <c r="BS69" s="969"/>
    </row>
    <row r="70" spans="1:71" s="58" customFormat="1" x14ac:dyDescent="0.2">
      <c r="B70" s="63" t="s">
        <v>468</v>
      </c>
      <c r="C70" s="419"/>
      <c r="D70" s="419"/>
      <c r="E70" s="936"/>
      <c r="F70" s="34"/>
      <c r="G70" s="80">
        <f t="shared" ref="G70:J70" si="331">G26</f>
        <v>321.75</v>
      </c>
      <c r="H70" s="81">
        <f t="shared" si="331"/>
        <v>702.36429999999996</v>
      </c>
      <c r="I70" s="81">
        <f t="shared" si="331"/>
        <v>972.16472500000009</v>
      </c>
      <c r="J70" s="81">
        <f t="shared" si="331"/>
        <v>1241.9763979166667</v>
      </c>
      <c r="K70" s="81">
        <f t="shared" ref="K70" si="332">K26</f>
        <v>1521.0184644097221</v>
      </c>
      <c r="L70" s="81">
        <f t="shared" ref="L70:P70" si="333">L26</f>
        <v>1867.4235443605326</v>
      </c>
      <c r="M70" s="81">
        <f t="shared" si="333"/>
        <v>2273.3669316822434</v>
      </c>
      <c r="N70" s="81">
        <f t="shared" si="333"/>
        <v>2768.6333338682634</v>
      </c>
      <c r="O70" s="81">
        <f t="shared" si="333"/>
        <v>3406.3167529543693</v>
      </c>
      <c r="P70" s="81">
        <f t="shared" si="333"/>
        <v>4134.0368934068165</v>
      </c>
      <c r="Q70" s="81">
        <f t="shared" ref="Q70:AE70" si="334">Q26</f>
        <v>4794.5774696118324</v>
      </c>
      <c r="R70" s="82">
        <f t="shared" si="334"/>
        <v>5456.1976719728482</v>
      </c>
      <c r="S70" s="44">
        <f t="shared" ref="S70:S75" si="335">SUM(G70:R70)</f>
        <v>29459.826485183294</v>
      </c>
      <c r="T70" s="81">
        <f t="shared" si="334"/>
        <v>6220.5622234269167</v>
      </c>
      <c r="U70" s="81">
        <f t="shared" si="334"/>
        <v>7124.763961447823</v>
      </c>
      <c r="V70" s="81">
        <f t="shared" si="334"/>
        <v>8269.5995861021875</v>
      </c>
      <c r="W70" s="81">
        <f t="shared" si="334"/>
        <v>9635.851890929207</v>
      </c>
      <c r="X70" s="81">
        <f t="shared" si="334"/>
        <v>11308.754983302726</v>
      </c>
      <c r="Y70" s="81">
        <f t="shared" si="334"/>
        <v>13460.774804671873</v>
      </c>
      <c r="Z70" s="81">
        <f t="shared" si="334"/>
        <v>16075.670886044036</v>
      </c>
      <c r="AA70" s="81">
        <f t="shared" si="334"/>
        <v>19315.014120874894</v>
      </c>
      <c r="AB70" s="81">
        <f t="shared" si="334"/>
        <v>23460.202991923343</v>
      </c>
      <c r="AC70" s="81">
        <f t="shared" si="334"/>
        <v>28574.891045573477</v>
      </c>
      <c r="AD70" s="81">
        <f t="shared" si="334"/>
        <v>34961.959777270975</v>
      </c>
      <c r="AE70" s="81">
        <f t="shared" si="334"/>
        <v>43104.276540000494</v>
      </c>
      <c r="AF70" s="45">
        <f t="shared" ref="AF70:AF75" si="336">SUM(T70:AE70)</f>
        <v>221512.32281156795</v>
      </c>
      <c r="AG70" s="81">
        <f t="shared" ref="AG70:AR70" si="337">AG26</f>
        <v>52022.630534230477</v>
      </c>
      <c r="AH70" s="81">
        <f t="shared" si="337"/>
        <v>60905.863210699019</v>
      </c>
      <c r="AI70" s="81">
        <f t="shared" si="337"/>
        <v>69910.057484312129</v>
      </c>
      <c r="AJ70" s="81">
        <f t="shared" si="337"/>
        <v>78909.806950239057</v>
      </c>
      <c r="AK70" s="81">
        <f t="shared" si="337"/>
        <v>88175.340584035337</v>
      </c>
      <c r="AL70" s="81">
        <f t="shared" si="337"/>
        <v>98151.152146465072</v>
      </c>
      <c r="AM70" s="81">
        <f t="shared" si="337"/>
        <v>108635.59366334457</v>
      </c>
      <c r="AN70" s="81">
        <f t="shared" si="337"/>
        <v>119859.0620959182</v>
      </c>
      <c r="AO70" s="81">
        <f t="shared" si="337"/>
        <v>132281.71161200921</v>
      </c>
      <c r="AP70" s="81">
        <f t="shared" si="337"/>
        <v>145592.80746943093</v>
      </c>
      <c r="AQ70" s="81">
        <f t="shared" si="337"/>
        <v>160052.08707937333</v>
      </c>
      <c r="AR70" s="81">
        <f t="shared" si="337"/>
        <v>176207.85505796326</v>
      </c>
      <c r="AS70" s="46">
        <f t="shared" ref="AS70:AS75" si="338">SUM(AG70:AR70)</f>
        <v>1290703.9678880207</v>
      </c>
      <c r="AT70" s="81">
        <f t="shared" ref="AT70:BE70" si="339">AT26</f>
        <v>193661.44169897743</v>
      </c>
      <c r="AU70" s="81">
        <f t="shared" si="339"/>
        <v>212710.45570436932</v>
      </c>
      <c r="AV70" s="81">
        <f t="shared" si="339"/>
        <v>234138.08050313935</v>
      </c>
      <c r="AW70" s="81">
        <f t="shared" si="339"/>
        <v>257226.2319596833</v>
      </c>
      <c r="AX70" s="81">
        <f t="shared" si="339"/>
        <v>282416.12646342773</v>
      </c>
      <c r="AY70" s="81">
        <f t="shared" si="339"/>
        <v>310829.06643854798</v>
      </c>
      <c r="AZ70" s="81">
        <f t="shared" si="339"/>
        <v>341499.02512217691</v>
      </c>
      <c r="BA70" s="81">
        <f t="shared" si="339"/>
        <v>374997.82916601549</v>
      </c>
      <c r="BB70" s="81">
        <f t="shared" si="339"/>
        <v>412758.35776285536</v>
      </c>
      <c r="BC70" s="81">
        <f t="shared" si="339"/>
        <v>453528.0371365943</v>
      </c>
      <c r="BD70" s="81">
        <f t="shared" si="339"/>
        <v>498080.93233070371</v>
      </c>
      <c r="BE70" s="81">
        <f t="shared" si="339"/>
        <v>548285.87604406418</v>
      </c>
      <c r="BF70" s="47">
        <f t="shared" ref="BF70:BF75" si="340">SUM(AT70:BE70)</f>
        <v>4120131.4603305552</v>
      </c>
      <c r="BG70" s="81">
        <f t="shared" ref="BG70:BR70" si="341">BG26</f>
        <v>599485.15130891465</v>
      </c>
      <c r="BH70" s="81">
        <f t="shared" si="341"/>
        <v>650257.43616701372</v>
      </c>
      <c r="BI70" s="81">
        <f t="shared" si="341"/>
        <v>702765.76408501924</v>
      </c>
      <c r="BJ70" s="81">
        <f t="shared" si="341"/>
        <v>754828.97367208358</v>
      </c>
      <c r="BK70" s="81">
        <f t="shared" si="341"/>
        <v>807858.8822238245</v>
      </c>
      <c r="BL70" s="81">
        <f t="shared" si="341"/>
        <v>864955.00915333233</v>
      </c>
      <c r="BM70" s="81">
        <f t="shared" si="341"/>
        <v>923126.96144821239</v>
      </c>
      <c r="BN70" s="81">
        <f t="shared" si="341"/>
        <v>983726.52271728322</v>
      </c>
      <c r="BO70" s="81">
        <f t="shared" si="341"/>
        <v>1050393.5570929882</v>
      </c>
      <c r="BP70" s="81">
        <f t="shared" si="341"/>
        <v>1119009.3127933762</v>
      </c>
      <c r="BQ70" s="81">
        <f t="shared" si="341"/>
        <v>1191138.8584205937</v>
      </c>
      <c r="BR70" s="81">
        <f t="shared" si="341"/>
        <v>1271300.7138983468</v>
      </c>
      <c r="BS70" s="48">
        <f t="shared" ref="BS70:BS75" si="342">SUM(BG70:BR70)</f>
        <v>10918847.142980989</v>
      </c>
    </row>
    <row r="71" spans="1:71" s="58" customFormat="1" x14ac:dyDescent="0.2">
      <c r="B71" s="63" t="s">
        <v>469</v>
      </c>
      <c r="C71" s="419"/>
      <c r="D71" s="419"/>
      <c r="E71" s="936"/>
      <c r="F71" s="34"/>
      <c r="G71" s="80">
        <f t="shared" ref="G71:J71" si="343">-G34</f>
        <v>-208.18215000000001</v>
      </c>
      <c r="H71" s="81">
        <f t="shared" si="343"/>
        <v>-450.33236250000004</v>
      </c>
      <c r="I71" s="81">
        <f t="shared" si="343"/>
        <v>-603.11319895833333</v>
      </c>
      <c r="J71" s="81">
        <f t="shared" si="343"/>
        <v>-760.50923220486106</v>
      </c>
      <c r="K71" s="81">
        <f t="shared" ref="K71" si="344">-K34</f>
        <v>-933.71177218026628</v>
      </c>
      <c r="L71" s="81">
        <f t="shared" ref="L71:P71" si="345">-L34</f>
        <v>-1136.6834658411217</v>
      </c>
      <c r="M71" s="81">
        <f t="shared" si="345"/>
        <v>-1384.3166669341317</v>
      </c>
      <c r="N71" s="81">
        <f t="shared" si="345"/>
        <v>-1703.1583764771847</v>
      </c>
      <c r="O71" s="81">
        <f t="shared" si="345"/>
        <v>-2067.0184467034082</v>
      </c>
      <c r="P71" s="81">
        <f t="shared" si="345"/>
        <v>-2397.2887348059162</v>
      </c>
      <c r="Q71" s="81">
        <f t="shared" ref="Q71:AE71" si="346">-Q34</f>
        <v>-2728.0988359864241</v>
      </c>
      <c r="R71" s="82">
        <f t="shared" si="346"/>
        <v>-3110.2811117134584</v>
      </c>
      <c r="S71" s="44">
        <f t="shared" si="335"/>
        <v>-17482.694354305106</v>
      </c>
      <c r="T71" s="81">
        <f t="shared" si="346"/>
        <v>-3562.3819807239115</v>
      </c>
      <c r="U71" s="81">
        <f t="shared" si="346"/>
        <v>-5808.6940905538549</v>
      </c>
      <c r="V71" s="81">
        <f t="shared" si="346"/>
        <v>-5644.2731773429832</v>
      </c>
      <c r="W71" s="81">
        <f t="shared" si="346"/>
        <v>-5654.377491651363</v>
      </c>
      <c r="X71" s="81">
        <f t="shared" si="346"/>
        <v>-6730.3874023359367</v>
      </c>
      <c r="Y71" s="81">
        <f t="shared" si="346"/>
        <v>-8037.8354430220179</v>
      </c>
      <c r="Z71" s="81">
        <f t="shared" si="346"/>
        <v>-9657.5070604374469</v>
      </c>
      <c r="AA71" s="81">
        <f t="shared" si="346"/>
        <v>-11730.101495961671</v>
      </c>
      <c r="AB71" s="81">
        <f t="shared" si="346"/>
        <v>-14287.445522786738</v>
      </c>
      <c r="AC71" s="81">
        <f t="shared" si="346"/>
        <v>-17480.979888635487</v>
      </c>
      <c r="AD71" s="81">
        <f t="shared" si="346"/>
        <v>-21552.138270000247</v>
      </c>
      <c r="AE71" s="81">
        <f t="shared" si="346"/>
        <v>-26011.315267115238</v>
      </c>
      <c r="AF71" s="45">
        <f t="shared" si="336"/>
        <v>-136157.43709056691</v>
      </c>
      <c r="AG71" s="81">
        <f t="shared" ref="AG71:AR71" si="347">-AG34</f>
        <v>-30452.931605349509</v>
      </c>
      <c r="AH71" s="81">
        <f t="shared" si="347"/>
        <v>-47451.166399447233</v>
      </c>
      <c r="AI71" s="81">
        <f t="shared" si="347"/>
        <v>-45590.762050393249</v>
      </c>
      <c r="AJ71" s="81">
        <f t="shared" si="347"/>
        <v>-44087.670292017669</v>
      </c>
      <c r="AK71" s="81">
        <f t="shared" si="347"/>
        <v>-49075.576073232536</v>
      </c>
      <c r="AL71" s="81">
        <f t="shared" si="347"/>
        <v>-54317.796831672284</v>
      </c>
      <c r="AM71" s="81">
        <f t="shared" si="347"/>
        <v>-59929.531047959099</v>
      </c>
      <c r="AN71" s="81">
        <f t="shared" si="347"/>
        <v>-66140.855806004605</v>
      </c>
      <c r="AO71" s="81">
        <f t="shared" si="347"/>
        <v>-72796.403734715466</v>
      </c>
      <c r="AP71" s="81">
        <f t="shared" si="347"/>
        <v>-80026.043539686667</v>
      </c>
      <c r="AQ71" s="81">
        <f t="shared" si="347"/>
        <v>-88103.927528981629</v>
      </c>
      <c r="AR71" s="81">
        <f t="shared" si="347"/>
        <v>-96830.720849488716</v>
      </c>
      <c r="AS71" s="46">
        <f t="shared" si="338"/>
        <v>-734803.38575894863</v>
      </c>
      <c r="AT71" s="81">
        <f t="shared" ref="AT71:BE71" si="348">-AT34</f>
        <v>-106355.22785218466</v>
      </c>
      <c r="AU71" s="81">
        <f t="shared" si="348"/>
        <v>-184236.80938843143</v>
      </c>
      <c r="AV71" s="81">
        <f t="shared" si="348"/>
        <v>-161969.25576916951</v>
      </c>
      <c r="AW71" s="81">
        <f t="shared" si="348"/>
        <v>-141208.06323171387</v>
      </c>
      <c r="AX71" s="81">
        <f t="shared" si="348"/>
        <v>-155414.53321927399</v>
      </c>
      <c r="AY71" s="81">
        <f t="shared" si="348"/>
        <v>-170749.51256108846</v>
      </c>
      <c r="AZ71" s="81">
        <f t="shared" si="348"/>
        <v>-187498.91458300775</v>
      </c>
      <c r="BA71" s="81">
        <f t="shared" si="348"/>
        <v>-206379.17888142768</v>
      </c>
      <c r="BB71" s="81">
        <f t="shared" si="348"/>
        <v>-226764.01856829715</v>
      </c>
      <c r="BC71" s="81">
        <f t="shared" si="348"/>
        <v>-249040.46616535186</v>
      </c>
      <c r="BD71" s="81">
        <f t="shared" si="348"/>
        <v>-274142.93802203209</v>
      </c>
      <c r="BE71" s="81">
        <f t="shared" si="348"/>
        <v>-299742.57565445732</v>
      </c>
      <c r="BF71" s="47">
        <f t="shared" si="340"/>
        <v>-2363501.4938964359</v>
      </c>
      <c r="BG71" s="81">
        <f t="shared" ref="BG71:BR71" si="349">-BG34</f>
        <v>-325128.71808350686</v>
      </c>
      <c r="BH71" s="81">
        <f t="shared" si="349"/>
        <v>-562781.26892649732</v>
      </c>
      <c r="BI71" s="81">
        <f t="shared" si="349"/>
        <v>-482492.61801875592</v>
      </c>
      <c r="BJ71" s="81">
        <f t="shared" si="349"/>
        <v>-403929.44111191225</v>
      </c>
      <c r="BK71" s="81">
        <f t="shared" si="349"/>
        <v>-432477.50457666616</v>
      </c>
      <c r="BL71" s="81">
        <f t="shared" si="349"/>
        <v>-461563.48072410619</v>
      </c>
      <c r="BM71" s="81">
        <f t="shared" si="349"/>
        <v>-491863.26135864161</v>
      </c>
      <c r="BN71" s="81">
        <f t="shared" si="349"/>
        <v>-525196.77854649408</v>
      </c>
      <c r="BO71" s="81">
        <f t="shared" si="349"/>
        <v>-559504.65639668808</v>
      </c>
      <c r="BP71" s="81">
        <f t="shared" si="349"/>
        <v>-595569.42921029683</v>
      </c>
      <c r="BQ71" s="81">
        <f t="shared" si="349"/>
        <v>-635650.35694917338</v>
      </c>
      <c r="BR71" s="81">
        <f t="shared" si="349"/>
        <v>-658556.85155574488</v>
      </c>
      <c r="BS71" s="48">
        <f t="shared" si="342"/>
        <v>-6134714.3654584838</v>
      </c>
    </row>
    <row r="72" spans="1:71" s="58" customFormat="1" x14ac:dyDescent="0.2">
      <c r="B72" s="63" t="s">
        <v>478</v>
      </c>
      <c r="C72" s="419"/>
      <c r="D72" s="419"/>
      <c r="E72" s="936"/>
      <c r="F72" s="34"/>
      <c r="G72" s="80">
        <f t="shared" ref="G72:J72" si="350">-SUM(G41:G44)</f>
        <v>-554.5</v>
      </c>
      <c r="H72" s="81">
        <f t="shared" si="350"/>
        <v>-886</v>
      </c>
      <c r="I72" s="81">
        <f t="shared" si="350"/>
        <v>-886</v>
      </c>
      <c r="J72" s="81">
        <f t="shared" si="350"/>
        <v>-1406</v>
      </c>
      <c r="K72" s="81">
        <f t="shared" ref="K72" si="351">-SUM(K41:K44)</f>
        <v>-1406</v>
      </c>
      <c r="L72" s="81">
        <f t="shared" ref="L72:P72" si="352">-SUM(L41:L44)</f>
        <v>-1640</v>
      </c>
      <c r="M72" s="81">
        <f t="shared" si="352"/>
        <v>-1640</v>
      </c>
      <c r="N72" s="81">
        <f t="shared" si="352"/>
        <v>-1718</v>
      </c>
      <c r="O72" s="81">
        <f t="shared" si="352"/>
        <v>-1718</v>
      </c>
      <c r="P72" s="81">
        <f t="shared" si="352"/>
        <v>-1718</v>
      </c>
      <c r="Q72" s="81">
        <f t="shared" ref="Q72:AE72" si="353">-SUM(Q41:Q44)</f>
        <v>-1718</v>
      </c>
      <c r="R72" s="82">
        <f t="shared" si="353"/>
        <v>-1718</v>
      </c>
      <c r="S72" s="44">
        <f t="shared" si="335"/>
        <v>-17008.5</v>
      </c>
      <c r="T72" s="81">
        <f t="shared" si="353"/>
        <v>-1835.5549999999998</v>
      </c>
      <c r="U72" s="81">
        <f t="shared" si="353"/>
        <v>-1835.5549999999998</v>
      </c>
      <c r="V72" s="81">
        <f t="shared" si="353"/>
        <v>-1835.5549999999998</v>
      </c>
      <c r="W72" s="81">
        <f t="shared" si="353"/>
        <v>-1835.5549999999998</v>
      </c>
      <c r="X72" s="81">
        <f t="shared" si="353"/>
        <v>-1835.5549999999998</v>
      </c>
      <c r="Y72" s="81">
        <f t="shared" si="353"/>
        <v>-1835.5549999999998</v>
      </c>
      <c r="Z72" s="81">
        <f t="shared" si="353"/>
        <v>-1835.5549999999998</v>
      </c>
      <c r="AA72" s="81">
        <f t="shared" si="353"/>
        <v>-1835.5549999999998</v>
      </c>
      <c r="AB72" s="81">
        <f t="shared" si="353"/>
        <v>-1835.5549999999998</v>
      </c>
      <c r="AC72" s="81">
        <f t="shared" si="353"/>
        <v>-1835.5549999999998</v>
      </c>
      <c r="AD72" s="81">
        <f t="shared" si="353"/>
        <v>-1835.5549999999998</v>
      </c>
      <c r="AE72" s="81">
        <f t="shared" si="353"/>
        <v>-1835.5549999999998</v>
      </c>
      <c r="AF72" s="45">
        <f t="shared" si="336"/>
        <v>-22026.66</v>
      </c>
      <c r="AG72" s="81">
        <f t="shared" ref="AG72:AR72" si="354">-SUM(AG41:AG44)</f>
        <v>-1961.2378500000007</v>
      </c>
      <c r="AH72" s="81">
        <f t="shared" si="354"/>
        <v>-1961.2378500000007</v>
      </c>
      <c r="AI72" s="81">
        <f t="shared" si="354"/>
        <v>-1961.2378500000007</v>
      </c>
      <c r="AJ72" s="81">
        <f t="shared" si="354"/>
        <v>-1961.2378500000007</v>
      </c>
      <c r="AK72" s="81">
        <f t="shared" si="354"/>
        <v>-1961.2378500000007</v>
      </c>
      <c r="AL72" s="81">
        <f t="shared" si="354"/>
        <v>-1961.2378500000007</v>
      </c>
      <c r="AM72" s="81">
        <f t="shared" si="354"/>
        <v>-1961.2378500000007</v>
      </c>
      <c r="AN72" s="81">
        <f t="shared" si="354"/>
        <v>-1961.2378500000007</v>
      </c>
      <c r="AO72" s="81">
        <f t="shared" si="354"/>
        <v>-1961.2378500000007</v>
      </c>
      <c r="AP72" s="81">
        <f t="shared" si="354"/>
        <v>-1961.2378500000007</v>
      </c>
      <c r="AQ72" s="81">
        <f t="shared" si="354"/>
        <v>-1961.2378500000007</v>
      </c>
      <c r="AR72" s="81">
        <f t="shared" si="354"/>
        <v>-1961.2378500000007</v>
      </c>
      <c r="AS72" s="46">
        <f t="shared" si="338"/>
        <v>-23534.854200000012</v>
      </c>
      <c r="AT72" s="81">
        <f t="shared" ref="AT72:BE72" si="355">-SUM(AT41:AT44)</f>
        <v>-2095.6162745000006</v>
      </c>
      <c r="AU72" s="81">
        <f t="shared" si="355"/>
        <v>-2095.6162745000006</v>
      </c>
      <c r="AV72" s="81">
        <f t="shared" si="355"/>
        <v>-2095.6162745000006</v>
      </c>
      <c r="AW72" s="81">
        <f t="shared" si="355"/>
        <v>-2095.6162745000006</v>
      </c>
      <c r="AX72" s="81">
        <f t="shared" si="355"/>
        <v>-2095.6162745000006</v>
      </c>
      <c r="AY72" s="81">
        <f t="shared" si="355"/>
        <v>-2095.6162745000006</v>
      </c>
      <c r="AZ72" s="81">
        <f t="shared" si="355"/>
        <v>-2095.6162745000006</v>
      </c>
      <c r="BA72" s="81">
        <f t="shared" si="355"/>
        <v>-2095.6162745000006</v>
      </c>
      <c r="BB72" s="81">
        <f t="shared" si="355"/>
        <v>-2095.6162745000006</v>
      </c>
      <c r="BC72" s="81">
        <f t="shared" si="355"/>
        <v>-2095.6162745000006</v>
      </c>
      <c r="BD72" s="81">
        <f t="shared" si="355"/>
        <v>-2095.6162745000006</v>
      </c>
      <c r="BE72" s="81">
        <f t="shared" si="355"/>
        <v>-2095.6162745000006</v>
      </c>
      <c r="BF72" s="47">
        <f t="shared" si="340"/>
        <v>-25147.395294000005</v>
      </c>
      <c r="BG72" s="81">
        <f t="shared" ref="BG72:BR72" si="356">-SUM(BG41:BG44)</f>
        <v>-2239.2981199650012</v>
      </c>
      <c r="BH72" s="81">
        <f t="shared" si="356"/>
        <v>-2239.2981199650012</v>
      </c>
      <c r="BI72" s="81">
        <f t="shared" si="356"/>
        <v>-2239.2981199650012</v>
      </c>
      <c r="BJ72" s="81">
        <f t="shared" si="356"/>
        <v>-2239.2981199650012</v>
      </c>
      <c r="BK72" s="81">
        <f t="shared" si="356"/>
        <v>-2239.2981199650012</v>
      </c>
      <c r="BL72" s="81">
        <f t="shared" si="356"/>
        <v>-2239.2981199650012</v>
      </c>
      <c r="BM72" s="81">
        <f t="shared" si="356"/>
        <v>-2239.2981199650012</v>
      </c>
      <c r="BN72" s="81">
        <f t="shared" si="356"/>
        <v>-2239.2981199650012</v>
      </c>
      <c r="BO72" s="81">
        <f t="shared" si="356"/>
        <v>-2239.2981199650012</v>
      </c>
      <c r="BP72" s="81">
        <f t="shared" si="356"/>
        <v>-2239.2981199650012</v>
      </c>
      <c r="BQ72" s="81">
        <f t="shared" si="356"/>
        <v>-2239.2981199650012</v>
      </c>
      <c r="BR72" s="81">
        <f t="shared" si="356"/>
        <v>-2239.2981199650012</v>
      </c>
      <c r="BS72" s="48">
        <f t="shared" si="342"/>
        <v>-26871.577439580022</v>
      </c>
    </row>
    <row r="73" spans="1:71" s="58" customFormat="1" x14ac:dyDescent="0.2">
      <c r="B73" s="63" t="s">
        <v>470</v>
      </c>
      <c r="C73" s="419"/>
      <c r="D73" s="419"/>
      <c r="E73" s="936"/>
      <c r="F73" s="34"/>
      <c r="G73" s="80">
        <f t="shared" ref="G73:J73" si="357">-SUM(G45:G46)</f>
        <v>-97</v>
      </c>
      <c r="H73" s="81">
        <f t="shared" si="357"/>
        <v>-94.325254173178763</v>
      </c>
      <c r="I73" s="81">
        <f t="shared" si="357"/>
        <v>-96.836776378203922</v>
      </c>
      <c r="J73" s="81">
        <f t="shared" si="357"/>
        <v>-93.183172471425181</v>
      </c>
      <c r="K73" s="81">
        <f>-SUM(K45:K46)</f>
        <v>-108.24969274759029</v>
      </c>
      <c r="L73" s="81">
        <f t="shared" ref="L73:P73" si="358">-SUM(L45:L46)</f>
        <v>-119.02948601623469</v>
      </c>
      <c r="M73" s="81">
        <f t="shared" si="358"/>
        <v>-132.59378560362416</v>
      </c>
      <c r="N73" s="81">
        <f t="shared" si="358"/>
        <v>-136.72494845106007</v>
      </c>
      <c r="O73" s="81">
        <f t="shared" si="358"/>
        <v>-136.74809729777974</v>
      </c>
      <c r="P73" s="81">
        <f t="shared" si="358"/>
        <v>-138.12102367914494</v>
      </c>
      <c r="Q73" s="81">
        <f t="shared" ref="Q73:AE73" si="359">-SUM(Q45:Q46)</f>
        <v>-137.02427904697188</v>
      </c>
      <c r="R73" s="82">
        <f t="shared" si="359"/>
        <v>-134.0565073676556</v>
      </c>
      <c r="S73" s="44">
        <f t="shared" si="335"/>
        <v>-1423.8930232328692</v>
      </c>
      <c r="T73" s="81">
        <f t="shared" si="359"/>
        <v>-258.14218996775401</v>
      </c>
      <c r="U73" s="81">
        <f t="shared" si="359"/>
        <v>-256.58592002214192</v>
      </c>
      <c r="V73" s="81">
        <f t="shared" si="359"/>
        <v>-263.14429848902267</v>
      </c>
      <c r="W73" s="81">
        <f t="shared" si="359"/>
        <v>-263.82813340038172</v>
      </c>
      <c r="X73" s="81">
        <f t="shared" si="359"/>
        <v>-255.41411241590478</v>
      </c>
      <c r="Y73" s="81">
        <f t="shared" si="359"/>
        <v>-284.67941038926165</v>
      </c>
      <c r="Z73" s="81">
        <f t="shared" si="359"/>
        <v>-267.2375709878159</v>
      </c>
      <c r="AA73" s="81">
        <f t="shared" si="359"/>
        <v>-247.54113817375915</v>
      </c>
      <c r="AB73" s="81">
        <f t="shared" si="359"/>
        <v>-226.98587821498433</v>
      </c>
      <c r="AC73" s="81">
        <f t="shared" si="359"/>
        <v>-204.13716130961166</v>
      </c>
      <c r="AD73" s="81">
        <f t="shared" si="359"/>
        <v>-174.39488511072278</v>
      </c>
      <c r="AE73" s="81">
        <f t="shared" si="359"/>
        <v>-137.91843757036136</v>
      </c>
      <c r="AF73" s="45">
        <f t="shared" si="336"/>
        <v>-2840.0091360517222</v>
      </c>
      <c r="AG73" s="81">
        <f t="shared" ref="AG73:AR73" si="360">-SUM(AG45:AG46)</f>
        <v>-228.63971436189797</v>
      </c>
      <c r="AH73" s="81">
        <f t="shared" si="360"/>
        <v>-159.48206642712378</v>
      </c>
      <c r="AI73" s="81">
        <f t="shared" si="360"/>
        <v>-149.87234474771134</v>
      </c>
      <c r="AJ73" s="81">
        <f t="shared" si="360"/>
        <v>-96.156476431805089</v>
      </c>
      <c r="AK73" s="81">
        <f t="shared" si="360"/>
        <v>4.1427812146394558</v>
      </c>
      <c r="AL73" s="81">
        <f t="shared" si="360"/>
        <v>118.1223384186751</v>
      </c>
      <c r="AM73" s="81">
        <f t="shared" si="360"/>
        <v>239.92667484032211</v>
      </c>
      <c r="AN73" s="81">
        <f t="shared" si="360"/>
        <v>378.84222484240894</v>
      </c>
      <c r="AO73" s="81">
        <f t="shared" si="360"/>
        <v>533.15375824511329</v>
      </c>
      <c r="AP73" s="81">
        <f t="shared" si="360"/>
        <v>702.74524254942321</v>
      </c>
      <c r="AQ73" s="81">
        <f t="shared" si="360"/>
        <v>893.2014256198604</v>
      </c>
      <c r="AR73" s="81">
        <f t="shared" si="360"/>
        <v>1103.1391731786314</v>
      </c>
      <c r="AS73" s="46">
        <f t="shared" si="338"/>
        <v>3339.1230169405362</v>
      </c>
      <c r="AT73" s="81">
        <f t="shared" ref="AT73:BE73" si="361">-SUM(AT45:AT46)</f>
        <v>1198.1471561532062</v>
      </c>
      <c r="AU73" s="81">
        <f t="shared" si="361"/>
        <v>1459.0764347350885</v>
      </c>
      <c r="AV73" s="81">
        <f t="shared" si="361"/>
        <v>1404.5115484935764</v>
      </c>
      <c r="AW73" s="81">
        <f t="shared" si="361"/>
        <v>1538.9991746227824</v>
      </c>
      <c r="AX73" s="81">
        <f t="shared" si="361"/>
        <v>1877.617079231718</v>
      </c>
      <c r="AY73" s="81">
        <f t="shared" si="361"/>
        <v>2249.425906754776</v>
      </c>
      <c r="AZ73" s="81">
        <f t="shared" si="361"/>
        <v>2656.311207912504</v>
      </c>
      <c r="BA73" s="81">
        <f t="shared" si="361"/>
        <v>3109.2863511898786</v>
      </c>
      <c r="BB73" s="81">
        <f t="shared" si="361"/>
        <v>3606.4229309273646</v>
      </c>
      <c r="BC73" s="81">
        <f t="shared" si="361"/>
        <v>4150.857253179197</v>
      </c>
      <c r="BD73" s="81">
        <f t="shared" si="361"/>
        <v>4755.8307254087376</v>
      </c>
      <c r="BE73" s="81">
        <f t="shared" si="361"/>
        <v>5419.4798096352297</v>
      </c>
      <c r="BF73" s="47">
        <f t="shared" si="340"/>
        <v>33425.96557824406</v>
      </c>
      <c r="BG73" s="81">
        <f t="shared" ref="BG73:BR73" si="362">-SUM(BG45:BG46)</f>
        <v>6012.549820692896</v>
      </c>
      <c r="BH73" s="81">
        <f t="shared" si="362"/>
        <v>6825.2362916490447</v>
      </c>
      <c r="BI73" s="81">
        <f t="shared" si="362"/>
        <v>6653.5111930167477</v>
      </c>
      <c r="BJ73" s="81">
        <f t="shared" si="362"/>
        <v>7081.0867224162839</v>
      </c>
      <c r="BK73" s="81">
        <f t="shared" si="362"/>
        <v>8122.5147163527181</v>
      </c>
      <c r="BL73" s="81">
        <f t="shared" si="362"/>
        <v>9240.9581435039345</v>
      </c>
      <c r="BM73" s="81">
        <f t="shared" si="362"/>
        <v>10437.509390654208</v>
      </c>
      <c r="BN73" s="81">
        <f t="shared" si="362"/>
        <v>11729.665524837726</v>
      </c>
      <c r="BO73" s="81">
        <f t="shared" si="362"/>
        <v>13107.088115224677</v>
      </c>
      <c r="BP73" s="81">
        <f t="shared" si="362"/>
        <v>14573.836183458225</v>
      </c>
      <c r="BQ73" s="81">
        <f t="shared" si="362"/>
        <v>16152.264737456258</v>
      </c>
      <c r="BR73" s="81">
        <f t="shared" si="362"/>
        <v>17830.68978735161</v>
      </c>
      <c r="BS73" s="48">
        <f t="shared" si="342"/>
        <v>127766.91062661432</v>
      </c>
    </row>
    <row r="74" spans="1:71" s="690" customFormat="1" x14ac:dyDescent="0.2">
      <c r="B74" s="115" t="s">
        <v>471</v>
      </c>
      <c r="C74" s="934"/>
      <c r="D74" s="934"/>
      <c r="E74" s="937"/>
      <c r="F74" s="842"/>
      <c r="G74" s="906">
        <f t="shared" ref="G74:J74" si="363">-G47</f>
        <v>0</v>
      </c>
      <c r="H74" s="694">
        <f t="shared" si="363"/>
        <v>0</v>
      </c>
      <c r="I74" s="694">
        <f t="shared" si="363"/>
        <v>0</v>
      </c>
      <c r="J74" s="694">
        <f t="shared" si="363"/>
        <v>0</v>
      </c>
      <c r="K74" s="694">
        <f>-K47</f>
        <v>0</v>
      </c>
      <c r="L74" s="694">
        <f t="shared" ref="L74:P74" si="364">-L47</f>
        <v>0</v>
      </c>
      <c r="M74" s="694">
        <f t="shared" si="364"/>
        <v>0</v>
      </c>
      <c r="N74" s="694">
        <f t="shared" si="364"/>
        <v>0</v>
      </c>
      <c r="O74" s="694">
        <f t="shared" si="364"/>
        <v>0</v>
      </c>
      <c r="P74" s="694">
        <f t="shared" si="364"/>
        <v>-51.336483410969699</v>
      </c>
      <c r="Q74" s="694">
        <f t="shared" ref="Q74:AE74" si="365">-Q47</f>
        <v>-129.36211307607246</v>
      </c>
      <c r="R74" s="907">
        <f t="shared" si="365"/>
        <v>-249.95974827319043</v>
      </c>
      <c r="S74" s="693">
        <f t="shared" si="335"/>
        <v>-430.65834476023258</v>
      </c>
      <c r="T74" s="694">
        <f t="shared" si="365"/>
        <v>-258.07830063397358</v>
      </c>
      <c r="U74" s="694">
        <f t="shared" si="365"/>
        <v>-400.65467722112817</v>
      </c>
      <c r="V74" s="694">
        <f t="shared" si="365"/>
        <v>-639.53850935976777</v>
      </c>
      <c r="W74" s="694">
        <f t="shared" si="365"/>
        <v>-849.25453520636825</v>
      </c>
      <c r="X74" s="694">
        <f t="shared" si="365"/>
        <v>-1127.0935590849049</v>
      </c>
      <c r="Y74" s="694">
        <f t="shared" si="365"/>
        <v>-1548.6430641665513</v>
      </c>
      <c r="Z74" s="694">
        <f t="shared" si="365"/>
        <v>-1970.8213917832736</v>
      </c>
      <c r="AA74" s="694">
        <f t="shared" si="365"/>
        <v>-2519.965853306363</v>
      </c>
      <c r="AB74" s="694">
        <f t="shared" si="365"/>
        <v>-3318.0738282480984</v>
      </c>
      <c r="AC74" s="694">
        <f t="shared" si="365"/>
        <v>-4166.3698890207161</v>
      </c>
      <c r="AD74" s="694">
        <f t="shared" si="365"/>
        <v>-5255.2659750851835</v>
      </c>
      <c r="AE74" s="694">
        <f t="shared" si="365"/>
        <v>-7312.1816320188555</v>
      </c>
      <c r="AF74" s="695">
        <f t="shared" si="336"/>
        <v>-29365.941215135183</v>
      </c>
      <c r="AG74" s="694">
        <f t="shared" ref="AG74:AR74" si="366">-AG47</f>
        <v>-9061.1295034628238</v>
      </c>
      <c r="AH74" s="694">
        <f t="shared" si="366"/>
        <v>-10781.752430257973</v>
      </c>
      <c r="AI74" s="694">
        <f t="shared" si="366"/>
        <v>-12650.691125817368</v>
      </c>
      <c r="AJ74" s="694">
        <f t="shared" si="366"/>
        <v>-14316.381193113299</v>
      </c>
      <c r="AK74" s="694">
        <f t="shared" si="366"/>
        <v>-16094.750182782807</v>
      </c>
      <c r="AL74" s="694">
        <f t="shared" si="366"/>
        <v>-18230.256438131728</v>
      </c>
      <c r="AM74" s="694">
        <f t="shared" si="366"/>
        <v>-20183.604911790557</v>
      </c>
      <c r="AN74" s="694">
        <f t="shared" si="366"/>
        <v>-22343.844168675623</v>
      </c>
      <c r="AO74" s="694">
        <f t="shared" si="366"/>
        <v>-25005.597725738859</v>
      </c>
      <c r="AP74" s="694">
        <f t="shared" si="366"/>
        <v>-27488.705881363767</v>
      </c>
      <c r="AQ74" s="694">
        <f t="shared" si="366"/>
        <v>-30278.695192999196</v>
      </c>
      <c r="AR74" s="694">
        <f t="shared" si="366"/>
        <v>-33728.31145756672</v>
      </c>
      <c r="AS74" s="696">
        <f t="shared" si="338"/>
        <v>-240163.72021170074</v>
      </c>
      <c r="AT74" s="694">
        <f t="shared" ref="AT74:BE74" si="367">-AT47</f>
        <v>-36897.521341342785</v>
      </c>
      <c r="AU74" s="694">
        <f t="shared" si="367"/>
        <v>-40530.432963383297</v>
      </c>
      <c r="AV74" s="694">
        <f t="shared" si="367"/>
        <v>-45075.775452531772</v>
      </c>
      <c r="AW74" s="694">
        <f t="shared" si="367"/>
        <v>-49259.153637051422</v>
      </c>
      <c r="AX74" s="694">
        <f t="shared" si="367"/>
        <v>-54079.917938787483</v>
      </c>
      <c r="AY74" s="694">
        <f t="shared" si="367"/>
        <v>-60263.620718188467</v>
      </c>
      <c r="AZ74" s="694">
        <f t="shared" si="367"/>
        <v>-65935.752826728261</v>
      </c>
      <c r="BA74" s="694">
        <f t="shared" si="367"/>
        <v>-72352.278264267981</v>
      </c>
      <c r="BB74" s="694">
        <f t="shared" si="367"/>
        <v>-80558.809897650557</v>
      </c>
      <c r="BC74" s="694">
        <f t="shared" si="367"/>
        <v>-88099.293565777829</v>
      </c>
      <c r="BD74" s="694">
        <f t="shared" si="367"/>
        <v>-96649.173821604927</v>
      </c>
      <c r="BE74" s="694">
        <f t="shared" si="367"/>
        <v>-108884.2139921909</v>
      </c>
      <c r="BF74" s="697">
        <f t="shared" si="340"/>
        <v>-798585.94441950577</v>
      </c>
      <c r="BG74" s="694">
        <f t="shared" ref="BG74:BR74" si="368">-BG47</f>
        <v>-118737.27667155539</v>
      </c>
      <c r="BH74" s="694">
        <f t="shared" si="368"/>
        <v>-128700.05080960733</v>
      </c>
      <c r="BI74" s="694">
        <f t="shared" si="368"/>
        <v>-140126.5422407412</v>
      </c>
      <c r="BJ74" s="694">
        <f t="shared" si="368"/>
        <v>-149585.89736498886</v>
      </c>
      <c r="BK74" s="694">
        <f t="shared" si="368"/>
        <v>-159897.79955202463</v>
      </c>
      <c r="BL74" s="694">
        <f t="shared" si="368"/>
        <v>-173113.79992791734</v>
      </c>
      <c r="BM74" s="694">
        <f t="shared" si="368"/>
        <v>-183789.3229102318</v>
      </c>
      <c r="BN74" s="694">
        <f t="shared" si="368"/>
        <v>-195542.50933974807</v>
      </c>
      <c r="BO74" s="694">
        <f t="shared" si="368"/>
        <v>-211184.61531205892</v>
      </c>
      <c r="BP74" s="694">
        <f t="shared" si="368"/>
        <v>-223661.22755822411</v>
      </c>
      <c r="BQ74" s="694">
        <f t="shared" si="368"/>
        <v>-237610.50132511213</v>
      </c>
      <c r="BR74" s="694">
        <f t="shared" si="368"/>
        <v>-273019.38970431912</v>
      </c>
      <c r="BS74" s="698">
        <f t="shared" si="342"/>
        <v>-2194968.9327165284</v>
      </c>
    </row>
    <row r="75" spans="1:71" s="90" customFormat="1" x14ac:dyDescent="0.2">
      <c r="B75" s="942" t="s">
        <v>472</v>
      </c>
      <c r="C75" s="51"/>
      <c r="D75" s="691"/>
      <c r="E75" s="51"/>
      <c r="F75" s="51"/>
      <c r="G75" s="908">
        <f t="shared" ref="G75:J75" si="369">SUM(G70:G74)</f>
        <v>-537.93214999999998</v>
      </c>
      <c r="H75" s="700">
        <f t="shared" si="369"/>
        <v>-728.29331667317888</v>
      </c>
      <c r="I75" s="700">
        <f t="shared" si="369"/>
        <v>-613.78525033653716</v>
      </c>
      <c r="J75" s="700">
        <f t="shared" si="369"/>
        <v>-1017.7160067596196</v>
      </c>
      <c r="K75" s="700">
        <f>SUM(K70:K74)</f>
        <v>-926.94300051813445</v>
      </c>
      <c r="L75" s="700">
        <f t="shared" ref="L75:P75" si="370">SUM(L70:L74)</f>
        <v>-1028.2894074968237</v>
      </c>
      <c r="M75" s="700">
        <f t="shared" si="370"/>
        <v>-883.5435208555125</v>
      </c>
      <c r="N75" s="700">
        <f t="shared" si="370"/>
        <v>-789.24999105998131</v>
      </c>
      <c r="O75" s="700">
        <f t="shared" si="370"/>
        <v>-515.44979104681863</v>
      </c>
      <c r="P75" s="700">
        <f t="shared" si="370"/>
        <v>-170.70934848921434</v>
      </c>
      <c r="Q75" s="700">
        <f t="shared" ref="Q75" si="371">SUM(Q70:Q74)</f>
        <v>82.092241502363947</v>
      </c>
      <c r="R75" s="909">
        <f t="shared" ref="R75" si="372">SUM(R70:R74)</f>
        <v>243.90030461854377</v>
      </c>
      <c r="S75" s="44">
        <f t="shared" si="335"/>
        <v>-6885.9192371149129</v>
      </c>
      <c r="T75" s="700">
        <f t="shared" ref="T75" si="373">SUM(T70:T74)</f>
        <v>306.40475210127778</v>
      </c>
      <c r="U75" s="700">
        <f t="shared" ref="U75" si="374">SUM(U70:U74)</f>
        <v>-1176.7257263493018</v>
      </c>
      <c r="V75" s="700">
        <f t="shared" ref="V75" si="375">SUM(V70:V74)</f>
        <v>-112.9113990895861</v>
      </c>
      <c r="W75" s="700">
        <f t="shared" ref="W75" si="376">SUM(W70:W74)</f>
        <v>1032.8367306710941</v>
      </c>
      <c r="X75" s="700">
        <f t="shared" ref="X75" si="377">SUM(X70:X74)</f>
        <v>1360.30490946598</v>
      </c>
      <c r="Y75" s="700">
        <f t="shared" ref="Y75" si="378">SUM(Y70:Y74)</f>
        <v>1754.0618870940427</v>
      </c>
      <c r="Z75" s="700">
        <f t="shared" ref="Z75" si="379">SUM(Z70:Z74)</f>
        <v>2344.549862835499</v>
      </c>
      <c r="AA75" s="700">
        <f t="shared" ref="AA75" si="380">SUM(AA70:AA74)</f>
        <v>2981.8506334330996</v>
      </c>
      <c r="AB75" s="700">
        <f t="shared" ref="AB75" si="381">SUM(AB70:AB74)</f>
        <v>3792.1427626735217</v>
      </c>
      <c r="AC75" s="700">
        <f t="shared" ref="AC75" si="382">SUM(AC70:AC74)</f>
        <v>4887.8491066076604</v>
      </c>
      <c r="AD75" s="700">
        <f t="shared" ref="AD75" si="383">SUM(AD70:AD74)</f>
        <v>6144.6056470748208</v>
      </c>
      <c r="AE75" s="700">
        <f t="shared" ref="AE75" si="384">SUM(AE70:AE74)</f>
        <v>7807.3062032960388</v>
      </c>
      <c r="AF75" s="45">
        <f t="shared" si="336"/>
        <v>31122.275369814146</v>
      </c>
      <c r="AG75" s="700">
        <f t="shared" ref="AG75" si="385">SUM(AG70:AG74)</f>
        <v>10318.691861056242</v>
      </c>
      <c r="AH75" s="700">
        <f t="shared" ref="AH75" si="386">SUM(AH70:AH74)</f>
        <v>552.22446456668695</v>
      </c>
      <c r="AI75" s="700">
        <f t="shared" ref="AI75" si="387">SUM(AI70:AI74)</f>
        <v>9557.4941133538014</v>
      </c>
      <c r="AJ75" s="700">
        <f t="shared" ref="AJ75" si="388">SUM(AJ70:AJ74)</f>
        <v>18448.361138676286</v>
      </c>
      <c r="AK75" s="700">
        <f t="shared" ref="AK75" si="389">SUM(AK70:AK74)</f>
        <v>21047.919259234637</v>
      </c>
      <c r="AL75" s="700">
        <f t="shared" ref="AL75" si="390">SUM(AL70:AL74)</f>
        <v>23759.983365079737</v>
      </c>
      <c r="AM75" s="700">
        <f t="shared" ref="AM75" si="391">SUM(AM70:AM74)</f>
        <v>26801.146528435238</v>
      </c>
      <c r="AN75" s="700">
        <f t="shared" ref="AN75" si="392">SUM(AN70:AN74)</f>
        <v>29791.966496080382</v>
      </c>
      <c r="AO75" s="700">
        <f t="shared" ref="AO75" si="393">SUM(AO70:AO74)</f>
        <v>33051.626059800001</v>
      </c>
      <c r="AP75" s="700">
        <f t="shared" ref="AP75" si="394">SUM(AP70:AP74)</f>
        <v>36819.565440929931</v>
      </c>
      <c r="AQ75" s="700">
        <f t="shared" ref="AQ75" si="395">SUM(AQ70:AQ74)</f>
        <v>40601.427933012368</v>
      </c>
      <c r="AR75" s="700">
        <f t="shared" ref="AR75" si="396">SUM(AR70:AR74)</f>
        <v>44790.724074086444</v>
      </c>
      <c r="AS75" s="46">
        <f t="shared" si="338"/>
        <v>295541.13073431177</v>
      </c>
      <c r="AT75" s="700">
        <f t="shared" ref="AT75" si="397">SUM(AT70:AT74)</f>
        <v>49511.223387103193</v>
      </c>
      <c r="AU75" s="700">
        <f t="shared" ref="AU75" si="398">SUM(AU70:AU74)</f>
        <v>-12693.326487210317</v>
      </c>
      <c r="AV75" s="700">
        <f t="shared" ref="AV75" si="399">SUM(AV70:AV74)</f>
        <v>26401.944555431648</v>
      </c>
      <c r="AW75" s="700">
        <f t="shared" ref="AW75" si="400">SUM(AW70:AW74)</f>
        <v>66202.397991040794</v>
      </c>
      <c r="AX75" s="700">
        <f t="shared" ref="AX75" si="401">SUM(AX70:AX74)</f>
        <v>72703.676110097964</v>
      </c>
      <c r="AY75" s="700">
        <f t="shared" ref="AY75" si="402">SUM(AY70:AY74)</f>
        <v>79969.742791525816</v>
      </c>
      <c r="AZ75" s="700">
        <f t="shared" ref="AZ75" si="403">SUM(AZ70:AZ74)</f>
        <v>88625.052645853415</v>
      </c>
      <c r="BA75" s="700">
        <f t="shared" ref="BA75" si="404">SUM(BA70:BA74)</f>
        <v>97280.042097009718</v>
      </c>
      <c r="BB75" s="700">
        <f t="shared" ref="BB75" si="405">SUM(BB70:BB74)</f>
        <v>106946.33595333502</v>
      </c>
      <c r="BC75" s="700">
        <f t="shared" ref="BC75" si="406">SUM(BC70:BC74)</f>
        <v>118443.5183841438</v>
      </c>
      <c r="BD75" s="700">
        <f t="shared" ref="BD75" si="407">SUM(BD70:BD74)</f>
        <v>129949.03493797543</v>
      </c>
      <c r="BE75" s="700">
        <f t="shared" ref="BE75" si="408">SUM(BE70:BE74)</f>
        <v>142982.94993255119</v>
      </c>
      <c r="BF75" s="47">
        <f t="shared" si="340"/>
        <v>966322.59229885763</v>
      </c>
      <c r="BG75" s="700">
        <f t="shared" ref="BG75" si="409">SUM(BG70:BG74)</f>
        <v>159392.40825458031</v>
      </c>
      <c r="BH75" s="700">
        <f t="shared" ref="BH75" si="410">SUM(BH70:BH74)</f>
        <v>-36637.945397406889</v>
      </c>
      <c r="BI75" s="700">
        <f t="shared" ref="BI75" si="411">SUM(BI70:BI74)</f>
        <v>84560.816898573859</v>
      </c>
      <c r="BJ75" s="700">
        <f t="shared" ref="BJ75" si="412">SUM(BJ70:BJ74)</f>
        <v>206155.42379763373</v>
      </c>
      <c r="BK75" s="700">
        <f t="shared" ref="BK75" si="413">SUM(BK70:BK74)</f>
        <v>221366.79469152144</v>
      </c>
      <c r="BL75" s="700">
        <f t="shared" ref="BL75" si="414">SUM(BL70:BL74)</f>
        <v>237279.38852484772</v>
      </c>
      <c r="BM75" s="700">
        <f t="shared" ref="BM75" si="415">SUM(BM70:BM74)</f>
        <v>255672.58845002818</v>
      </c>
      <c r="BN75" s="700">
        <f t="shared" ref="BN75" si="416">SUM(BN70:BN74)</f>
        <v>272477.6022359138</v>
      </c>
      <c r="BO75" s="700">
        <f t="shared" ref="BO75" si="417">SUM(BO70:BO74)</f>
        <v>290572.07537950086</v>
      </c>
      <c r="BP75" s="700">
        <f t="shared" ref="BP75" si="418">SUM(BP70:BP74)</f>
        <v>312113.19408834842</v>
      </c>
      <c r="BQ75" s="700">
        <f t="shared" ref="BQ75" si="419">SUM(BQ70:BQ74)</f>
        <v>331790.96676379937</v>
      </c>
      <c r="BR75" s="700">
        <f t="shared" ref="BR75" si="420">SUM(BR70:BR74)</f>
        <v>355315.86430566938</v>
      </c>
      <c r="BS75" s="48">
        <f t="shared" si="342"/>
        <v>2690059.1779930103</v>
      </c>
    </row>
    <row r="76" spans="1:71" s="58" customFormat="1" ht="7.5" customHeight="1" x14ac:dyDescent="0.2">
      <c r="B76" s="839" t="s">
        <v>467</v>
      </c>
      <c r="C76" s="419"/>
      <c r="D76" s="419"/>
      <c r="E76" s="936"/>
      <c r="F76" s="34"/>
      <c r="G76" s="80"/>
      <c r="H76" s="81"/>
      <c r="I76" s="81"/>
      <c r="J76" s="81"/>
      <c r="K76" s="81"/>
      <c r="L76" s="81"/>
      <c r="M76" s="81"/>
      <c r="N76" s="81"/>
      <c r="O76" s="81"/>
      <c r="P76" s="81"/>
      <c r="Q76" s="81"/>
      <c r="R76" s="82"/>
      <c r="S76" s="693"/>
      <c r="T76" s="81"/>
      <c r="U76" s="81"/>
      <c r="V76" s="81"/>
      <c r="W76" s="81"/>
      <c r="X76" s="81"/>
      <c r="Y76" s="81"/>
      <c r="Z76" s="81"/>
      <c r="AA76" s="81"/>
      <c r="AB76" s="81"/>
      <c r="AC76" s="81"/>
      <c r="AD76" s="81"/>
      <c r="AE76" s="81"/>
      <c r="AF76" s="695"/>
      <c r="AG76" s="81"/>
      <c r="AH76" s="81"/>
      <c r="AI76" s="81"/>
      <c r="AJ76" s="81"/>
      <c r="AK76" s="81"/>
      <c r="AL76" s="81"/>
      <c r="AM76" s="81"/>
      <c r="AN76" s="81"/>
      <c r="AO76" s="81"/>
      <c r="AP76" s="81"/>
      <c r="AQ76" s="81"/>
      <c r="AR76" s="81"/>
      <c r="AS76" s="696"/>
      <c r="AT76" s="81"/>
      <c r="AU76" s="81"/>
      <c r="AV76" s="81"/>
      <c r="AW76" s="81"/>
      <c r="AX76" s="81"/>
      <c r="AY76" s="81"/>
      <c r="AZ76" s="81"/>
      <c r="BA76" s="81"/>
      <c r="BB76" s="81"/>
      <c r="BC76" s="81"/>
      <c r="BD76" s="81"/>
      <c r="BE76" s="81"/>
      <c r="BF76" s="697"/>
      <c r="BG76" s="81"/>
      <c r="BH76" s="81"/>
      <c r="BI76" s="81"/>
      <c r="BJ76" s="81"/>
      <c r="BK76" s="81"/>
      <c r="BL76" s="81"/>
      <c r="BM76" s="81"/>
      <c r="BN76" s="81"/>
      <c r="BO76" s="81"/>
      <c r="BP76" s="81"/>
      <c r="BQ76" s="81"/>
      <c r="BR76" s="81"/>
      <c r="BS76" s="698"/>
    </row>
    <row r="77" spans="1:71" s="690" customFormat="1" x14ac:dyDescent="0.2">
      <c r="B77" s="944" t="s">
        <v>496</v>
      </c>
      <c r="C77" s="712"/>
      <c r="D77" s="712"/>
      <c r="E77" s="712"/>
      <c r="F77" s="712"/>
      <c r="G77" s="906"/>
      <c r="H77" s="694"/>
      <c r="I77" s="694"/>
      <c r="J77" s="694"/>
      <c r="K77" s="694"/>
      <c r="L77" s="694"/>
      <c r="M77" s="694"/>
      <c r="N77" s="694"/>
      <c r="O77" s="694"/>
      <c r="P77" s="694"/>
      <c r="Q77" s="694"/>
      <c r="R77" s="907"/>
      <c r="S77" s="693"/>
      <c r="T77" s="694"/>
      <c r="U77" s="694"/>
      <c r="V77" s="694"/>
      <c r="W77" s="694"/>
      <c r="X77" s="694"/>
      <c r="Y77" s="694"/>
      <c r="Z77" s="694"/>
      <c r="AA77" s="694"/>
      <c r="AB77" s="694"/>
      <c r="AC77" s="694"/>
      <c r="AD77" s="694"/>
      <c r="AE77" s="694"/>
      <c r="AF77" s="695"/>
      <c r="AG77" s="694"/>
      <c r="AH77" s="694"/>
      <c r="AI77" s="694"/>
      <c r="AJ77" s="694"/>
      <c r="AK77" s="694"/>
      <c r="AL77" s="694"/>
      <c r="AM77" s="694"/>
      <c r="AN77" s="694"/>
      <c r="AO77" s="694"/>
      <c r="AP77" s="694"/>
      <c r="AQ77" s="694"/>
      <c r="AR77" s="694"/>
      <c r="AS77" s="696"/>
      <c r="AT77" s="694"/>
      <c r="AU77" s="694"/>
      <c r="AV77" s="694"/>
      <c r="AW77" s="694"/>
      <c r="AX77" s="694"/>
      <c r="AY77" s="694"/>
      <c r="AZ77" s="694"/>
      <c r="BA77" s="694"/>
      <c r="BB77" s="694"/>
      <c r="BC77" s="694"/>
      <c r="BD77" s="694"/>
      <c r="BE77" s="694"/>
      <c r="BF77" s="697"/>
      <c r="BG77" s="694"/>
      <c r="BH77" s="694"/>
      <c r="BI77" s="694"/>
      <c r="BJ77" s="694"/>
      <c r="BK77" s="694"/>
      <c r="BL77" s="694"/>
      <c r="BM77" s="694"/>
      <c r="BN77" s="694"/>
      <c r="BO77" s="694"/>
      <c r="BP77" s="694"/>
      <c r="BQ77" s="694"/>
      <c r="BR77" s="694"/>
      <c r="BS77" s="698"/>
    </row>
    <row r="78" spans="1:71" s="690" customFormat="1" x14ac:dyDescent="0.2">
      <c r="B78" s="115" t="s">
        <v>473</v>
      </c>
      <c r="C78" s="934"/>
      <c r="D78" s="934"/>
      <c r="E78" s="937"/>
      <c r="F78" s="712"/>
      <c r="G78" s="906">
        <f t="shared" ref="G78:J78" si="421">-SUM(G48)</f>
        <v>-250</v>
      </c>
      <c r="H78" s="694">
        <f t="shared" si="421"/>
        <v>-400</v>
      </c>
      <c r="I78" s="694">
        <f t="shared" si="421"/>
        <v>-30</v>
      </c>
      <c r="J78" s="694">
        <f t="shared" si="421"/>
        <v>-1450</v>
      </c>
      <c r="K78" s="694">
        <f>-SUM(K48)</f>
        <v>-915</v>
      </c>
      <c r="L78" s="694">
        <f t="shared" ref="L78:P78" si="422">-SUM(L48)</f>
        <v>-1250</v>
      </c>
      <c r="M78" s="694">
        <f t="shared" si="422"/>
        <v>0</v>
      </c>
      <c r="N78" s="694">
        <f t="shared" si="422"/>
        <v>0</v>
      </c>
      <c r="O78" s="694">
        <f t="shared" si="422"/>
        <v>0</v>
      </c>
      <c r="P78" s="694">
        <f t="shared" si="422"/>
        <v>0</v>
      </c>
      <c r="Q78" s="694">
        <f t="shared" ref="Q78:AE78" si="423">-SUM(Q48)</f>
        <v>0</v>
      </c>
      <c r="R78" s="907">
        <f t="shared" si="423"/>
        <v>0</v>
      </c>
      <c r="S78" s="693">
        <f>SUM(G78:R78)</f>
        <v>-4295</v>
      </c>
      <c r="T78" s="694">
        <f t="shared" si="423"/>
        <v>-2500</v>
      </c>
      <c r="U78" s="694">
        <f t="shared" si="423"/>
        <v>0</v>
      </c>
      <c r="V78" s="694">
        <f t="shared" si="423"/>
        <v>0</v>
      </c>
      <c r="W78" s="694">
        <f t="shared" si="423"/>
        <v>0</v>
      </c>
      <c r="X78" s="694">
        <f t="shared" si="423"/>
        <v>0</v>
      </c>
      <c r="Y78" s="694">
        <f t="shared" si="423"/>
        <v>0</v>
      </c>
      <c r="Z78" s="694">
        <f t="shared" si="423"/>
        <v>0</v>
      </c>
      <c r="AA78" s="694">
        <f t="shared" si="423"/>
        <v>0</v>
      </c>
      <c r="AB78" s="694">
        <f t="shared" si="423"/>
        <v>0</v>
      </c>
      <c r="AC78" s="694">
        <f t="shared" si="423"/>
        <v>0</v>
      </c>
      <c r="AD78" s="694">
        <f t="shared" si="423"/>
        <v>0</v>
      </c>
      <c r="AE78" s="694">
        <f t="shared" si="423"/>
        <v>0</v>
      </c>
      <c r="AF78" s="695">
        <f>SUM(T78:AE78)</f>
        <v>-2500</v>
      </c>
      <c r="AG78" s="694">
        <f t="shared" ref="AG78:AR78" si="424">-SUM(AG48)</f>
        <v>0</v>
      </c>
      <c r="AH78" s="694">
        <f t="shared" si="424"/>
        <v>0</v>
      </c>
      <c r="AI78" s="694">
        <f t="shared" si="424"/>
        <v>0</v>
      </c>
      <c r="AJ78" s="694">
        <f t="shared" si="424"/>
        <v>0</v>
      </c>
      <c r="AK78" s="694">
        <f t="shared" si="424"/>
        <v>0</v>
      </c>
      <c r="AL78" s="694">
        <f t="shared" si="424"/>
        <v>0</v>
      </c>
      <c r="AM78" s="694">
        <f t="shared" si="424"/>
        <v>0</v>
      </c>
      <c r="AN78" s="694">
        <f t="shared" si="424"/>
        <v>0</v>
      </c>
      <c r="AO78" s="694">
        <f t="shared" si="424"/>
        <v>0</v>
      </c>
      <c r="AP78" s="694">
        <f t="shared" si="424"/>
        <v>0</v>
      </c>
      <c r="AQ78" s="694">
        <f t="shared" si="424"/>
        <v>0</v>
      </c>
      <c r="AR78" s="694">
        <f t="shared" si="424"/>
        <v>0</v>
      </c>
      <c r="AS78" s="696">
        <f>SUM(AG78:AR78)</f>
        <v>0</v>
      </c>
      <c r="AT78" s="694">
        <f t="shared" ref="AT78:BE78" si="425">-SUM(AT48)</f>
        <v>0</v>
      </c>
      <c r="AU78" s="694">
        <f t="shared" si="425"/>
        <v>0</v>
      </c>
      <c r="AV78" s="694">
        <f t="shared" si="425"/>
        <v>0</v>
      </c>
      <c r="AW78" s="694">
        <f t="shared" si="425"/>
        <v>0</v>
      </c>
      <c r="AX78" s="694">
        <f t="shared" si="425"/>
        <v>0</v>
      </c>
      <c r="AY78" s="694">
        <f t="shared" si="425"/>
        <v>0</v>
      </c>
      <c r="AZ78" s="694">
        <f t="shared" si="425"/>
        <v>0</v>
      </c>
      <c r="BA78" s="694">
        <f t="shared" si="425"/>
        <v>0</v>
      </c>
      <c r="BB78" s="694">
        <f t="shared" si="425"/>
        <v>0</v>
      </c>
      <c r="BC78" s="694">
        <f t="shared" si="425"/>
        <v>0</v>
      </c>
      <c r="BD78" s="694">
        <f t="shared" si="425"/>
        <v>0</v>
      </c>
      <c r="BE78" s="694">
        <f t="shared" si="425"/>
        <v>0</v>
      </c>
      <c r="BF78" s="697">
        <f>SUM(AT78:BE78)</f>
        <v>0</v>
      </c>
      <c r="BG78" s="694">
        <f t="shared" ref="BG78:BR78" si="426">-SUM(BG48)</f>
        <v>0</v>
      </c>
      <c r="BH78" s="694">
        <f t="shared" si="426"/>
        <v>0</v>
      </c>
      <c r="BI78" s="694">
        <f t="shared" si="426"/>
        <v>0</v>
      </c>
      <c r="BJ78" s="694">
        <f t="shared" si="426"/>
        <v>0</v>
      </c>
      <c r="BK78" s="694">
        <f t="shared" si="426"/>
        <v>0</v>
      </c>
      <c r="BL78" s="694">
        <f t="shared" si="426"/>
        <v>0</v>
      </c>
      <c r="BM78" s="694">
        <f t="shared" si="426"/>
        <v>0</v>
      </c>
      <c r="BN78" s="694">
        <f t="shared" si="426"/>
        <v>0</v>
      </c>
      <c r="BO78" s="694">
        <f t="shared" si="426"/>
        <v>0</v>
      </c>
      <c r="BP78" s="694">
        <f t="shared" si="426"/>
        <v>0</v>
      </c>
      <c r="BQ78" s="694">
        <f t="shared" si="426"/>
        <v>0</v>
      </c>
      <c r="BR78" s="694">
        <f t="shared" si="426"/>
        <v>0</v>
      </c>
      <c r="BS78" s="698">
        <f>SUM(BG78:BR78)</f>
        <v>0</v>
      </c>
    </row>
    <row r="79" spans="1:71" s="90" customFormat="1" x14ac:dyDescent="0.2">
      <c r="B79" s="942" t="s">
        <v>497</v>
      </c>
      <c r="C79" s="419"/>
      <c r="D79" s="419"/>
      <c r="E79" s="936"/>
      <c r="F79" s="51"/>
      <c r="G79" s="908">
        <f t="shared" ref="G79:J79" si="427">G78</f>
        <v>-250</v>
      </c>
      <c r="H79" s="700">
        <f t="shared" si="427"/>
        <v>-400</v>
      </c>
      <c r="I79" s="700">
        <f t="shared" si="427"/>
        <v>-30</v>
      </c>
      <c r="J79" s="700">
        <f t="shared" si="427"/>
        <v>-1450</v>
      </c>
      <c r="K79" s="700">
        <f>K78</f>
        <v>-915</v>
      </c>
      <c r="L79" s="700">
        <f t="shared" ref="L79:P79" si="428">L78</f>
        <v>-1250</v>
      </c>
      <c r="M79" s="700">
        <f t="shared" si="428"/>
        <v>0</v>
      </c>
      <c r="N79" s="700">
        <f t="shared" si="428"/>
        <v>0</v>
      </c>
      <c r="O79" s="700">
        <f t="shared" si="428"/>
        <v>0</v>
      </c>
      <c r="P79" s="700">
        <f t="shared" si="428"/>
        <v>0</v>
      </c>
      <c r="Q79" s="700">
        <f t="shared" ref="Q79" si="429">Q78</f>
        <v>0</v>
      </c>
      <c r="R79" s="909">
        <f t="shared" ref="R79" si="430">R78</f>
        <v>0</v>
      </c>
      <c r="S79" s="44">
        <f>SUM(G79:R79)</f>
        <v>-4295</v>
      </c>
      <c r="T79" s="700">
        <f t="shared" ref="T79" si="431">T78</f>
        <v>-2500</v>
      </c>
      <c r="U79" s="700">
        <f t="shared" ref="U79" si="432">U78</f>
        <v>0</v>
      </c>
      <c r="V79" s="700">
        <f t="shared" ref="V79" si="433">V78</f>
        <v>0</v>
      </c>
      <c r="W79" s="700">
        <f t="shared" ref="W79" si="434">W78</f>
        <v>0</v>
      </c>
      <c r="X79" s="700">
        <f t="shared" ref="X79" si="435">X78</f>
        <v>0</v>
      </c>
      <c r="Y79" s="700">
        <f t="shared" ref="Y79" si="436">Y78</f>
        <v>0</v>
      </c>
      <c r="Z79" s="700">
        <f t="shared" ref="Z79" si="437">Z78</f>
        <v>0</v>
      </c>
      <c r="AA79" s="700">
        <f t="shared" ref="AA79" si="438">AA78</f>
        <v>0</v>
      </c>
      <c r="AB79" s="700">
        <f t="shared" ref="AB79" si="439">AB78</f>
        <v>0</v>
      </c>
      <c r="AC79" s="700">
        <f t="shared" ref="AC79" si="440">AC78</f>
        <v>0</v>
      </c>
      <c r="AD79" s="700">
        <f t="shared" ref="AD79" si="441">AD78</f>
        <v>0</v>
      </c>
      <c r="AE79" s="700">
        <f t="shared" ref="AE79" si="442">AE78</f>
        <v>0</v>
      </c>
      <c r="AF79" s="45">
        <f>SUM(T79:AE79)</f>
        <v>-2500</v>
      </c>
      <c r="AG79" s="700">
        <f t="shared" ref="AG79" si="443">AG78</f>
        <v>0</v>
      </c>
      <c r="AH79" s="700">
        <f t="shared" ref="AH79" si="444">AH78</f>
        <v>0</v>
      </c>
      <c r="AI79" s="700">
        <f t="shared" ref="AI79" si="445">AI78</f>
        <v>0</v>
      </c>
      <c r="AJ79" s="700">
        <f t="shared" ref="AJ79" si="446">AJ78</f>
        <v>0</v>
      </c>
      <c r="AK79" s="700">
        <f t="shared" ref="AK79" si="447">AK78</f>
        <v>0</v>
      </c>
      <c r="AL79" s="700">
        <f t="shared" ref="AL79" si="448">AL78</f>
        <v>0</v>
      </c>
      <c r="AM79" s="700">
        <f t="shared" ref="AM79" si="449">AM78</f>
        <v>0</v>
      </c>
      <c r="AN79" s="700">
        <f t="shared" ref="AN79" si="450">AN78</f>
        <v>0</v>
      </c>
      <c r="AO79" s="700">
        <f t="shared" ref="AO79" si="451">AO78</f>
        <v>0</v>
      </c>
      <c r="AP79" s="700">
        <f t="shared" ref="AP79" si="452">AP78</f>
        <v>0</v>
      </c>
      <c r="AQ79" s="700">
        <f t="shared" ref="AQ79" si="453">AQ78</f>
        <v>0</v>
      </c>
      <c r="AR79" s="700">
        <f t="shared" ref="AR79" si="454">AR78</f>
        <v>0</v>
      </c>
      <c r="AS79" s="46">
        <f>SUM(AG79:AR79)</f>
        <v>0</v>
      </c>
      <c r="AT79" s="700">
        <f t="shared" ref="AT79" si="455">AT78</f>
        <v>0</v>
      </c>
      <c r="AU79" s="700">
        <f t="shared" ref="AU79" si="456">AU78</f>
        <v>0</v>
      </c>
      <c r="AV79" s="700">
        <f t="shared" ref="AV79" si="457">AV78</f>
        <v>0</v>
      </c>
      <c r="AW79" s="700">
        <f t="shared" ref="AW79" si="458">AW78</f>
        <v>0</v>
      </c>
      <c r="AX79" s="700">
        <f t="shared" ref="AX79" si="459">AX78</f>
        <v>0</v>
      </c>
      <c r="AY79" s="700">
        <f t="shared" ref="AY79" si="460">AY78</f>
        <v>0</v>
      </c>
      <c r="AZ79" s="700">
        <f t="shared" ref="AZ79" si="461">AZ78</f>
        <v>0</v>
      </c>
      <c r="BA79" s="700">
        <f t="shared" ref="BA79" si="462">BA78</f>
        <v>0</v>
      </c>
      <c r="BB79" s="700">
        <f t="shared" ref="BB79" si="463">BB78</f>
        <v>0</v>
      </c>
      <c r="BC79" s="700">
        <f t="shared" ref="BC79" si="464">BC78</f>
        <v>0</v>
      </c>
      <c r="BD79" s="700">
        <f t="shared" ref="BD79" si="465">BD78</f>
        <v>0</v>
      </c>
      <c r="BE79" s="700">
        <f t="shared" ref="BE79" si="466">BE78</f>
        <v>0</v>
      </c>
      <c r="BF79" s="47">
        <f>SUM(AT79:BE79)</f>
        <v>0</v>
      </c>
      <c r="BG79" s="700">
        <f t="shared" ref="BG79" si="467">BG78</f>
        <v>0</v>
      </c>
      <c r="BH79" s="700">
        <f t="shared" ref="BH79" si="468">BH78</f>
        <v>0</v>
      </c>
      <c r="BI79" s="700">
        <f t="shared" ref="BI79" si="469">BI78</f>
        <v>0</v>
      </c>
      <c r="BJ79" s="700">
        <f t="shared" ref="BJ79" si="470">BJ78</f>
        <v>0</v>
      </c>
      <c r="BK79" s="700">
        <f t="shared" ref="BK79" si="471">BK78</f>
        <v>0</v>
      </c>
      <c r="BL79" s="700">
        <f t="shared" ref="BL79" si="472">BL78</f>
        <v>0</v>
      </c>
      <c r="BM79" s="700">
        <f t="shared" ref="BM79" si="473">BM78</f>
        <v>0</v>
      </c>
      <c r="BN79" s="700">
        <f t="shared" ref="BN79" si="474">BN78</f>
        <v>0</v>
      </c>
      <c r="BO79" s="700">
        <f t="shared" ref="BO79" si="475">BO78</f>
        <v>0</v>
      </c>
      <c r="BP79" s="700">
        <f t="shared" ref="BP79" si="476">BP78</f>
        <v>0</v>
      </c>
      <c r="BQ79" s="700">
        <f t="shared" ref="BQ79" si="477">BQ78</f>
        <v>0</v>
      </c>
      <c r="BR79" s="700">
        <f t="shared" ref="BR79" si="478">BR78</f>
        <v>0</v>
      </c>
      <c r="BS79" s="48">
        <f>SUM(BG79:BR79)</f>
        <v>0</v>
      </c>
    </row>
    <row r="80" spans="1:71" s="58" customFormat="1" ht="7.5" customHeight="1" x14ac:dyDescent="0.2">
      <c r="B80" s="839" t="s">
        <v>467</v>
      </c>
      <c r="C80" s="419"/>
      <c r="D80" s="419"/>
      <c r="E80" s="936"/>
      <c r="F80" s="49"/>
      <c r="G80" s="80"/>
      <c r="H80" s="81"/>
      <c r="I80" s="81"/>
      <c r="J80" s="81"/>
      <c r="K80" s="81"/>
      <c r="L80" s="81"/>
      <c r="M80" s="81"/>
      <c r="N80" s="81"/>
      <c r="O80" s="81"/>
      <c r="P80" s="81"/>
      <c r="Q80" s="81"/>
      <c r="R80" s="82"/>
      <c r="S80" s="693"/>
      <c r="T80" s="81"/>
      <c r="U80" s="81"/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695"/>
      <c r="AG80" s="81"/>
      <c r="AH80" s="81"/>
      <c r="AI80" s="81"/>
      <c r="AJ80" s="81"/>
      <c r="AK80" s="81"/>
      <c r="AL80" s="81"/>
      <c r="AM80" s="81"/>
      <c r="AN80" s="81"/>
      <c r="AO80" s="81"/>
      <c r="AP80" s="81"/>
      <c r="AQ80" s="81"/>
      <c r="AR80" s="81"/>
      <c r="AS80" s="696"/>
      <c r="AT80" s="81"/>
      <c r="AU80" s="81"/>
      <c r="AV80" s="81"/>
      <c r="AW80" s="81"/>
      <c r="AX80" s="81"/>
      <c r="AY80" s="81"/>
      <c r="AZ80" s="81"/>
      <c r="BA80" s="81"/>
      <c r="BB80" s="81"/>
      <c r="BC80" s="81"/>
      <c r="BD80" s="81"/>
      <c r="BE80" s="81"/>
      <c r="BF80" s="697"/>
      <c r="BG80" s="81"/>
      <c r="BH80" s="81"/>
      <c r="BI80" s="81"/>
      <c r="BJ80" s="81"/>
      <c r="BK80" s="81"/>
      <c r="BL80" s="81"/>
      <c r="BM80" s="81"/>
      <c r="BN80" s="81"/>
      <c r="BO80" s="81"/>
      <c r="BP80" s="81"/>
      <c r="BQ80" s="81"/>
      <c r="BR80" s="81"/>
      <c r="BS80" s="698"/>
    </row>
    <row r="81" spans="1:71" s="58" customFormat="1" x14ac:dyDescent="0.2">
      <c r="B81" s="944" t="s">
        <v>492</v>
      </c>
      <c r="C81" s="49"/>
      <c r="D81" s="712"/>
      <c r="E81" s="49"/>
      <c r="F81" s="49"/>
      <c r="G81" s="80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2"/>
      <c r="S81" s="44"/>
      <c r="T81" s="81"/>
      <c r="U81" s="81"/>
      <c r="V81" s="81"/>
      <c r="W81" s="81"/>
      <c r="X81" s="81"/>
      <c r="Y81" s="81"/>
      <c r="Z81" s="81"/>
      <c r="AA81" s="81"/>
      <c r="AB81" s="81"/>
      <c r="AC81" s="81"/>
      <c r="AD81" s="81"/>
      <c r="AE81" s="81"/>
      <c r="AF81" s="45"/>
      <c r="AG81" s="81"/>
      <c r="AH81" s="81"/>
      <c r="AI81" s="81"/>
      <c r="AJ81" s="81"/>
      <c r="AK81" s="81"/>
      <c r="AL81" s="81"/>
      <c r="AM81" s="81"/>
      <c r="AN81" s="81"/>
      <c r="AO81" s="81"/>
      <c r="AP81" s="81"/>
      <c r="AQ81" s="81"/>
      <c r="AR81" s="81"/>
      <c r="AS81" s="46"/>
      <c r="AT81" s="81"/>
      <c r="AU81" s="81"/>
      <c r="AV81" s="81"/>
      <c r="AW81" s="81"/>
      <c r="AX81" s="81"/>
      <c r="AY81" s="81"/>
      <c r="AZ81" s="81"/>
      <c r="BA81" s="81"/>
      <c r="BB81" s="81"/>
      <c r="BC81" s="81"/>
      <c r="BD81" s="81"/>
      <c r="BE81" s="81"/>
      <c r="BF81" s="47"/>
      <c r="BG81" s="81"/>
      <c r="BH81" s="81"/>
      <c r="BI81" s="81"/>
      <c r="BJ81" s="81"/>
      <c r="BK81" s="81"/>
      <c r="BL81" s="81"/>
      <c r="BM81" s="81"/>
      <c r="BN81" s="81"/>
      <c r="BO81" s="81"/>
      <c r="BP81" s="81"/>
      <c r="BQ81" s="81"/>
      <c r="BR81" s="81"/>
      <c r="BS81" s="48"/>
    </row>
    <row r="82" spans="1:71" s="58" customFormat="1" x14ac:dyDescent="0.2">
      <c r="B82" s="63" t="s">
        <v>474</v>
      </c>
      <c r="C82" s="419"/>
      <c r="D82" s="419"/>
      <c r="E82" s="936"/>
      <c r="F82" s="49"/>
      <c r="G82" s="80">
        <f t="shared" ref="G82:J82" si="479">SUM(G10:G12)</f>
        <v>1000</v>
      </c>
      <c r="H82" s="81">
        <f t="shared" si="479"/>
        <v>0</v>
      </c>
      <c r="I82" s="81">
        <f t="shared" si="479"/>
        <v>1000</v>
      </c>
      <c r="J82" s="81">
        <f t="shared" si="479"/>
        <v>0</v>
      </c>
      <c r="K82" s="81">
        <f>SUM(K10:K12)</f>
        <v>0</v>
      </c>
      <c r="L82" s="81">
        <f t="shared" ref="L82:P82" si="480">SUM(L10:L12)</f>
        <v>0</v>
      </c>
      <c r="M82" s="81">
        <f t="shared" si="480"/>
        <v>0</v>
      </c>
      <c r="N82" s="81">
        <f t="shared" si="480"/>
        <v>500</v>
      </c>
      <c r="O82" s="81">
        <f t="shared" si="480"/>
        <v>0</v>
      </c>
      <c r="P82" s="81">
        <f t="shared" si="480"/>
        <v>0</v>
      </c>
      <c r="Q82" s="81">
        <f t="shared" ref="Q82:AE82" si="481">SUM(Q10:Q12)</f>
        <v>0</v>
      </c>
      <c r="R82" s="82">
        <f t="shared" si="481"/>
        <v>1000</v>
      </c>
      <c r="S82" s="44">
        <f t="shared" ref="S82:S86" si="482">SUM(G82:R82)</f>
        <v>3500</v>
      </c>
      <c r="T82" s="81">
        <f t="shared" si="481"/>
        <v>750</v>
      </c>
      <c r="U82" s="81">
        <f t="shared" si="481"/>
        <v>0</v>
      </c>
      <c r="V82" s="81">
        <f t="shared" si="481"/>
        <v>0</v>
      </c>
      <c r="W82" s="81">
        <f t="shared" si="481"/>
        <v>0</v>
      </c>
      <c r="X82" s="81">
        <f t="shared" si="481"/>
        <v>0</v>
      </c>
      <c r="Y82" s="81">
        <f t="shared" si="481"/>
        <v>0</v>
      </c>
      <c r="Z82" s="81">
        <f t="shared" si="481"/>
        <v>0</v>
      </c>
      <c r="AA82" s="81">
        <f t="shared" si="481"/>
        <v>0</v>
      </c>
      <c r="AB82" s="81">
        <f t="shared" si="481"/>
        <v>0</v>
      </c>
      <c r="AC82" s="81">
        <f t="shared" si="481"/>
        <v>0</v>
      </c>
      <c r="AD82" s="81">
        <f t="shared" si="481"/>
        <v>0</v>
      </c>
      <c r="AE82" s="81">
        <f t="shared" si="481"/>
        <v>0</v>
      </c>
      <c r="AF82" s="45">
        <f t="shared" ref="AF82:AF86" si="483">SUM(T82:AE82)</f>
        <v>750</v>
      </c>
      <c r="AG82" s="81">
        <f t="shared" ref="AG82:AR82" si="484">SUM(AG10:AG12)</f>
        <v>750</v>
      </c>
      <c r="AH82" s="81">
        <f t="shared" si="484"/>
        <v>0</v>
      </c>
      <c r="AI82" s="81">
        <f t="shared" si="484"/>
        <v>0</v>
      </c>
      <c r="AJ82" s="81">
        <f t="shared" si="484"/>
        <v>0</v>
      </c>
      <c r="AK82" s="81">
        <f t="shared" si="484"/>
        <v>0</v>
      </c>
      <c r="AL82" s="81">
        <f t="shared" si="484"/>
        <v>0</v>
      </c>
      <c r="AM82" s="81">
        <f t="shared" si="484"/>
        <v>0</v>
      </c>
      <c r="AN82" s="81">
        <f t="shared" si="484"/>
        <v>0</v>
      </c>
      <c r="AO82" s="81">
        <f t="shared" si="484"/>
        <v>0</v>
      </c>
      <c r="AP82" s="81">
        <f t="shared" si="484"/>
        <v>0</v>
      </c>
      <c r="AQ82" s="81">
        <f t="shared" si="484"/>
        <v>0</v>
      </c>
      <c r="AR82" s="81">
        <f t="shared" si="484"/>
        <v>0</v>
      </c>
      <c r="AS82" s="46">
        <f t="shared" ref="AS82:AS86" si="485">SUM(AG82:AR82)</f>
        <v>750</v>
      </c>
      <c r="AT82" s="81">
        <f t="shared" ref="AT82:BE82" si="486">SUM(AT10:AT12)</f>
        <v>0</v>
      </c>
      <c r="AU82" s="81">
        <f t="shared" si="486"/>
        <v>0</v>
      </c>
      <c r="AV82" s="81">
        <f t="shared" si="486"/>
        <v>0</v>
      </c>
      <c r="AW82" s="81">
        <f t="shared" si="486"/>
        <v>0</v>
      </c>
      <c r="AX82" s="81">
        <f t="shared" si="486"/>
        <v>0</v>
      </c>
      <c r="AY82" s="81">
        <f t="shared" si="486"/>
        <v>0</v>
      </c>
      <c r="AZ82" s="81">
        <f t="shared" si="486"/>
        <v>0</v>
      </c>
      <c r="BA82" s="81">
        <f t="shared" si="486"/>
        <v>0</v>
      </c>
      <c r="BB82" s="81">
        <f t="shared" si="486"/>
        <v>0</v>
      </c>
      <c r="BC82" s="81">
        <f t="shared" si="486"/>
        <v>0</v>
      </c>
      <c r="BD82" s="81">
        <f t="shared" si="486"/>
        <v>0</v>
      </c>
      <c r="BE82" s="81">
        <f t="shared" si="486"/>
        <v>0</v>
      </c>
      <c r="BF82" s="47">
        <f t="shared" ref="BF82:BF86" si="487">SUM(AT82:BE82)</f>
        <v>0</v>
      </c>
      <c r="BG82" s="81">
        <f t="shared" ref="BG82:BR82" si="488">SUM(BG10:BG12)</f>
        <v>0</v>
      </c>
      <c r="BH82" s="81">
        <f t="shared" si="488"/>
        <v>0</v>
      </c>
      <c r="BI82" s="81">
        <f t="shared" si="488"/>
        <v>0</v>
      </c>
      <c r="BJ82" s="81">
        <f t="shared" si="488"/>
        <v>0</v>
      </c>
      <c r="BK82" s="81">
        <f t="shared" si="488"/>
        <v>0</v>
      </c>
      <c r="BL82" s="81">
        <f t="shared" si="488"/>
        <v>0</v>
      </c>
      <c r="BM82" s="81">
        <f t="shared" si="488"/>
        <v>0</v>
      </c>
      <c r="BN82" s="81">
        <f t="shared" si="488"/>
        <v>0</v>
      </c>
      <c r="BO82" s="81">
        <f t="shared" si="488"/>
        <v>0</v>
      </c>
      <c r="BP82" s="81">
        <f t="shared" si="488"/>
        <v>0</v>
      </c>
      <c r="BQ82" s="81">
        <f t="shared" si="488"/>
        <v>0</v>
      </c>
      <c r="BR82" s="81">
        <f t="shared" si="488"/>
        <v>0</v>
      </c>
      <c r="BS82" s="48">
        <f t="shared" ref="BS82:BS86" si="489">SUM(BG82:BR82)</f>
        <v>0</v>
      </c>
    </row>
    <row r="83" spans="1:71" s="690" customFormat="1" x14ac:dyDescent="0.2">
      <c r="B83" s="63" t="s">
        <v>475</v>
      </c>
      <c r="C83" s="934"/>
      <c r="D83" s="934"/>
      <c r="E83" s="937"/>
      <c r="F83" s="49"/>
      <c r="G83" s="80">
        <f t="shared" ref="G83:J83" si="490">G13</f>
        <v>0</v>
      </c>
      <c r="H83" s="81">
        <f t="shared" si="490"/>
        <v>0</v>
      </c>
      <c r="I83" s="81">
        <f t="shared" si="490"/>
        <v>0</v>
      </c>
      <c r="J83" s="81">
        <f t="shared" si="490"/>
        <v>0</v>
      </c>
      <c r="K83" s="81">
        <f>K13</f>
        <v>0</v>
      </c>
      <c r="L83" s="81">
        <f t="shared" ref="L83:P83" si="491">L13</f>
        <v>0</v>
      </c>
      <c r="M83" s="81">
        <f t="shared" si="491"/>
        <v>0</v>
      </c>
      <c r="N83" s="81">
        <f t="shared" si="491"/>
        <v>0</v>
      </c>
      <c r="O83" s="81">
        <f t="shared" si="491"/>
        <v>0</v>
      </c>
      <c r="P83" s="81">
        <f t="shared" si="491"/>
        <v>0</v>
      </c>
      <c r="Q83" s="81">
        <f t="shared" ref="Q83:AE83" si="492">Q13</f>
        <v>0</v>
      </c>
      <c r="R83" s="82">
        <f t="shared" si="492"/>
        <v>0</v>
      </c>
      <c r="S83" s="44">
        <f t="shared" si="482"/>
        <v>0</v>
      </c>
      <c r="T83" s="81">
        <f t="shared" si="492"/>
        <v>0</v>
      </c>
      <c r="U83" s="81">
        <f t="shared" si="492"/>
        <v>0</v>
      </c>
      <c r="V83" s="81">
        <f t="shared" si="492"/>
        <v>-200</v>
      </c>
      <c r="W83" s="81">
        <f t="shared" si="492"/>
        <v>0</v>
      </c>
      <c r="X83" s="81">
        <f t="shared" si="492"/>
        <v>0</v>
      </c>
      <c r="Y83" s="81">
        <f t="shared" si="492"/>
        <v>-200</v>
      </c>
      <c r="Z83" s="81">
        <f t="shared" si="492"/>
        <v>0</v>
      </c>
      <c r="AA83" s="81">
        <f t="shared" si="492"/>
        <v>0</v>
      </c>
      <c r="AB83" s="81">
        <f t="shared" si="492"/>
        <v>-200</v>
      </c>
      <c r="AC83" s="81">
        <f t="shared" si="492"/>
        <v>0</v>
      </c>
      <c r="AD83" s="81">
        <f t="shared" si="492"/>
        <v>0</v>
      </c>
      <c r="AE83" s="81">
        <f t="shared" si="492"/>
        <v>-200</v>
      </c>
      <c r="AF83" s="45">
        <f t="shared" si="483"/>
        <v>-800</v>
      </c>
      <c r="AG83" s="81">
        <f t="shared" ref="AG83:AR83" si="493">AG13</f>
        <v>0</v>
      </c>
      <c r="AH83" s="81">
        <f t="shared" si="493"/>
        <v>0</v>
      </c>
      <c r="AI83" s="81">
        <f t="shared" si="493"/>
        <v>-300</v>
      </c>
      <c r="AJ83" s="81">
        <f t="shared" si="493"/>
        <v>0</v>
      </c>
      <c r="AK83" s="81">
        <f t="shared" si="493"/>
        <v>0</v>
      </c>
      <c r="AL83" s="81">
        <f t="shared" si="493"/>
        <v>-300</v>
      </c>
      <c r="AM83" s="81">
        <f t="shared" si="493"/>
        <v>0</v>
      </c>
      <c r="AN83" s="81">
        <f t="shared" si="493"/>
        <v>0</v>
      </c>
      <c r="AO83" s="81">
        <f t="shared" si="493"/>
        <v>-300</v>
      </c>
      <c r="AP83" s="81">
        <f t="shared" si="493"/>
        <v>0</v>
      </c>
      <c r="AQ83" s="81">
        <f t="shared" si="493"/>
        <v>0</v>
      </c>
      <c r="AR83" s="81">
        <f t="shared" si="493"/>
        <v>-300</v>
      </c>
      <c r="AS83" s="46">
        <f t="shared" si="485"/>
        <v>-1200</v>
      </c>
      <c r="AT83" s="81">
        <f t="shared" ref="AT83:BE83" si="494">AT13</f>
        <v>0</v>
      </c>
      <c r="AU83" s="81">
        <f t="shared" si="494"/>
        <v>0</v>
      </c>
      <c r="AV83" s="81">
        <f t="shared" si="494"/>
        <v>-400</v>
      </c>
      <c r="AW83" s="81">
        <f t="shared" si="494"/>
        <v>0</v>
      </c>
      <c r="AX83" s="81">
        <f t="shared" si="494"/>
        <v>0</v>
      </c>
      <c r="AY83" s="81">
        <f t="shared" si="494"/>
        <v>-400</v>
      </c>
      <c r="AZ83" s="81">
        <f t="shared" si="494"/>
        <v>0</v>
      </c>
      <c r="BA83" s="81">
        <f t="shared" si="494"/>
        <v>0</v>
      </c>
      <c r="BB83" s="81">
        <f t="shared" si="494"/>
        <v>-400</v>
      </c>
      <c r="BC83" s="81">
        <f t="shared" si="494"/>
        <v>0</v>
      </c>
      <c r="BD83" s="81">
        <f t="shared" si="494"/>
        <v>0</v>
      </c>
      <c r="BE83" s="81">
        <f t="shared" si="494"/>
        <v>-400</v>
      </c>
      <c r="BF83" s="47">
        <f t="shared" si="487"/>
        <v>-1600</v>
      </c>
      <c r="BG83" s="81">
        <f t="shared" ref="BG83:BR83" si="495">BG13</f>
        <v>0</v>
      </c>
      <c r="BH83" s="81">
        <f t="shared" si="495"/>
        <v>0</v>
      </c>
      <c r="BI83" s="81">
        <f t="shared" si="495"/>
        <v>-500</v>
      </c>
      <c r="BJ83" s="81">
        <f t="shared" si="495"/>
        <v>0</v>
      </c>
      <c r="BK83" s="81">
        <f t="shared" si="495"/>
        <v>0</v>
      </c>
      <c r="BL83" s="81">
        <f t="shared" si="495"/>
        <v>-500</v>
      </c>
      <c r="BM83" s="81">
        <f t="shared" si="495"/>
        <v>0</v>
      </c>
      <c r="BN83" s="81">
        <f t="shared" si="495"/>
        <v>0</v>
      </c>
      <c r="BO83" s="81">
        <f t="shared" si="495"/>
        <v>-500</v>
      </c>
      <c r="BP83" s="81">
        <f t="shared" si="495"/>
        <v>0</v>
      </c>
      <c r="BQ83" s="81">
        <f t="shared" si="495"/>
        <v>0</v>
      </c>
      <c r="BR83" s="81">
        <f t="shared" si="495"/>
        <v>-500</v>
      </c>
      <c r="BS83" s="48">
        <f t="shared" si="489"/>
        <v>-2000</v>
      </c>
    </row>
    <row r="84" spans="1:71" s="58" customFormat="1" x14ac:dyDescent="0.2">
      <c r="B84" s="63" t="s">
        <v>483</v>
      </c>
      <c r="C84" s="419"/>
      <c r="D84" s="419"/>
      <c r="E84" s="936"/>
      <c r="F84" s="49"/>
      <c r="G84" s="80">
        <f t="shared" ref="G84:J84" si="496">G8</f>
        <v>1085.6494516391745</v>
      </c>
      <c r="H84" s="81">
        <f t="shared" si="496"/>
        <v>-15.536707679451098</v>
      </c>
      <c r="I84" s="81">
        <f t="shared" si="496"/>
        <v>-16.821190134044713</v>
      </c>
      <c r="J84" s="81">
        <f t="shared" si="496"/>
        <v>-18.212170310627329</v>
      </c>
      <c r="K84" s="81">
        <f>K8</f>
        <v>-19.718504548264008</v>
      </c>
      <c r="L84" s="81">
        <f t="shared" ref="L84:P84" si="497">L8</f>
        <v>-21.349787980062175</v>
      </c>
      <c r="M84" s="81">
        <f t="shared" si="497"/>
        <v>-23.116416362518706</v>
      </c>
      <c r="N84" s="81">
        <f t="shared" si="497"/>
        <v>-25.029653096536265</v>
      </c>
      <c r="O84" s="81">
        <f t="shared" si="497"/>
        <v>-27.101701877526665</v>
      </c>
      <c r="P84" s="81">
        <f t="shared" si="497"/>
        <v>-29.345785448990497</v>
      </c>
      <c r="Q84" s="81">
        <f t="shared" ref="Q84:AE84" si="498">Q8</f>
        <v>-31.776230974084918</v>
      </c>
      <c r="R84" s="82">
        <f t="shared" si="498"/>
        <v>-34.408562583212678</v>
      </c>
      <c r="S84" s="44">
        <f t="shared" si="482"/>
        <v>823.23274064385555</v>
      </c>
      <c r="T84" s="81">
        <f t="shared" si="498"/>
        <v>1485.8371408207572</v>
      </c>
      <c r="U84" s="81">
        <f t="shared" si="498"/>
        <v>-15.437516505374788</v>
      </c>
      <c r="V84" s="81">
        <f t="shared" si="498"/>
        <v>-16.826892990858596</v>
      </c>
      <c r="W84" s="81">
        <f t="shared" si="498"/>
        <v>-18.341313360035656</v>
      </c>
      <c r="X84" s="81">
        <f t="shared" si="498"/>
        <v>-19.992031562439024</v>
      </c>
      <c r="Y84" s="81">
        <f t="shared" si="498"/>
        <v>451.86117713470668</v>
      </c>
      <c r="Z84" s="81">
        <f t="shared" si="498"/>
        <v>-52.207841838547211</v>
      </c>
      <c r="AA84" s="81">
        <f t="shared" si="498"/>
        <v>-56.621994512624553</v>
      </c>
      <c r="AB84" s="81">
        <f t="shared" si="498"/>
        <v>-61.4106566800574</v>
      </c>
      <c r="AC84" s="81">
        <f t="shared" si="498"/>
        <v>-66.605713055462616</v>
      </c>
      <c r="AD84" s="81">
        <f t="shared" si="498"/>
        <v>-72.241772286590674</v>
      </c>
      <c r="AE84" s="81">
        <f t="shared" si="498"/>
        <v>-78.356400453010963</v>
      </c>
      <c r="AF84" s="45">
        <f t="shared" si="483"/>
        <v>1479.6561847104624</v>
      </c>
      <c r="AG84" s="81">
        <f t="shared" ref="AG84:AR84" si="499">AG8</f>
        <v>1420.4030750148534</v>
      </c>
      <c r="AH84" s="81">
        <f t="shared" si="499"/>
        <v>-86.30909823956523</v>
      </c>
      <c r="AI84" s="81">
        <f t="shared" si="499"/>
        <v>-93.589243087342282</v>
      </c>
      <c r="AJ84" s="81">
        <f t="shared" si="499"/>
        <v>-101.4855870519162</v>
      </c>
      <c r="AK84" s="81">
        <f t="shared" si="499"/>
        <v>-110.05046694023908</v>
      </c>
      <c r="AL84" s="81">
        <f t="shared" si="499"/>
        <v>-52.993171720568171</v>
      </c>
      <c r="AM84" s="81">
        <f t="shared" si="499"/>
        <v>-57.762557175419261</v>
      </c>
      <c r="AN84" s="81">
        <f t="shared" si="499"/>
        <v>-62.961187321207035</v>
      </c>
      <c r="AO84" s="81">
        <f t="shared" si="499"/>
        <v>-68.627694180115213</v>
      </c>
      <c r="AP84" s="81">
        <f t="shared" si="499"/>
        <v>-74.804186656325783</v>
      </c>
      <c r="AQ84" s="81">
        <f t="shared" si="499"/>
        <v>-81.536563455395026</v>
      </c>
      <c r="AR84" s="81">
        <f t="shared" si="499"/>
        <v>-88.874854166380828</v>
      </c>
      <c r="AS84" s="46">
        <f t="shared" si="485"/>
        <v>541.40846502037925</v>
      </c>
      <c r="AT84" s="81">
        <f t="shared" ref="AT84:BE84" si="500">AT8</f>
        <v>1430.9039806309847</v>
      </c>
      <c r="AU84" s="81">
        <f t="shared" si="500"/>
        <v>-75.314661112226531</v>
      </c>
      <c r="AV84" s="81">
        <f t="shared" si="500"/>
        <v>-82.092980612326755</v>
      </c>
      <c r="AW84" s="81">
        <f t="shared" si="500"/>
        <v>-89.481348867435827</v>
      </c>
      <c r="AX84" s="81">
        <f t="shared" si="500"/>
        <v>-97.534670265505156</v>
      </c>
      <c r="AY84" s="81">
        <f t="shared" si="500"/>
        <v>-106.31279058940072</v>
      </c>
      <c r="AZ84" s="81">
        <f t="shared" si="500"/>
        <v>-115.88094174244679</v>
      </c>
      <c r="BA84" s="81">
        <f t="shared" si="500"/>
        <v>-126.31022649926672</v>
      </c>
      <c r="BB84" s="81">
        <f t="shared" si="500"/>
        <v>-137.67814688420094</v>
      </c>
      <c r="BC84" s="81">
        <f t="shared" si="500"/>
        <v>-150.06918010377922</v>
      </c>
      <c r="BD84" s="81">
        <f t="shared" si="500"/>
        <v>-163.57540631311895</v>
      </c>
      <c r="BE84" s="81">
        <f t="shared" si="500"/>
        <v>-178.29719288129991</v>
      </c>
      <c r="BF84" s="47">
        <f t="shared" si="487"/>
        <v>108.35643475997722</v>
      </c>
      <c r="BG84" s="81">
        <f t="shared" ref="BG84:BR84" si="501">BG8</f>
        <v>1403.242003726506</v>
      </c>
      <c r="BH84" s="81">
        <f t="shared" si="501"/>
        <v>-105.46621593810778</v>
      </c>
      <c r="BI84" s="81">
        <f t="shared" si="501"/>
        <v>-114.95817537253788</v>
      </c>
      <c r="BJ84" s="81">
        <f t="shared" si="501"/>
        <v>-125.30441115606618</v>
      </c>
      <c r="BK84" s="81">
        <f t="shared" si="501"/>
        <v>-136.5818081601119</v>
      </c>
      <c r="BL84" s="81">
        <f t="shared" si="501"/>
        <v>-148.87417089452219</v>
      </c>
      <c r="BM84" s="81">
        <f t="shared" si="501"/>
        <v>-162.27284627502922</v>
      </c>
      <c r="BN84" s="81">
        <f t="shared" si="501"/>
        <v>-176.87740243978169</v>
      </c>
      <c r="BO84" s="81">
        <f t="shared" si="501"/>
        <v>-192.79636865936209</v>
      </c>
      <c r="BP84" s="81">
        <f t="shared" si="501"/>
        <v>-210.14804183870501</v>
      </c>
      <c r="BQ84" s="81">
        <f t="shared" si="501"/>
        <v>-229.06136560418827</v>
      </c>
      <c r="BR84" s="81">
        <f t="shared" si="501"/>
        <v>-249.6768885085653</v>
      </c>
      <c r="BS84" s="48">
        <f t="shared" si="489"/>
        <v>-448.77569112047149</v>
      </c>
    </row>
    <row r="85" spans="1:71" s="58" customFormat="1" x14ac:dyDescent="0.2">
      <c r="B85" s="115" t="s">
        <v>484</v>
      </c>
      <c r="C85" s="419"/>
      <c r="D85" s="419"/>
      <c r="E85" s="936"/>
      <c r="F85" s="49"/>
      <c r="G85" s="80">
        <f t="shared" ref="G85:J85" si="502">G63-F63</f>
        <v>-297.71730163917437</v>
      </c>
      <c r="H85" s="81">
        <f t="shared" si="502"/>
        <v>643.83002435263006</v>
      </c>
      <c r="I85" s="81">
        <f t="shared" si="502"/>
        <v>-339.39355952941833</v>
      </c>
      <c r="J85" s="81">
        <f t="shared" si="502"/>
        <v>2485.9281770702473</v>
      </c>
      <c r="K85" s="81">
        <f>K63-J63</f>
        <v>1861.6615050663981</v>
      </c>
      <c r="L85" s="81">
        <f t="shared" ref="L85:P85" si="503">L63-K63</f>
        <v>2299.639195476886</v>
      </c>
      <c r="M85" s="81">
        <f t="shared" si="503"/>
        <v>906.65993721803079</v>
      </c>
      <c r="N85" s="81">
        <f t="shared" si="503"/>
        <v>314.27964415651786</v>
      </c>
      <c r="O85" s="81">
        <f t="shared" si="503"/>
        <v>542.55149292434453</v>
      </c>
      <c r="P85" s="81">
        <f t="shared" si="503"/>
        <v>200.05513393820365</v>
      </c>
      <c r="Q85" s="81">
        <f t="shared" ref="Q85:AE85" si="504">Q63-P63</f>
        <v>-50.316010528280458</v>
      </c>
      <c r="R85" s="82">
        <f t="shared" si="504"/>
        <v>-1209.4917420353313</v>
      </c>
      <c r="S85" s="693">
        <f t="shared" si="482"/>
        <v>7357.6864964710539</v>
      </c>
      <c r="T85" s="81">
        <f t="shared" si="504"/>
        <v>-42.241892922036641</v>
      </c>
      <c r="U85" s="81">
        <f t="shared" si="504"/>
        <v>1192.1632428546773</v>
      </c>
      <c r="V85" s="81">
        <f t="shared" si="504"/>
        <v>329.73829208044481</v>
      </c>
      <c r="W85" s="81">
        <f t="shared" si="504"/>
        <v>-1014.49541731106</v>
      </c>
      <c r="X85" s="81">
        <f t="shared" si="504"/>
        <v>-1340.3128779035414</v>
      </c>
      <c r="Y85" s="81">
        <f t="shared" si="504"/>
        <v>-2005.9230642287494</v>
      </c>
      <c r="Z85" s="81">
        <f t="shared" si="504"/>
        <v>-2292.3420209969518</v>
      </c>
      <c r="AA85" s="81">
        <f t="shared" si="504"/>
        <v>-2425.2286389204746</v>
      </c>
      <c r="AB85" s="81">
        <f t="shared" si="504"/>
        <v>-3530.732105993462</v>
      </c>
      <c r="AC85" s="81">
        <f t="shared" si="504"/>
        <v>-4821.2433935521985</v>
      </c>
      <c r="AD85" s="81">
        <f t="shared" si="504"/>
        <v>-6072.3638747882287</v>
      </c>
      <c r="AE85" s="81">
        <f t="shared" si="504"/>
        <v>-7528.9498028430244</v>
      </c>
      <c r="AF85" s="695">
        <f t="shared" si="483"/>
        <v>-29551.931554524606</v>
      </c>
      <c r="AG85" s="81">
        <f t="shared" ref="AG85:AR85" si="505">AG63-AF63</f>
        <v>-12489.094936071102</v>
      </c>
      <c r="AH85" s="81">
        <f t="shared" si="505"/>
        <v>-465.91536632712086</v>
      </c>
      <c r="AI85" s="81">
        <f t="shared" si="505"/>
        <v>-9163.9048702664586</v>
      </c>
      <c r="AJ85" s="81">
        <f t="shared" si="505"/>
        <v>-18346.875551624369</v>
      </c>
      <c r="AK85" s="81">
        <f t="shared" si="505"/>
        <v>-20937.868792294379</v>
      </c>
      <c r="AL85" s="81">
        <f t="shared" si="505"/>
        <v>-23406.990193359161</v>
      </c>
      <c r="AM85" s="81">
        <f t="shared" si="505"/>
        <v>-26743.383971259827</v>
      </c>
      <c r="AN85" s="81">
        <f t="shared" si="505"/>
        <v>-29729.005308759166</v>
      </c>
      <c r="AO85" s="81">
        <f t="shared" si="505"/>
        <v>-32682.998365619889</v>
      </c>
      <c r="AP85" s="81">
        <f t="shared" si="505"/>
        <v>-36744.761254273617</v>
      </c>
      <c r="AQ85" s="81">
        <f t="shared" si="505"/>
        <v>-40519.891369557008</v>
      </c>
      <c r="AR85" s="81">
        <f t="shared" si="505"/>
        <v>-44401.849219920114</v>
      </c>
      <c r="AS85" s="696">
        <f t="shared" si="485"/>
        <v>-295632.53919933224</v>
      </c>
      <c r="AT85" s="81">
        <f t="shared" ref="AT85:BE85" si="506">AT63-AS63</f>
        <v>-50942.127367734211</v>
      </c>
      <c r="AU85" s="81">
        <f t="shared" si="506"/>
        <v>12268.641148322495</v>
      </c>
      <c r="AV85" s="81">
        <f t="shared" si="506"/>
        <v>-25419.851574819302</v>
      </c>
      <c r="AW85" s="81">
        <f t="shared" si="506"/>
        <v>-66112.91664217331</v>
      </c>
      <c r="AX85" s="81">
        <f t="shared" si="506"/>
        <v>-72606.141439832456</v>
      </c>
      <c r="AY85" s="81">
        <f t="shared" si="506"/>
        <v>-79463.430000936438</v>
      </c>
      <c r="AZ85" s="81">
        <f t="shared" si="506"/>
        <v>-88509.171704110922</v>
      </c>
      <c r="BA85" s="81">
        <f t="shared" si="506"/>
        <v>-97153.731870510383</v>
      </c>
      <c r="BB85" s="81">
        <f t="shared" si="506"/>
        <v>-106408.65780645085</v>
      </c>
      <c r="BC85" s="81">
        <f t="shared" si="506"/>
        <v>-118293.44920404011</v>
      </c>
      <c r="BD85" s="81">
        <f t="shared" si="506"/>
        <v>-129785.45953166229</v>
      </c>
      <c r="BE85" s="81">
        <f t="shared" si="506"/>
        <v>-142404.65273966989</v>
      </c>
      <c r="BF85" s="697">
        <f t="shared" si="487"/>
        <v>-964830.94873361767</v>
      </c>
      <c r="BG85" s="81">
        <f t="shared" ref="BG85:BR85" si="507">BG63-BF63</f>
        <v>-160795.65025830688</v>
      </c>
      <c r="BH85" s="81">
        <f t="shared" si="507"/>
        <v>36243.411613345146</v>
      </c>
      <c r="BI85" s="81">
        <f t="shared" si="507"/>
        <v>-83445.858723201323</v>
      </c>
      <c r="BJ85" s="81">
        <f t="shared" si="507"/>
        <v>-206030.11938647763</v>
      </c>
      <c r="BK85" s="81">
        <f t="shared" si="507"/>
        <v>-221230.21288336138</v>
      </c>
      <c r="BL85" s="81">
        <f t="shared" si="507"/>
        <v>-236630.5143539533</v>
      </c>
      <c r="BM85" s="81">
        <f t="shared" si="507"/>
        <v>-255510.31560375309</v>
      </c>
      <c r="BN85" s="81">
        <f t="shared" si="507"/>
        <v>-272300.72483347403</v>
      </c>
      <c r="BO85" s="81">
        <f t="shared" si="507"/>
        <v>-289879.27901084116</v>
      </c>
      <c r="BP85" s="81">
        <f t="shared" si="507"/>
        <v>-311903.04604650987</v>
      </c>
      <c r="BQ85" s="81">
        <f t="shared" si="507"/>
        <v>-331561.90539819561</v>
      </c>
      <c r="BR85" s="81">
        <f t="shared" si="507"/>
        <v>-354566.18741716072</v>
      </c>
      <c r="BS85" s="698">
        <f t="shared" si="489"/>
        <v>-2687610.4023018898</v>
      </c>
    </row>
    <row r="86" spans="1:71" s="90" customFormat="1" x14ac:dyDescent="0.2">
      <c r="B86" s="942" t="s">
        <v>493</v>
      </c>
      <c r="C86" s="419"/>
      <c r="D86" s="419"/>
      <c r="E86" s="936"/>
      <c r="F86" s="51"/>
      <c r="G86" s="235">
        <f t="shared" ref="G86:J86" si="508">SUM(G82:G85)</f>
        <v>1787.9321500000001</v>
      </c>
      <c r="H86" s="236">
        <f t="shared" si="508"/>
        <v>628.29331667317899</v>
      </c>
      <c r="I86" s="236">
        <f t="shared" si="508"/>
        <v>643.78525033653693</v>
      </c>
      <c r="J86" s="236">
        <f t="shared" si="508"/>
        <v>2467.7160067596201</v>
      </c>
      <c r="K86" s="236">
        <f>SUM(K82:K85)</f>
        <v>1841.9430005181341</v>
      </c>
      <c r="L86" s="236">
        <f t="shared" ref="L86:P86" si="509">SUM(L82:L85)</f>
        <v>2278.289407496824</v>
      </c>
      <c r="M86" s="236">
        <f t="shared" si="509"/>
        <v>883.54352085551204</v>
      </c>
      <c r="N86" s="236">
        <f t="shared" si="509"/>
        <v>789.24999105998154</v>
      </c>
      <c r="O86" s="236">
        <f t="shared" si="509"/>
        <v>515.44979104681784</v>
      </c>
      <c r="P86" s="236">
        <f t="shared" si="509"/>
        <v>170.70934848921314</v>
      </c>
      <c r="Q86" s="236">
        <f t="shared" ref="Q86" si="510">SUM(Q82:Q85)</f>
        <v>-82.092241502365368</v>
      </c>
      <c r="R86" s="237">
        <f t="shared" ref="R86" si="511">SUM(R82:R85)</f>
        <v>-243.90030461854394</v>
      </c>
      <c r="S86" s="968">
        <f t="shared" si="482"/>
        <v>11680.919237114909</v>
      </c>
      <c r="T86" s="236">
        <f t="shared" ref="T86" si="512">SUM(T82:T85)</f>
        <v>2193.5952478987206</v>
      </c>
      <c r="U86" s="236">
        <f t="shared" ref="U86" si="513">SUM(U82:U85)</f>
        <v>1176.7257263493025</v>
      </c>
      <c r="V86" s="236">
        <f t="shared" ref="V86" si="514">SUM(V82:V85)</f>
        <v>112.91139908958621</v>
      </c>
      <c r="W86" s="236">
        <f t="shared" ref="W86" si="515">SUM(W82:W85)</f>
        <v>-1032.8367306710957</v>
      </c>
      <c r="X86" s="236">
        <f t="shared" ref="X86" si="516">SUM(X82:X85)</f>
        <v>-1360.3049094659805</v>
      </c>
      <c r="Y86" s="236">
        <f t="shared" ref="Y86" si="517">SUM(Y82:Y85)</f>
        <v>-1754.0618870940427</v>
      </c>
      <c r="Z86" s="236">
        <f t="shared" ref="Z86" si="518">SUM(Z82:Z85)</f>
        <v>-2344.549862835499</v>
      </c>
      <c r="AA86" s="236">
        <f t="shared" ref="AA86" si="519">SUM(AA82:AA85)</f>
        <v>-2481.8506334330991</v>
      </c>
      <c r="AB86" s="236">
        <f t="shared" ref="AB86" si="520">SUM(AB82:AB85)</f>
        <v>-3792.1427626735194</v>
      </c>
      <c r="AC86" s="236">
        <f t="shared" ref="AC86" si="521">SUM(AC82:AC85)</f>
        <v>-4887.8491066076613</v>
      </c>
      <c r="AD86" s="236">
        <f t="shared" ref="AD86" si="522">SUM(AD82:AD85)</f>
        <v>-6144.605647074819</v>
      </c>
      <c r="AE86" s="236">
        <f t="shared" ref="AE86" si="523">SUM(AE82:AE85)</f>
        <v>-7807.3062032960352</v>
      </c>
      <c r="AF86" s="976">
        <f t="shared" si="483"/>
        <v>-28122.275369814139</v>
      </c>
      <c r="AG86" s="236">
        <f t="shared" ref="AG86" si="524">SUM(AG82:AG85)</f>
        <v>-10318.69186105625</v>
      </c>
      <c r="AH86" s="236">
        <f t="shared" ref="AH86" si="525">SUM(AH82:AH85)</f>
        <v>-552.22446456668604</v>
      </c>
      <c r="AI86" s="236">
        <f t="shared" ref="AI86" si="526">SUM(AI82:AI85)</f>
        <v>-9557.4941133538014</v>
      </c>
      <c r="AJ86" s="236">
        <f t="shared" ref="AJ86" si="527">SUM(AJ82:AJ85)</f>
        <v>-18448.361138676286</v>
      </c>
      <c r="AK86" s="236">
        <f t="shared" ref="AK86" si="528">SUM(AK82:AK85)</f>
        <v>-21047.919259234619</v>
      </c>
      <c r="AL86" s="236">
        <f t="shared" ref="AL86" si="529">SUM(AL82:AL85)</f>
        <v>-23759.98336507973</v>
      </c>
      <c r="AM86" s="236">
        <f t="shared" ref="AM86" si="530">SUM(AM82:AM85)</f>
        <v>-26801.146528435245</v>
      </c>
      <c r="AN86" s="236">
        <f t="shared" ref="AN86" si="531">SUM(AN82:AN85)</f>
        <v>-29791.966496080371</v>
      </c>
      <c r="AO86" s="236">
        <f t="shared" ref="AO86" si="532">SUM(AO82:AO85)</f>
        <v>-33051.626059800008</v>
      </c>
      <c r="AP86" s="236">
        <f t="shared" ref="AP86" si="533">SUM(AP82:AP85)</f>
        <v>-36819.565440929946</v>
      </c>
      <c r="AQ86" s="236">
        <f t="shared" ref="AQ86" si="534">SUM(AQ82:AQ85)</f>
        <v>-40601.427933012405</v>
      </c>
      <c r="AR86" s="236">
        <f t="shared" ref="AR86" si="535">SUM(AR82:AR85)</f>
        <v>-44790.724074086495</v>
      </c>
      <c r="AS86" s="973">
        <f t="shared" si="485"/>
        <v>-295541.13073431182</v>
      </c>
      <c r="AT86" s="236">
        <f t="shared" ref="AT86" si="536">SUM(AT82:AT85)</f>
        <v>-49511.223387103222</v>
      </c>
      <c r="AU86" s="236">
        <f t="shared" ref="AU86" si="537">SUM(AU82:AU85)</f>
        <v>12193.326487210268</v>
      </c>
      <c r="AV86" s="236">
        <f t="shared" ref="AV86" si="538">SUM(AV82:AV85)</f>
        <v>-25901.94455543163</v>
      </c>
      <c r="AW86" s="236">
        <f t="shared" ref="AW86" si="539">SUM(AW82:AW85)</f>
        <v>-66202.397991040751</v>
      </c>
      <c r="AX86" s="236">
        <f t="shared" ref="AX86" si="540">SUM(AX82:AX85)</f>
        <v>-72703.676110097964</v>
      </c>
      <c r="AY86" s="236">
        <f t="shared" ref="AY86" si="541">SUM(AY82:AY85)</f>
        <v>-79969.742791525845</v>
      </c>
      <c r="AZ86" s="236">
        <f t="shared" ref="AZ86" si="542">SUM(AZ82:AZ85)</f>
        <v>-88625.052645853371</v>
      </c>
      <c r="BA86" s="236">
        <f t="shared" ref="BA86" si="543">SUM(BA82:BA85)</f>
        <v>-97280.042097009646</v>
      </c>
      <c r="BB86" s="236">
        <f t="shared" ref="BB86" si="544">SUM(BB82:BB85)</f>
        <v>-106946.33595333504</v>
      </c>
      <c r="BC86" s="236">
        <f t="shared" ref="BC86" si="545">SUM(BC82:BC85)</f>
        <v>-118443.51838414388</v>
      </c>
      <c r="BD86" s="236">
        <f t="shared" ref="BD86" si="546">SUM(BD82:BD85)</f>
        <v>-129949.0349379754</v>
      </c>
      <c r="BE86" s="236">
        <f t="shared" ref="BE86" si="547">SUM(BE82:BE85)</f>
        <v>-142982.94993255119</v>
      </c>
      <c r="BF86" s="972">
        <f t="shared" si="487"/>
        <v>-966322.59229885787</v>
      </c>
      <c r="BG86" s="236">
        <f t="shared" ref="BG86" si="548">SUM(BG82:BG85)</f>
        <v>-159392.40825458037</v>
      </c>
      <c r="BH86" s="236">
        <f t="shared" ref="BH86" si="549">SUM(BH82:BH85)</f>
        <v>36137.945397407035</v>
      </c>
      <c r="BI86" s="236">
        <f t="shared" ref="BI86" si="550">SUM(BI82:BI85)</f>
        <v>-84060.816898573859</v>
      </c>
      <c r="BJ86" s="236">
        <f t="shared" ref="BJ86" si="551">SUM(BJ82:BJ85)</f>
        <v>-206155.4237976337</v>
      </c>
      <c r="BK86" s="236">
        <f t="shared" ref="BK86" si="552">SUM(BK82:BK85)</f>
        <v>-221366.7946915215</v>
      </c>
      <c r="BL86" s="236">
        <f t="shared" ref="BL86" si="553">SUM(BL82:BL85)</f>
        <v>-237279.38852484783</v>
      </c>
      <c r="BM86" s="236">
        <f t="shared" ref="BM86" si="554">SUM(BM82:BM85)</f>
        <v>-255672.58845002812</v>
      </c>
      <c r="BN86" s="236">
        <f t="shared" ref="BN86" si="555">SUM(BN82:BN85)</f>
        <v>-272477.6022359138</v>
      </c>
      <c r="BO86" s="236">
        <f t="shared" ref="BO86" si="556">SUM(BO82:BO85)</f>
        <v>-290572.07537950051</v>
      </c>
      <c r="BP86" s="236">
        <f t="shared" ref="BP86" si="557">SUM(BP82:BP85)</f>
        <v>-312113.19408834859</v>
      </c>
      <c r="BQ86" s="236">
        <f t="shared" ref="BQ86" si="558">SUM(BQ82:BQ85)</f>
        <v>-331790.96676379978</v>
      </c>
      <c r="BR86" s="236">
        <f t="shared" ref="BR86" si="559">SUM(BR82:BR85)</f>
        <v>-355315.86430566927</v>
      </c>
      <c r="BS86" s="970">
        <f t="shared" si="489"/>
        <v>-2690059.1779930107</v>
      </c>
    </row>
    <row r="87" spans="1:71" s="58" customFormat="1" ht="7.5" customHeight="1" x14ac:dyDescent="0.2">
      <c r="B87" s="953" t="s">
        <v>467</v>
      </c>
      <c r="C87" s="954"/>
      <c r="D87" s="954"/>
      <c r="E87" s="955"/>
      <c r="F87" s="56"/>
      <c r="G87" s="88"/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88"/>
      <c r="S87" s="88"/>
      <c r="T87" s="88"/>
      <c r="U87" s="8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88"/>
      <c r="AL87" s="88"/>
      <c r="AM87" s="88"/>
      <c r="AN87" s="88"/>
      <c r="AO87" s="88"/>
      <c r="AP87" s="88"/>
      <c r="AQ87" s="88"/>
      <c r="AR87" s="88"/>
      <c r="AS87" s="88"/>
      <c r="AT87" s="88"/>
      <c r="AU87" s="88"/>
      <c r="AV87" s="88"/>
      <c r="AW87" s="88"/>
      <c r="AX87" s="88"/>
      <c r="AY87" s="88"/>
      <c r="AZ87" s="88"/>
      <c r="BA87" s="88"/>
      <c r="BB87" s="88"/>
      <c r="BC87" s="88"/>
      <c r="BD87" s="88"/>
      <c r="BE87" s="88"/>
      <c r="BF87" s="88"/>
      <c r="BG87" s="88"/>
      <c r="BH87" s="88"/>
      <c r="BI87" s="88"/>
      <c r="BJ87" s="88"/>
      <c r="BK87" s="88"/>
      <c r="BL87" s="88"/>
      <c r="BM87" s="88"/>
      <c r="BN87" s="88"/>
      <c r="BO87" s="88"/>
      <c r="BP87" s="88"/>
      <c r="BQ87" s="88"/>
      <c r="BR87" s="88"/>
      <c r="BS87" s="88"/>
    </row>
    <row r="88" spans="1:71" s="205" customFormat="1" ht="7.5" customHeight="1" x14ac:dyDescent="0.2">
      <c r="B88" s="950"/>
      <c r="C88" s="243"/>
      <c r="D88" s="243"/>
      <c r="E88" s="948"/>
      <c r="F88" s="951"/>
      <c r="G88" s="952"/>
      <c r="H88" s="952"/>
      <c r="I88" s="952"/>
      <c r="J88" s="952"/>
      <c r="K88" s="952"/>
      <c r="L88" s="952"/>
      <c r="M88" s="952"/>
      <c r="N88" s="952"/>
      <c r="O88" s="952"/>
      <c r="P88" s="952"/>
      <c r="Q88" s="952"/>
      <c r="R88" s="952"/>
      <c r="S88" s="244"/>
      <c r="T88" s="952"/>
      <c r="U88" s="952"/>
      <c r="V88" s="952"/>
      <c r="W88" s="952"/>
      <c r="X88" s="952"/>
      <c r="Y88" s="952"/>
      <c r="Z88" s="952"/>
      <c r="AA88" s="952"/>
      <c r="AB88" s="952"/>
      <c r="AC88" s="952"/>
      <c r="AD88" s="952"/>
      <c r="AE88" s="952"/>
      <c r="AF88" s="244"/>
      <c r="AG88" s="952"/>
      <c r="AH88" s="952"/>
      <c r="AI88" s="952"/>
      <c r="AJ88" s="952"/>
      <c r="AK88" s="952"/>
      <c r="AL88" s="952"/>
      <c r="AM88" s="952"/>
      <c r="AN88" s="952"/>
      <c r="AO88" s="952"/>
      <c r="AP88" s="952"/>
      <c r="AQ88" s="952"/>
      <c r="AR88" s="952"/>
      <c r="AS88" s="244"/>
      <c r="AT88" s="952"/>
      <c r="AU88" s="952"/>
      <c r="AV88" s="952"/>
      <c r="AW88" s="952"/>
      <c r="AX88" s="952"/>
      <c r="AY88" s="952"/>
      <c r="AZ88" s="952"/>
      <c r="BA88" s="952"/>
      <c r="BB88" s="952"/>
      <c r="BC88" s="952"/>
      <c r="BD88" s="952"/>
      <c r="BE88" s="952"/>
      <c r="BF88" s="244"/>
      <c r="BG88" s="952"/>
      <c r="BH88" s="952"/>
      <c r="BI88" s="952"/>
      <c r="BJ88" s="952"/>
      <c r="BK88" s="952"/>
      <c r="BL88" s="952"/>
      <c r="BM88" s="952"/>
      <c r="BN88" s="952"/>
      <c r="BO88" s="952"/>
      <c r="BP88" s="952"/>
      <c r="BQ88" s="952"/>
      <c r="BR88" s="952"/>
      <c r="BS88" s="244"/>
    </row>
    <row r="89" spans="1:71" s="90" customFormat="1" x14ac:dyDescent="0.2">
      <c r="A89" s="243"/>
      <c r="B89" s="243"/>
      <c r="C89" s="243"/>
      <c r="D89" s="243"/>
      <c r="E89" s="946" t="s">
        <v>485</v>
      </c>
      <c r="F89" s="947"/>
      <c r="G89" s="964">
        <f t="shared" ref="G89:J89" si="560">SUM(G86,G75,G79)+0.01</f>
        <v>1000.01</v>
      </c>
      <c r="H89" s="945">
        <f t="shared" si="560"/>
        <v>-499.9899999999999</v>
      </c>
      <c r="I89" s="945">
        <f t="shared" si="560"/>
        <v>9.9999999997726265E-3</v>
      </c>
      <c r="J89" s="945">
        <f t="shared" si="560"/>
        <v>0.01</v>
      </c>
      <c r="K89" s="945">
        <f>SUM(K86,K75,K79)+0.01</f>
        <v>0.01</v>
      </c>
      <c r="L89" s="945">
        <f t="shared" ref="L89:P89" si="561">SUM(L86,L75,L79)+0.01</f>
        <v>0.01</v>
      </c>
      <c r="M89" s="945">
        <f t="shared" si="561"/>
        <v>9.9999999995452529E-3</v>
      </c>
      <c r="N89" s="945">
        <f t="shared" si="561"/>
        <v>1.0000000000227374E-2</v>
      </c>
      <c r="O89" s="945">
        <f t="shared" si="561"/>
        <v>9.9999999992041923E-3</v>
      </c>
      <c r="P89" s="945">
        <f t="shared" si="561"/>
        <v>9.9999999988062884E-3</v>
      </c>
      <c r="Q89" s="945">
        <f t="shared" ref="Q89:AE89" si="562">SUM(Q86,Q75,Q79)+0.01</f>
        <v>9.9999999985789147E-3</v>
      </c>
      <c r="R89" s="945">
        <f t="shared" si="562"/>
        <v>9.99999999982947E-3</v>
      </c>
      <c r="S89" s="945">
        <f>SUM(S86,S75,S79)+0.01</f>
        <v>500.00999999999635</v>
      </c>
      <c r="T89" s="945">
        <f t="shared" si="562"/>
        <v>0.01</v>
      </c>
      <c r="U89" s="945">
        <f t="shared" si="562"/>
        <v>1.0000000000682121E-2</v>
      </c>
      <c r="V89" s="945">
        <f t="shared" si="562"/>
        <v>1.0000000000113687E-2</v>
      </c>
      <c r="W89" s="945">
        <f t="shared" si="562"/>
        <v>9.9999999984083845E-3</v>
      </c>
      <c r="X89" s="945">
        <f t="shared" si="562"/>
        <v>9.9999999995452529E-3</v>
      </c>
      <c r="Y89" s="945">
        <f t="shared" si="562"/>
        <v>0.01</v>
      </c>
      <c r="Z89" s="945">
        <f t="shared" si="562"/>
        <v>0.01</v>
      </c>
      <c r="AA89" s="945">
        <f t="shared" si="562"/>
        <v>500.01000000000045</v>
      </c>
      <c r="AB89" s="945">
        <f t="shared" si="562"/>
        <v>1.0000000002273737E-2</v>
      </c>
      <c r="AC89" s="945">
        <f t="shared" si="562"/>
        <v>9.9999999990905055E-3</v>
      </c>
      <c r="AD89" s="945">
        <f t="shared" si="562"/>
        <v>1.000000000181899E-2</v>
      </c>
      <c r="AE89" s="945">
        <f t="shared" si="562"/>
        <v>1.0000000003637979E-2</v>
      </c>
      <c r="AF89" s="945">
        <f>SUM(AF86,AF75,AF79)+0.01</f>
        <v>500.01000000000727</v>
      </c>
      <c r="AG89" s="945">
        <f t="shared" ref="AG89:AR89" si="563">SUM(AG86,AG75,AG79)+0.01</f>
        <v>9.9999999927240426E-3</v>
      </c>
      <c r="AH89" s="945">
        <f t="shared" si="563"/>
        <v>1.0000000000909495E-2</v>
      </c>
      <c r="AI89" s="945">
        <f t="shared" si="563"/>
        <v>0.01</v>
      </c>
      <c r="AJ89" s="945">
        <f t="shared" si="563"/>
        <v>0.01</v>
      </c>
      <c r="AK89" s="945">
        <f t="shared" si="563"/>
        <v>1.0000000018189894E-2</v>
      </c>
      <c r="AL89" s="945">
        <f t="shared" si="563"/>
        <v>1.0000000007275958E-2</v>
      </c>
      <c r="AM89" s="945">
        <f t="shared" si="563"/>
        <v>9.9999999927240426E-3</v>
      </c>
      <c r="AN89" s="945">
        <f t="shared" si="563"/>
        <v>1.0000000010913937E-2</v>
      </c>
      <c r="AO89" s="945">
        <f t="shared" si="563"/>
        <v>9.9999999927240426E-3</v>
      </c>
      <c r="AP89" s="945">
        <f t="shared" si="563"/>
        <v>9.999999985448085E-3</v>
      </c>
      <c r="AQ89" s="945">
        <f t="shared" si="563"/>
        <v>9.9999999636202121E-3</v>
      </c>
      <c r="AR89" s="945">
        <f t="shared" si="563"/>
        <v>9.9999999490682969E-3</v>
      </c>
      <c r="AS89" s="945">
        <f>SUM(AS86,AS75,AS79)+0.01</f>
        <v>9.9999999417923393E-3</v>
      </c>
      <c r="AT89" s="945">
        <f t="shared" ref="AT89:BE89" si="564">SUM(AT86,AT75,AT79)+0.01</f>
        <v>9.9999999708961698E-3</v>
      </c>
      <c r="AU89" s="945">
        <f t="shared" si="564"/>
        <v>-499.99000000004912</v>
      </c>
      <c r="AV89" s="945">
        <f t="shared" si="564"/>
        <v>500.01000000001818</v>
      </c>
      <c r="AW89" s="945">
        <f t="shared" si="564"/>
        <v>1.0000000043655746E-2</v>
      </c>
      <c r="AX89" s="945">
        <f t="shared" si="564"/>
        <v>0.01</v>
      </c>
      <c r="AY89" s="945">
        <f t="shared" si="564"/>
        <v>9.9999999708961698E-3</v>
      </c>
      <c r="AZ89" s="945">
        <f t="shared" si="564"/>
        <v>1.0000000043655746E-2</v>
      </c>
      <c r="BA89" s="945">
        <f t="shared" si="564"/>
        <v>1.0000000072759576E-2</v>
      </c>
      <c r="BB89" s="945">
        <f t="shared" si="564"/>
        <v>9.9999999708961698E-3</v>
      </c>
      <c r="BC89" s="945">
        <f t="shared" si="564"/>
        <v>9.9999999126885088E-3</v>
      </c>
      <c r="BD89" s="945">
        <f t="shared" si="564"/>
        <v>1.0000000029103831E-2</v>
      </c>
      <c r="BE89" s="945">
        <f t="shared" si="564"/>
        <v>0.01</v>
      </c>
      <c r="BF89" s="945">
        <f>SUM(BF86,BF75,BF79)+0.01</f>
        <v>9.9999997671693566E-3</v>
      </c>
      <c r="BG89" s="945">
        <f t="shared" ref="BG89:BR89" si="565">SUM(BG86,BG75,BG79)+0.01</f>
        <v>9.9999999417923393E-3</v>
      </c>
      <c r="BH89" s="945">
        <f t="shared" si="565"/>
        <v>-499.98999999985449</v>
      </c>
      <c r="BI89" s="945">
        <f t="shared" si="565"/>
        <v>500.01</v>
      </c>
      <c r="BJ89" s="945">
        <f t="shared" si="565"/>
        <v>1.0000000029103831E-2</v>
      </c>
      <c r="BK89" s="945">
        <f t="shared" si="565"/>
        <v>9.9999999417923393E-3</v>
      </c>
      <c r="BL89" s="945">
        <f t="shared" si="565"/>
        <v>9.9999998835846784E-3</v>
      </c>
      <c r="BM89" s="945">
        <f t="shared" si="565"/>
        <v>1.0000000058207661E-2</v>
      </c>
      <c r="BN89" s="945">
        <f t="shared" si="565"/>
        <v>0.01</v>
      </c>
      <c r="BO89" s="945">
        <f t="shared" si="565"/>
        <v>1.0000000349245966E-2</v>
      </c>
      <c r="BP89" s="945">
        <f t="shared" si="565"/>
        <v>9.9999998253770175E-3</v>
      </c>
      <c r="BQ89" s="945">
        <f t="shared" si="565"/>
        <v>9.9999995925463738E-3</v>
      </c>
      <c r="BR89" s="945">
        <f t="shared" si="565"/>
        <v>1.0000000116415322E-2</v>
      </c>
      <c r="BS89" s="945">
        <f>SUM(BS86,BS75,BS79)+0.01</f>
        <v>9.9999995343387129E-3</v>
      </c>
    </row>
    <row r="90" spans="1:71" s="205" customFormat="1" x14ac:dyDescent="0.2">
      <c r="C90" s="243"/>
      <c r="D90" s="243"/>
      <c r="E90" s="948"/>
      <c r="F90" s="243"/>
      <c r="G90" s="389"/>
      <c r="H90" s="389"/>
      <c r="I90" s="389"/>
      <c r="J90" s="389"/>
      <c r="K90" s="389"/>
      <c r="L90" s="389"/>
      <c r="M90" s="389"/>
      <c r="N90" s="389"/>
      <c r="O90" s="389"/>
      <c r="P90" s="389"/>
      <c r="Q90" s="389"/>
      <c r="R90" s="389"/>
      <c r="S90" s="244"/>
      <c r="AF90" s="244"/>
      <c r="AS90" s="244"/>
      <c r="BF90" s="244"/>
      <c r="BS90" s="244"/>
    </row>
    <row r="91" spans="1:71" s="90" customFormat="1" x14ac:dyDescent="0.2">
      <c r="B91" s="963" t="s">
        <v>499</v>
      </c>
      <c r="C91" s="963"/>
      <c r="D91" s="963"/>
      <c r="E91" s="963"/>
      <c r="F91" s="963"/>
      <c r="G91" s="963"/>
      <c r="H91" s="963"/>
      <c r="I91" s="963"/>
      <c r="J91" s="963"/>
      <c r="K91" s="963"/>
      <c r="L91" s="963"/>
      <c r="M91" s="963"/>
      <c r="N91" s="963"/>
      <c r="O91" s="963"/>
      <c r="P91" s="963"/>
      <c r="Q91" s="963"/>
      <c r="R91" s="963"/>
      <c r="S91" s="89"/>
      <c r="T91" s="243"/>
      <c r="U91" s="243"/>
      <c r="V91" s="243"/>
      <c r="W91" s="243"/>
      <c r="X91" s="243"/>
      <c r="Y91" s="243"/>
      <c r="Z91" s="243"/>
      <c r="AA91" s="243"/>
      <c r="AF91" s="89"/>
      <c r="AS91" s="89"/>
      <c r="AT91" s="117"/>
      <c r="AU91" s="117"/>
      <c r="AV91" s="117"/>
      <c r="AW91" s="117"/>
      <c r="AX91" s="117"/>
      <c r="AY91" s="117"/>
      <c r="AZ91" s="117"/>
      <c r="BA91" s="117"/>
      <c r="BB91" s="117"/>
      <c r="BC91" s="117"/>
      <c r="BD91" s="117"/>
      <c r="BE91" s="117"/>
      <c r="BF91" s="89"/>
      <c r="BG91" s="117"/>
      <c r="BH91" s="117"/>
      <c r="BI91" s="117"/>
      <c r="BJ91" s="117"/>
      <c r="BK91" s="117"/>
      <c r="BL91" s="117"/>
      <c r="BM91" s="117"/>
      <c r="BN91" s="117"/>
      <c r="BO91" s="117"/>
      <c r="BP91" s="117"/>
      <c r="BQ91" s="117"/>
      <c r="BR91" s="117"/>
      <c r="BS91" s="89"/>
    </row>
    <row r="92" spans="1:71" s="58" customFormat="1" ht="7.5" customHeight="1" x14ac:dyDescent="0.2">
      <c r="B92" s="189"/>
      <c r="C92" s="831"/>
      <c r="D92" s="831"/>
      <c r="E92" s="959"/>
      <c r="F92" s="831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57"/>
      <c r="Z92" s="57"/>
      <c r="AA92" s="57"/>
      <c r="AB92" s="57"/>
      <c r="AC92" s="57"/>
      <c r="AD92" s="57"/>
      <c r="AE92" s="57"/>
      <c r="AF92" s="57"/>
      <c r="AG92" s="57"/>
      <c r="AH92" s="57"/>
      <c r="AI92" s="57"/>
      <c r="AJ92" s="57"/>
      <c r="AK92" s="57"/>
      <c r="AL92" s="57"/>
      <c r="AM92" s="57"/>
      <c r="AN92" s="57"/>
      <c r="AO92" s="57"/>
      <c r="AP92" s="57"/>
      <c r="AQ92" s="57"/>
      <c r="AR92" s="57"/>
      <c r="AS92" s="57"/>
      <c r="AT92" s="57"/>
      <c r="AU92" s="57"/>
      <c r="AV92" s="57"/>
      <c r="AW92" s="57"/>
      <c r="AX92" s="57"/>
      <c r="AY92" s="57"/>
      <c r="AZ92" s="57"/>
      <c r="BA92" s="57"/>
      <c r="BB92" s="57"/>
      <c r="BC92" s="57"/>
      <c r="BD92" s="57"/>
      <c r="BE92" s="57"/>
      <c r="BF92" s="57"/>
      <c r="BG92" s="57"/>
      <c r="BH92" s="57"/>
      <c r="BI92" s="57"/>
      <c r="BJ92" s="57"/>
      <c r="BK92" s="57"/>
      <c r="BL92" s="57"/>
      <c r="BM92" s="57"/>
      <c r="BN92" s="57"/>
      <c r="BO92" s="57"/>
      <c r="BP92" s="57"/>
      <c r="BQ92" s="57"/>
      <c r="BR92" s="57"/>
      <c r="BS92" s="57"/>
    </row>
    <row r="93" spans="1:71" s="90" customFormat="1" x14ac:dyDescent="0.2">
      <c r="B93" s="960" t="s">
        <v>479</v>
      </c>
      <c r="C93" s="419"/>
      <c r="D93" s="419"/>
      <c r="E93" s="936"/>
      <c r="F93" s="419"/>
      <c r="G93" s="892">
        <f>Income!G47</f>
        <v>-409.52699999999993</v>
      </c>
      <c r="H93" s="53">
        <f>Income!H47</f>
        <v>-661.9858375065121</v>
      </c>
      <c r="I93" s="53">
        <f>Income!I47</f>
        <v>-535.14019998931497</v>
      </c>
      <c r="J93" s="53">
        <f>Income!J47</f>
        <v>-992.86996471679561</v>
      </c>
      <c r="K93" s="700">
        <f>Income!K47</f>
        <v>-907.6168468467414</v>
      </c>
      <c r="L93" s="700">
        <f>Income!L47</f>
        <v>-994.19439587364877</v>
      </c>
      <c r="M93" s="700">
        <f>Income!M47</f>
        <v>-851.27759957415572</v>
      </c>
      <c r="N93" s="700">
        <f>Income!N47</f>
        <v>-733.45087807330253</v>
      </c>
      <c r="O93" s="700">
        <f>Income!O47</f>
        <v>-357.38075287604238</v>
      </c>
      <c r="P93" s="700">
        <f>Income!P47</f>
        <v>77.004725116454551</v>
      </c>
      <c r="Q93" s="700">
        <f>Income!Q47</f>
        <v>194.04316961410865</v>
      </c>
      <c r="R93" s="700">
        <f>Income!R47</f>
        <v>374.93962240978567</v>
      </c>
      <c r="S93" s="38">
        <f t="shared" ref="S93" si="566">SUM(G93:R93)</f>
        <v>-5797.4559583161645</v>
      </c>
      <c r="T93" s="700">
        <f>Income!T47</f>
        <v>387.11745095096035</v>
      </c>
      <c r="U93" s="700">
        <f>Income!U47</f>
        <v>600.98201583169225</v>
      </c>
      <c r="V93" s="700">
        <f>Income!V47</f>
        <v>959.3077640396516</v>
      </c>
      <c r="W93" s="700">
        <f>Income!W47</f>
        <v>1273.8818028095525</v>
      </c>
      <c r="X93" s="700">
        <f>Income!X47</f>
        <v>1690.6403386273571</v>
      </c>
      <c r="Y93" s="700">
        <f>Income!Y47</f>
        <v>2322.9645962498271</v>
      </c>
      <c r="Z93" s="700">
        <f>Income!Z47</f>
        <v>2956.23208767491</v>
      </c>
      <c r="AA93" s="700">
        <f>Income!AA47</f>
        <v>3779.9487799595449</v>
      </c>
      <c r="AB93" s="700">
        <f>Income!AB47</f>
        <v>4977.1107423721469</v>
      </c>
      <c r="AC93" s="700">
        <f>Income!AC47</f>
        <v>6249.554833531075</v>
      </c>
      <c r="AD93" s="700">
        <f>Income!AD47</f>
        <v>7882.8989626277753</v>
      </c>
      <c r="AE93" s="700">
        <f>Income!AE47</f>
        <v>10968.272448028281</v>
      </c>
      <c r="AF93" s="39">
        <f t="shared" ref="AF93" si="567">SUM(T93:AE93)</f>
        <v>44048.911822702779</v>
      </c>
      <c r="AG93" s="700">
        <f>Income!AG47</f>
        <v>13591.694255194236</v>
      </c>
      <c r="AH93" s="700">
        <f>Income!AH47</f>
        <v>16172.628645386958</v>
      </c>
      <c r="AI93" s="700">
        <f>Income!AI47</f>
        <v>18976.036688726046</v>
      </c>
      <c r="AJ93" s="700">
        <f>Income!AJ47</f>
        <v>21474.571789669943</v>
      </c>
      <c r="AK93" s="700">
        <f>Income!AK47</f>
        <v>24142.125274174206</v>
      </c>
      <c r="AL93" s="700">
        <f>Income!AL47</f>
        <v>27345.384657197588</v>
      </c>
      <c r="AM93" s="700">
        <f>Income!AM47</f>
        <v>30275.407367685828</v>
      </c>
      <c r="AN93" s="700">
        <f>Income!AN47</f>
        <v>33515.766253013426</v>
      </c>
      <c r="AO93" s="700">
        <f>Income!AO47</f>
        <v>37508.396588608281</v>
      </c>
      <c r="AP93" s="700">
        <f>Income!AP47</f>
        <v>41233.058822045641</v>
      </c>
      <c r="AQ93" s="700">
        <f>Income!AQ47</f>
        <v>45418.042789498795</v>
      </c>
      <c r="AR93" s="700">
        <f>Income!AR47</f>
        <v>50592.467186350084</v>
      </c>
      <c r="AS93" s="40">
        <f t="shared" ref="AS93" si="568">SUM(AG93:AR93)</f>
        <v>360245.58031755104</v>
      </c>
      <c r="AT93" s="700">
        <f>Income!AT47</f>
        <v>55346.28201201417</v>
      </c>
      <c r="AU93" s="700">
        <f>Income!AU47</f>
        <v>60795.649445074938</v>
      </c>
      <c r="AV93" s="700">
        <f>Income!AV47</f>
        <v>67613.663178797637</v>
      </c>
      <c r="AW93" s="700">
        <f>Income!AW47</f>
        <v>73888.730455577112</v>
      </c>
      <c r="AX93" s="700">
        <f>Income!AX47</f>
        <v>81119.876908181221</v>
      </c>
      <c r="AY93" s="700">
        <f>Income!AY47</f>
        <v>90395.431077282701</v>
      </c>
      <c r="AZ93" s="700">
        <f>Income!AZ47</f>
        <v>98903.629240092356</v>
      </c>
      <c r="BA93" s="700">
        <f>Income!BA47</f>
        <v>108528.41739640194</v>
      </c>
      <c r="BB93" s="700">
        <f>Income!BB47</f>
        <v>120838.21484647584</v>
      </c>
      <c r="BC93" s="700">
        <f>Income!BC47</f>
        <v>132148.94034866674</v>
      </c>
      <c r="BD93" s="700">
        <f>Income!BD47</f>
        <v>144973.76073240736</v>
      </c>
      <c r="BE93" s="700">
        <f>Income!BE47</f>
        <v>163326.32098828637</v>
      </c>
      <c r="BF93" s="41">
        <f t="shared" ref="BF93" si="569">SUM(AT93:BE93)</f>
        <v>1197878.9166292585</v>
      </c>
      <c r="BG93" s="700">
        <f>Income!BG47</f>
        <v>178105.91500733304</v>
      </c>
      <c r="BH93" s="700">
        <f>Income!BH47</f>
        <v>193050.07621441098</v>
      </c>
      <c r="BI93" s="700">
        <f>Income!BI47</f>
        <v>210189.81336111177</v>
      </c>
      <c r="BJ93" s="700">
        <f>Income!BJ47</f>
        <v>224378.84604748327</v>
      </c>
      <c r="BK93" s="700">
        <f>Income!BK47</f>
        <v>239846.69932803689</v>
      </c>
      <c r="BL93" s="700">
        <f>Income!BL47</f>
        <v>259670.69989187599</v>
      </c>
      <c r="BM93" s="700">
        <f>Income!BM47</f>
        <v>275683.98436534766</v>
      </c>
      <c r="BN93" s="700">
        <f>Income!BN47</f>
        <v>293313.76400962204</v>
      </c>
      <c r="BO93" s="700">
        <f>Income!BO47</f>
        <v>316776.9229680883</v>
      </c>
      <c r="BP93" s="700">
        <f>Income!BP47</f>
        <v>335491.84133733611</v>
      </c>
      <c r="BQ93" s="700">
        <f>Income!BQ47</f>
        <v>356415.75198766822</v>
      </c>
      <c r="BR93" s="700">
        <f>Income!BR47</f>
        <v>409529.08455647854</v>
      </c>
      <c r="BS93" s="42">
        <f t="shared" ref="BS93" si="570">SUM(BG93:BR93)</f>
        <v>3292453.3990747929</v>
      </c>
    </row>
    <row r="94" spans="1:71" s="690" customFormat="1" x14ac:dyDescent="0.2">
      <c r="B94" s="935" t="s">
        <v>486</v>
      </c>
      <c r="C94" s="934"/>
      <c r="D94" s="934"/>
      <c r="E94" s="937"/>
      <c r="F94" s="712"/>
      <c r="G94" s="878"/>
      <c r="H94" s="843"/>
      <c r="I94" s="843"/>
      <c r="J94" s="843"/>
      <c r="K94" s="694"/>
      <c r="L94" s="694"/>
      <c r="M94" s="694"/>
      <c r="N94" s="694"/>
      <c r="O94" s="694"/>
      <c r="P94" s="694"/>
      <c r="Q94" s="694"/>
      <c r="R94" s="694"/>
      <c r="S94" s="693"/>
      <c r="T94" s="694"/>
      <c r="U94" s="694"/>
      <c r="V94" s="694"/>
      <c r="W94" s="694"/>
      <c r="X94" s="694"/>
      <c r="Y94" s="694"/>
      <c r="Z94" s="694"/>
      <c r="AA94" s="694"/>
      <c r="AB94" s="694"/>
      <c r="AC94" s="694"/>
      <c r="AD94" s="694"/>
      <c r="AE94" s="694"/>
      <c r="AF94" s="695"/>
      <c r="AG94" s="694"/>
      <c r="AH94" s="694"/>
      <c r="AI94" s="694"/>
      <c r="AJ94" s="694"/>
      <c r="AK94" s="694"/>
      <c r="AL94" s="694"/>
      <c r="AM94" s="694"/>
      <c r="AN94" s="694"/>
      <c r="AO94" s="694"/>
      <c r="AP94" s="694"/>
      <c r="AQ94" s="694"/>
      <c r="AR94" s="694"/>
      <c r="AS94" s="696"/>
      <c r="AT94" s="694"/>
      <c r="AU94" s="694"/>
      <c r="AV94" s="694"/>
      <c r="AW94" s="694"/>
      <c r="AX94" s="694"/>
      <c r="AY94" s="694"/>
      <c r="AZ94" s="694"/>
      <c r="BA94" s="694"/>
      <c r="BB94" s="694"/>
      <c r="BC94" s="694"/>
      <c r="BD94" s="694"/>
      <c r="BE94" s="694"/>
      <c r="BF94" s="697"/>
      <c r="BG94" s="694"/>
      <c r="BH94" s="694"/>
      <c r="BI94" s="694"/>
      <c r="BJ94" s="694"/>
      <c r="BK94" s="694"/>
      <c r="BL94" s="694"/>
      <c r="BM94" s="694"/>
      <c r="BN94" s="694"/>
      <c r="BO94" s="694"/>
      <c r="BP94" s="694"/>
      <c r="BQ94" s="694"/>
      <c r="BR94" s="694"/>
      <c r="BS94" s="698"/>
    </row>
    <row r="95" spans="1:71" s="58" customFormat="1" x14ac:dyDescent="0.2">
      <c r="B95" s="811" t="s">
        <v>480</v>
      </c>
      <c r="C95" s="419"/>
      <c r="D95" s="419"/>
      <c r="E95" s="936"/>
      <c r="F95" s="49"/>
      <c r="G95" s="35">
        <f>Income!G32</f>
        <v>10.4</v>
      </c>
      <c r="H95" s="36">
        <f>Income!H32</f>
        <v>17.399999999999999</v>
      </c>
      <c r="I95" s="36">
        <f>Income!I32</f>
        <v>17.899999999999999</v>
      </c>
      <c r="J95" s="36">
        <f>Income!J32</f>
        <v>47.1</v>
      </c>
      <c r="K95" s="81">
        <f>Income!K32</f>
        <v>65.8</v>
      </c>
      <c r="L95" s="81">
        <f>Income!L32</f>
        <v>86.6</v>
      </c>
      <c r="M95" s="81">
        <f>Income!M32</f>
        <v>86.6</v>
      </c>
      <c r="N95" s="81">
        <f>Income!N32</f>
        <v>86.6</v>
      </c>
      <c r="O95" s="81">
        <f>Income!O32</f>
        <v>86.6</v>
      </c>
      <c r="P95" s="81">
        <f>Income!P32</f>
        <v>86.6</v>
      </c>
      <c r="Q95" s="81">
        <f>Income!Q32</f>
        <v>86.6</v>
      </c>
      <c r="R95" s="81">
        <f>Income!R32</f>
        <v>86.6</v>
      </c>
      <c r="S95" s="44">
        <f t="shared" ref="S95:S99" si="571">SUM(G95:R95)</f>
        <v>764.80000000000007</v>
      </c>
      <c r="T95" s="81">
        <f>Income!T32</f>
        <v>156</v>
      </c>
      <c r="U95" s="81">
        <f>Income!U32</f>
        <v>156</v>
      </c>
      <c r="V95" s="81">
        <f>Income!V32</f>
        <v>156</v>
      </c>
      <c r="W95" s="81">
        <f>Income!W32</f>
        <v>156</v>
      </c>
      <c r="X95" s="81">
        <f>Income!X32</f>
        <v>156</v>
      </c>
      <c r="Y95" s="81">
        <f>Income!Y32</f>
        <v>156</v>
      </c>
      <c r="Z95" s="81">
        <f>Income!Z32</f>
        <v>156</v>
      </c>
      <c r="AA95" s="81">
        <f>Income!AA32</f>
        <v>156</v>
      </c>
      <c r="AB95" s="81">
        <f>Income!AB32</f>
        <v>156</v>
      </c>
      <c r="AC95" s="81">
        <f>Income!AC32</f>
        <v>156</v>
      </c>
      <c r="AD95" s="81">
        <f>Income!AD32</f>
        <v>156</v>
      </c>
      <c r="AE95" s="81">
        <f>Income!AE32</f>
        <v>156</v>
      </c>
      <c r="AF95" s="45">
        <f t="shared" ref="AF95:AF99" si="572">SUM(T95:AE95)</f>
        <v>1872</v>
      </c>
      <c r="AG95" s="81">
        <f>Income!AG32</f>
        <v>145.6</v>
      </c>
      <c r="AH95" s="81">
        <f>Income!AH32</f>
        <v>145.6</v>
      </c>
      <c r="AI95" s="81">
        <f>Income!AI32</f>
        <v>145.6</v>
      </c>
      <c r="AJ95" s="81">
        <f>Income!AJ32</f>
        <v>145.6</v>
      </c>
      <c r="AK95" s="81">
        <f>Income!AK32</f>
        <v>145.6</v>
      </c>
      <c r="AL95" s="81">
        <f>Income!AL32</f>
        <v>145.6</v>
      </c>
      <c r="AM95" s="81">
        <f>Income!AM32</f>
        <v>145.6</v>
      </c>
      <c r="AN95" s="81">
        <f>Income!AN32</f>
        <v>145.6</v>
      </c>
      <c r="AO95" s="81">
        <f>Income!AO32</f>
        <v>145.6</v>
      </c>
      <c r="AP95" s="81">
        <f>Income!AP32</f>
        <v>145.6</v>
      </c>
      <c r="AQ95" s="81">
        <f>Income!AQ32</f>
        <v>145.6</v>
      </c>
      <c r="AR95" s="81">
        <f>Income!AR32</f>
        <v>145.6</v>
      </c>
      <c r="AS95" s="46">
        <f t="shared" ref="AS95:AS99" si="573">SUM(AG95:AR95)</f>
        <v>1747.1999999999996</v>
      </c>
      <c r="AT95" s="81">
        <f>Income!AT32</f>
        <v>145.6</v>
      </c>
      <c r="AU95" s="81">
        <f>Income!AU32</f>
        <v>145.6</v>
      </c>
      <c r="AV95" s="81">
        <f>Income!AV32</f>
        <v>145.6</v>
      </c>
      <c r="AW95" s="81">
        <f>Income!AW32</f>
        <v>145.6</v>
      </c>
      <c r="AX95" s="81">
        <f>Income!AX32</f>
        <v>145.6</v>
      </c>
      <c r="AY95" s="81">
        <f>Income!AY32</f>
        <v>145.6</v>
      </c>
      <c r="AZ95" s="81">
        <f>Income!AZ32</f>
        <v>145.6</v>
      </c>
      <c r="BA95" s="81">
        <f>Income!BA32</f>
        <v>145.6</v>
      </c>
      <c r="BB95" s="81">
        <f>Income!BB32</f>
        <v>145.6</v>
      </c>
      <c r="BC95" s="81">
        <f>Income!BC32</f>
        <v>145.6</v>
      </c>
      <c r="BD95" s="81">
        <f>Income!BD32</f>
        <v>145.6</v>
      </c>
      <c r="BE95" s="81">
        <f>Income!BE32</f>
        <v>145.6</v>
      </c>
      <c r="BF95" s="47">
        <f t="shared" ref="BF95:BF99" si="574">SUM(AT95:BE95)</f>
        <v>1747.1999999999996</v>
      </c>
      <c r="BG95" s="81">
        <f>Income!BG32</f>
        <v>76.199999999999989</v>
      </c>
      <c r="BH95" s="81">
        <f>Income!BH32</f>
        <v>74.599999999999994</v>
      </c>
      <c r="BI95" s="81">
        <f>Income!BI32</f>
        <v>74.599999999999994</v>
      </c>
      <c r="BJ95" s="81">
        <f>Income!BJ32</f>
        <v>49.6</v>
      </c>
      <c r="BK95" s="81">
        <f>Income!BK32</f>
        <v>33.700000000000003</v>
      </c>
      <c r="BL95" s="81">
        <f>Income!BL32</f>
        <v>33.700000000000003</v>
      </c>
      <c r="BM95" s="81">
        <f>Income!BM32</f>
        <v>33.700000000000003</v>
      </c>
      <c r="BN95" s="81">
        <f>Income!BN32</f>
        <v>33.700000000000003</v>
      </c>
      <c r="BO95" s="81">
        <f>Income!BO32</f>
        <v>33.700000000000003</v>
      </c>
      <c r="BP95" s="81">
        <f>Income!BP32</f>
        <v>33.700000000000003</v>
      </c>
      <c r="BQ95" s="81">
        <f>Income!BQ32</f>
        <v>30.9</v>
      </c>
      <c r="BR95" s="81">
        <f>Income!BR32</f>
        <v>30.9</v>
      </c>
      <c r="BS95" s="48">
        <f t="shared" ref="BS95:BS99" si="575">SUM(BG95:BR95)</f>
        <v>538.99999999999989</v>
      </c>
    </row>
    <row r="96" spans="1:71" s="58" customFormat="1" x14ac:dyDescent="0.2">
      <c r="B96" s="811" t="s">
        <v>167</v>
      </c>
      <c r="C96" s="419"/>
      <c r="D96" s="419"/>
      <c r="E96" s="936"/>
      <c r="F96" s="49"/>
      <c r="G96" s="35">
        <f t="shared" ref="G96:J96" si="576">-(G20-G26)</f>
        <v>-393.25</v>
      </c>
      <c r="H96" s="36">
        <f t="shared" si="576"/>
        <v>-222.88970000000006</v>
      </c>
      <c r="I96" s="36">
        <f t="shared" si="576"/>
        <v>-206.86444166666661</v>
      </c>
      <c r="J96" s="36">
        <f t="shared" si="576"/>
        <v>-184.88878263888887</v>
      </c>
      <c r="K96" s="81">
        <f>-(K20-K26)</f>
        <v>-225.88548119212987</v>
      </c>
      <c r="L96" s="81">
        <f t="shared" ref="L96:R96" si="577">-(L20-L26)</f>
        <v>-281.51865504147327</v>
      </c>
      <c r="M96" s="81">
        <f t="shared" si="577"/>
        <v>-321.64728683659678</v>
      </c>
      <c r="N96" s="81">
        <f t="shared" si="577"/>
        <v>-405.56273111047994</v>
      </c>
      <c r="O96" s="81">
        <f t="shared" si="577"/>
        <v>-526.32723624760274</v>
      </c>
      <c r="P96" s="81">
        <f t="shared" si="577"/>
        <v>-563.31639615365293</v>
      </c>
      <c r="Q96" s="81">
        <f t="shared" si="577"/>
        <v>-458.00464509596804</v>
      </c>
      <c r="R96" s="81">
        <f t="shared" si="577"/>
        <v>-518.90743396844482</v>
      </c>
      <c r="S96" s="44">
        <f t="shared" si="571"/>
        <v>-4309.0627899519041</v>
      </c>
      <c r="T96" s="81">
        <f t="shared" ref="T96:BR96" si="578">-(T20-T26)</f>
        <v>-602.53623235440864</v>
      </c>
      <c r="U96" s="81">
        <f t="shared" si="578"/>
        <v>-731.64706700945135</v>
      </c>
      <c r="V96" s="81">
        <f t="shared" si="578"/>
        <v>-943.66724466243613</v>
      </c>
      <c r="W96" s="81">
        <f t="shared" si="578"/>
        <v>-1083.5906268231574</v>
      </c>
      <c r="X96" s="81">
        <f t="shared" si="578"/>
        <v>-1373.091109369394</v>
      </c>
      <c r="Y96" s="81">
        <f t="shared" si="578"/>
        <v>-1773.5113604160342</v>
      </c>
      <c r="Z96" s="81">
        <f t="shared" si="578"/>
        <v>-2097.2173025204993</v>
      </c>
      <c r="AA96" s="81">
        <f t="shared" si="578"/>
        <v>-2659.0701553621766</v>
      </c>
      <c r="AB96" s="81">
        <f t="shared" si="578"/>
        <v>-3409.9440176714634</v>
      </c>
      <c r="AC96" s="81">
        <f t="shared" si="578"/>
        <v>-4137.9520759456755</v>
      </c>
      <c r="AD96" s="81">
        <f t="shared" si="578"/>
        <v>-5240.4926980445234</v>
      </c>
      <c r="AE96" s="81">
        <f t="shared" si="578"/>
        <v>-6692.3987649831397</v>
      </c>
      <c r="AF96" s="45">
        <f t="shared" si="572"/>
        <v>-30745.118655162361</v>
      </c>
      <c r="AG96" s="81">
        <f t="shared" si="578"/>
        <v>-6750.8650405017761</v>
      </c>
      <c r="AH96" s="81">
        <f t="shared" si="578"/>
        <v>-6664.5252927275797</v>
      </c>
      <c r="AI96" s="81">
        <f t="shared" si="578"/>
        <v>-6789.3175383969356</v>
      </c>
      <c r="AJ96" s="81">
        <f t="shared" si="578"/>
        <v>-6722.0670765968243</v>
      </c>
      <c r="AK96" s="81">
        <f t="shared" si="578"/>
        <v>-7100.5128512063384</v>
      </c>
      <c r="AL96" s="81">
        <f t="shared" si="578"/>
        <v>-7721.413672533512</v>
      </c>
      <c r="AM96" s="81">
        <f t="shared" si="578"/>
        <v>-7980.8247608313541</v>
      </c>
      <c r="AN96" s="81">
        <f t="shared" si="578"/>
        <v>-8721.9278431615239</v>
      </c>
      <c r="AO96" s="81">
        <f t="shared" si="578"/>
        <v>-9705.0561724569416</v>
      </c>
      <c r="AP96" s="81">
        <f t="shared" si="578"/>
        <v>-10205.371287297312</v>
      </c>
      <c r="AQ96" s="81">
        <f t="shared" si="578"/>
        <v>-11292.555812363164</v>
      </c>
      <c r="AR96" s="81">
        <f t="shared" si="578"/>
        <v>-12660.681911753461</v>
      </c>
      <c r="AS96" s="46">
        <f t="shared" si="573"/>
        <v>-102315.11925982672</v>
      </c>
      <c r="AT96" s="81">
        <f t="shared" si="578"/>
        <v>-13426.677598979644</v>
      </c>
      <c r="AU96" s="81">
        <f t="shared" si="578"/>
        <v>-14892.037948137324</v>
      </c>
      <c r="AV96" s="81">
        <f t="shared" si="578"/>
        <v>-16850.462305427616</v>
      </c>
      <c r="AW96" s="81">
        <f t="shared" si="578"/>
        <v>-17698.566942778882</v>
      </c>
      <c r="AX96" s="81">
        <f t="shared" si="578"/>
        <v>-19733.268956485088</v>
      </c>
      <c r="AY96" s="81">
        <f t="shared" si="578"/>
        <v>-22342.936316803796</v>
      </c>
      <c r="AZ96" s="81">
        <f t="shared" si="578"/>
        <v>-23543.29606209381</v>
      </c>
      <c r="BA96" s="81">
        <f t="shared" si="578"/>
        <v>-26238.238935709698</v>
      </c>
      <c r="BB96" s="81">
        <f t="shared" si="578"/>
        <v>-29688.527272634907</v>
      </c>
      <c r="BC96" s="81">
        <f t="shared" si="578"/>
        <v>-31302.096758988162</v>
      </c>
      <c r="BD96" s="81">
        <f t="shared" si="578"/>
        <v>-34902.149588930537</v>
      </c>
      <c r="BE96" s="81">
        <f t="shared" si="578"/>
        <v>-39463.647588997264</v>
      </c>
      <c r="BF96" s="47">
        <f t="shared" si="574"/>
        <v>-290081.90627596673</v>
      </c>
      <c r="BG96" s="81">
        <f t="shared" si="578"/>
        <v>-37949.353066524025</v>
      </c>
      <c r="BH96" s="81">
        <f t="shared" si="578"/>
        <v>-38319.292627542512</v>
      </c>
      <c r="BI96" s="81">
        <f t="shared" si="578"/>
        <v>-39910.115799424704</v>
      </c>
      <c r="BJ96" s="81">
        <f t="shared" si="578"/>
        <v>-38569.301039201906</v>
      </c>
      <c r="BK96" s="81">
        <f t="shared" si="578"/>
        <v>-40592.557578704786</v>
      </c>
      <c r="BL96" s="81">
        <f t="shared" si="578"/>
        <v>-44157.90588437859</v>
      </c>
      <c r="BM96" s="81">
        <f t="shared" si="578"/>
        <v>-43465.789034700603</v>
      </c>
      <c r="BN96" s="81">
        <f t="shared" si="578"/>
        <v>-46841.386238762178</v>
      </c>
      <c r="BO96" s="81">
        <f t="shared" si="578"/>
        <v>-51943.048930107849</v>
      </c>
      <c r="BP96" s="81">
        <f t="shared" si="578"/>
        <v>-51409.002683040686</v>
      </c>
      <c r="BQ96" s="81">
        <f t="shared" si="578"/>
        <v>-55993.31086810655</v>
      </c>
      <c r="BR96" s="81">
        <f t="shared" si="578"/>
        <v>-62675.251288475469</v>
      </c>
      <c r="BS96" s="48">
        <f t="shared" si="575"/>
        <v>-551826.31503896986</v>
      </c>
    </row>
    <row r="97" spans="1:71" s="58" customFormat="1" x14ac:dyDescent="0.2">
      <c r="B97" s="811" t="s">
        <v>149</v>
      </c>
      <c r="C97" s="419"/>
      <c r="D97" s="419"/>
      <c r="E97" s="936"/>
      <c r="F97" s="49"/>
      <c r="G97" s="35">
        <f t="shared" ref="G97:J97" si="579">(G28-G34)</f>
        <v>254.44485</v>
      </c>
      <c r="H97" s="36">
        <f t="shared" si="579"/>
        <v>139.1822208333333</v>
      </c>
      <c r="I97" s="36">
        <f t="shared" si="579"/>
        <v>110.31939131944443</v>
      </c>
      <c r="J97" s="36">
        <f t="shared" si="579"/>
        <v>112.94274059606494</v>
      </c>
      <c r="K97" s="81">
        <f>(K28-K34)</f>
        <v>140.75932752073663</v>
      </c>
      <c r="L97" s="81">
        <f t="shared" ref="L97:R97" si="580">(L28-L34)</f>
        <v>160.82364341829839</v>
      </c>
      <c r="M97" s="81">
        <f t="shared" si="580"/>
        <v>202.78136555523997</v>
      </c>
      <c r="N97" s="81">
        <f t="shared" si="580"/>
        <v>263.16361812380137</v>
      </c>
      <c r="O97" s="81">
        <f t="shared" si="580"/>
        <v>281.65819807682647</v>
      </c>
      <c r="P97" s="81">
        <f t="shared" si="580"/>
        <v>229.00232254798402</v>
      </c>
      <c r="Q97" s="81">
        <f t="shared" si="580"/>
        <v>259.45371698422241</v>
      </c>
      <c r="R97" s="81">
        <f t="shared" si="580"/>
        <v>301.26811617720432</v>
      </c>
      <c r="S97" s="44">
        <f t="shared" si="571"/>
        <v>2455.7995111531563</v>
      </c>
      <c r="T97" s="81">
        <f t="shared" ref="T97:BR97" si="581">(T28-T34)</f>
        <v>365.82353350472567</v>
      </c>
      <c r="U97" s="81">
        <f t="shared" si="581"/>
        <v>-1202.0606751715432</v>
      </c>
      <c r="V97" s="81">
        <f t="shared" si="581"/>
        <v>-284.551918466801</v>
      </c>
      <c r="W97" s="81">
        <f t="shared" si="581"/>
        <v>686.54555468469698</v>
      </c>
      <c r="X97" s="81">
        <f t="shared" si="581"/>
        <v>886.75568020801711</v>
      </c>
      <c r="Y97" s="81">
        <f t="shared" si="581"/>
        <v>1048.6086512602496</v>
      </c>
      <c r="Z97" s="81">
        <f t="shared" si="581"/>
        <v>1329.5350776810883</v>
      </c>
      <c r="AA97" s="81">
        <f t="shared" si="581"/>
        <v>1704.9720088357317</v>
      </c>
      <c r="AB97" s="81">
        <f t="shared" si="581"/>
        <v>2068.9760379728377</v>
      </c>
      <c r="AC97" s="81">
        <f t="shared" si="581"/>
        <v>2620.2463490222617</v>
      </c>
      <c r="AD97" s="81">
        <f t="shared" si="581"/>
        <v>3346.1993824915698</v>
      </c>
      <c r="AE97" s="81">
        <f t="shared" si="581"/>
        <v>3375.432520250888</v>
      </c>
      <c r="AF97" s="45">
        <f t="shared" si="572"/>
        <v>15946.482202273723</v>
      </c>
      <c r="AG97" s="81">
        <f t="shared" si="581"/>
        <v>3332.2626463637898</v>
      </c>
      <c r="AH97" s="81">
        <f t="shared" si="581"/>
        <v>-9101.4788880927008</v>
      </c>
      <c r="AI97" s="81">
        <f t="shared" si="581"/>
        <v>-2774.8250369753077</v>
      </c>
      <c r="AJ97" s="81">
        <f t="shared" si="581"/>
        <v>3550.2564256031692</v>
      </c>
      <c r="AK97" s="81">
        <f t="shared" si="581"/>
        <v>3860.706836266756</v>
      </c>
      <c r="AL97" s="81">
        <f t="shared" si="581"/>
        <v>3990.412380415677</v>
      </c>
      <c r="AM97" s="81">
        <f t="shared" si="581"/>
        <v>4360.963921580762</v>
      </c>
      <c r="AN97" s="81">
        <f t="shared" si="581"/>
        <v>4852.5280862284708</v>
      </c>
      <c r="AO97" s="81">
        <f t="shared" si="581"/>
        <v>5102.685643648656</v>
      </c>
      <c r="AP97" s="81">
        <f t="shared" si="581"/>
        <v>5646.2779061815818</v>
      </c>
      <c r="AQ97" s="81">
        <f t="shared" si="581"/>
        <v>6330.3409558767307</v>
      </c>
      <c r="AR97" s="81">
        <f t="shared" si="581"/>
        <v>6713.3387994898221</v>
      </c>
      <c r="AS97" s="46">
        <f t="shared" si="573"/>
        <v>35863.469676587411</v>
      </c>
      <c r="AT97" s="81">
        <f t="shared" si="581"/>
        <v>7446.0189740686619</v>
      </c>
      <c r="AU97" s="81">
        <f t="shared" si="581"/>
        <v>-58742.537984147944</v>
      </c>
      <c r="AV97" s="81">
        <f t="shared" si="581"/>
        <v>-24506.856317938422</v>
      </c>
      <c r="AW97" s="81">
        <f t="shared" si="581"/>
        <v>9866.634478242544</v>
      </c>
      <c r="AX97" s="81">
        <f t="shared" si="581"/>
        <v>11171.468158401898</v>
      </c>
      <c r="AY97" s="81">
        <f t="shared" si="581"/>
        <v>11771.648031046905</v>
      </c>
      <c r="AZ97" s="81">
        <f t="shared" si="581"/>
        <v>13119.119467854849</v>
      </c>
      <c r="BA97" s="81">
        <f t="shared" si="581"/>
        <v>14844.263636317453</v>
      </c>
      <c r="BB97" s="81">
        <f t="shared" si="581"/>
        <v>15651.048379494081</v>
      </c>
      <c r="BC97" s="81">
        <f t="shared" si="581"/>
        <v>17451.074794465268</v>
      </c>
      <c r="BD97" s="81">
        <f t="shared" si="581"/>
        <v>19731.823794498632</v>
      </c>
      <c r="BE97" s="81">
        <f t="shared" si="581"/>
        <v>18974.676533262013</v>
      </c>
      <c r="BF97" s="47">
        <f t="shared" si="574"/>
        <v>56778.38194556594</v>
      </c>
      <c r="BG97" s="81">
        <f t="shared" si="581"/>
        <v>19159.646313771256</v>
      </c>
      <c r="BH97" s="81">
        <f t="shared" si="581"/>
        <v>-191443.32898427534</v>
      </c>
      <c r="BI97" s="81">
        <f t="shared" si="581"/>
        <v>-85793.48066311318</v>
      </c>
      <c r="BJ97" s="81">
        <f t="shared" si="581"/>
        <v>20296.278789352393</v>
      </c>
      <c r="BK97" s="81">
        <f t="shared" si="581"/>
        <v>22078.952942189295</v>
      </c>
      <c r="BL97" s="81">
        <f t="shared" si="581"/>
        <v>21732.894517350302</v>
      </c>
      <c r="BM97" s="81">
        <f t="shared" si="581"/>
        <v>23420.693119381089</v>
      </c>
      <c r="BN97" s="81">
        <f t="shared" si="581"/>
        <v>25971.524465053924</v>
      </c>
      <c r="BO97" s="81">
        <f t="shared" si="581"/>
        <v>25704.501341520343</v>
      </c>
      <c r="BP97" s="81">
        <f t="shared" si="581"/>
        <v>27996.655434053275</v>
      </c>
      <c r="BQ97" s="81">
        <f t="shared" si="581"/>
        <v>31337.625644237734</v>
      </c>
      <c r="BR97" s="81">
        <f t="shared" si="581"/>
        <v>8431.1310376662295</v>
      </c>
      <c r="BS97" s="48">
        <f t="shared" si="575"/>
        <v>-51106.906042812683</v>
      </c>
    </row>
    <row r="98" spans="1:71" s="861" customFormat="1" x14ac:dyDescent="0.2">
      <c r="B98" s="966" t="s">
        <v>481</v>
      </c>
      <c r="C98" s="934"/>
      <c r="D98" s="934"/>
      <c r="E98" s="937"/>
      <c r="F98" s="691"/>
      <c r="G98" s="940">
        <f t="shared" ref="G98:J98" si="582">SUM(G95:G97)</f>
        <v>-128.40515000000002</v>
      </c>
      <c r="H98" s="941">
        <f t="shared" si="582"/>
        <v>-66.307479166666752</v>
      </c>
      <c r="I98" s="941">
        <f t="shared" si="582"/>
        <v>-78.645050347222167</v>
      </c>
      <c r="J98" s="941">
        <f t="shared" si="582"/>
        <v>-24.846042042823939</v>
      </c>
      <c r="K98" s="939">
        <f>SUM(K95:K97)</f>
        <v>-19.326153671393229</v>
      </c>
      <c r="L98" s="939">
        <f t="shared" ref="L98:R98" si="583">SUM(L95:L97)</f>
        <v>-34.095011623174884</v>
      </c>
      <c r="M98" s="939">
        <f t="shared" si="583"/>
        <v>-32.26592128135681</v>
      </c>
      <c r="N98" s="939">
        <f t="shared" si="583"/>
        <v>-55.799112986678551</v>
      </c>
      <c r="O98" s="939">
        <f t="shared" si="583"/>
        <v>-158.06903817077625</v>
      </c>
      <c r="P98" s="939">
        <f t="shared" si="583"/>
        <v>-247.71407360566889</v>
      </c>
      <c r="Q98" s="939">
        <f t="shared" si="583"/>
        <v>-111.95092811174561</v>
      </c>
      <c r="R98" s="939">
        <f t="shared" si="583"/>
        <v>-131.03931779124048</v>
      </c>
      <c r="S98" s="693">
        <f t="shared" si="571"/>
        <v>-1088.4632787987475</v>
      </c>
      <c r="T98" s="939">
        <f t="shared" ref="T98" si="584">SUM(T95:T97)</f>
        <v>-80.712698849682965</v>
      </c>
      <c r="U98" s="939">
        <f t="shared" ref="U98" si="585">SUM(U95:U97)</f>
        <v>-1777.7077421809945</v>
      </c>
      <c r="V98" s="939">
        <f t="shared" ref="V98" si="586">SUM(V95:V97)</f>
        <v>-1072.2191631292371</v>
      </c>
      <c r="W98" s="939">
        <f t="shared" ref="W98" si="587">SUM(W95:W97)</f>
        <v>-241.04507213846045</v>
      </c>
      <c r="X98" s="939">
        <f t="shared" ref="X98" si="588">SUM(X95:X97)</f>
        <v>-330.33542916137685</v>
      </c>
      <c r="Y98" s="939">
        <f t="shared" ref="Y98" si="589">SUM(Y95:Y97)</f>
        <v>-568.90270915578458</v>
      </c>
      <c r="Z98" s="939">
        <f t="shared" ref="Z98" si="590">SUM(Z95:Z97)</f>
        <v>-611.68222483941099</v>
      </c>
      <c r="AA98" s="939">
        <f t="shared" ref="AA98" si="591">SUM(AA95:AA97)</f>
        <v>-798.09814652644491</v>
      </c>
      <c r="AB98" s="939">
        <f t="shared" ref="AB98" si="592">SUM(AB95:AB97)</f>
        <v>-1184.9679796986256</v>
      </c>
      <c r="AC98" s="939">
        <f t="shared" ref="AC98" si="593">SUM(AC95:AC97)</f>
        <v>-1361.7057269234137</v>
      </c>
      <c r="AD98" s="939">
        <f t="shared" ref="AD98" si="594">SUM(AD95:AD97)</f>
        <v>-1738.2933155529536</v>
      </c>
      <c r="AE98" s="939">
        <f t="shared" ref="AE98" si="595">SUM(AE95:AE97)</f>
        <v>-3160.9662447322517</v>
      </c>
      <c r="AF98" s="695">
        <f t="shared" si="572"/>
        <v>-12926.636452888637</v>
      </c>
      <c r="AG98" s="939">
        <f t="shared" ref="AG98" si="596">SUM(AG95:AG97)</f>
        <v>-3273.0023941379859</v>
      </c>
      <c r="AH98" s="939">
        <f t="shared" ref="AH98" si="597">SUM(AH95:AH97)</f>
        <v>-15620.40418082028</v>
      </c>
      <c r="AI98" s="939">
        <f t="shared" ref="AI98" si="598">SUM(AI95:AI97)</f>
        <v>-9418.5425753722429</v>
      </c>
      <c r="AJ98" s="939">
        <f t="shared" ref="AJ98" si="599">SUM(AJ95:AJ97)</f>
        <v>-3026.2106509936548</v>
      </c>
      <c r="AK98" s="939">
        <f t="shared" ref="AK98" si="600">SUM(AK95:AK97)</f>
        <v>-3094.206014939582</v>
      </c>
      <c r="AL98" s="939">
        <f t="shared" ref="AL98" si="601">SUM(AL95:AL97)</f>
        <v>-3585.4012921178346</v>
      </c>
      <c r="AM98" s="939">
        <f t="shared" ref="AM98" si="602">SUM(AM95:AM97)</f>
        <v>-3474.2608392505917</v>
      </c>
      <c r="AN98" s="939">
        <f t="shared" ref="AN98" si="603">SUM(AN95:AN97)</f>
        <v>-3723.7997569330528</v>
      </c>
      <c r="AO98" s="939">
        <f t="shared" ref="AO98" si="604">SUM(AO95:AO97)</f>
        <v>-4456.7705288082852</v>
      </c>
      <c r="AP98" s="939">
        <f t="shared" ref="AP98" si="605">SUM(AP95:AP97)</f>
        <v>-4413.4933811157298</v>
      </c>
      <c r="AQ98" s="939">
        <f t="shared" ref="AQ98" si="606">SUM(AQ95:AQ97)</f>
        <v>-4816.6148564864325</v>
      </c>
      <c r="AR98" s="939">
        <f t="shared" ref="AR98" si="607">SUM(AR95:AR97)</f>
        <v>-5801.743112263639</v>
      </c>
      <c r="AS98" s="696">
        <f t="shared" si="573"/>
        <v>-64704.44958323933</v>
      </c>
      <c r="AT98" s="939">
        <f t="shared" ref="AT98" si="608">SUM(AT95:AT97)</f>
        <v>-5835.058624910982</v>
      </c>
      <c r="AU98" s="939">
        <f t="shared" ref="AU98" si="609">SUM(AU95:AU97)</f>
        <v>-73488.975932285262</v>
      </c>
      <c r="AV98" s="939">
        <f t="shared" ref="AV98" si="610">SUM(AV95:AV97)</f>
        <v>-41211.71862336604</v>
      </c>
      <c r="AW98" s="939">
        <f t="shared" ref="AW98" si="611">SUM(AW95:AW97)</f>
        <v>-7686.3324645363391</v>
      </c>
      <c r="AX98" s="939">
        <f t="shared" ref="AX98" si="612">SUM(AX95:AX97)</f>
        <v>-8416.2007980831913</v>
      </c>
      <c r="AY98" s="939">
        <f t="shared" ref="AY98" si="613">SUM(AY95:AY97)</f>
        <v>-10425.688285756893</v>
      </c>
      <c r="AZ98" s="939">
        <f t="shared" ref="AZ98" si="614">SUM(AZ95:AZ97)</f>
        <v>-10278.576594238963</v>
      </c>
      <c r="BA98" s="939">
        <f t="shared" ref="BA98" si="615">SUM(BA95:BA97)</f>
        <v>-11248.375299392246</v>
      </c>
      <c r="BB98" s="939">
        <f t="shared" ref="BB98" si="616">SUM(BB95:BB97)</f>
        <v>-13891.878893140827</v>
      </c>
      <c r="BC98" s="939">
        <f t="shared" ref="BC98" si="617">SUM(BC95:BC97)</f>
        <v>-13705.421964522895</v>
      </c>
      <c r="BD98" s="939">
        <f t="shared" ref="BD98" si="618">SUM(BD95:BD97)</f>
        <v>-15024.725794431906</v>
      </c>
      <c r="BE98" s="939">
        <f t="shared" ref="BE98" si="619">SUM(BE95:BE97)</f>
        <v>-20343.371055735253</v>
      </c>
      <c r="BF98" s="697">
        <f t="shared" si="574"/>
        <v>-231556.32433040073</v>
      </c>
      <c r="BG98" s="939">
        <f t="shared" ref="BG98" si="620">SUM(BG95:BG97)</f>
        <v>-18713.506752752772</v>
      </c>
      <c r="BH98" s="939">
        <f t="shared" ref="BH98" si="621">SUM(BH95:BH97)</f>
        <v>-229688.02161181785</v>
      </c>
      <c r="BI98" s="939">
        <f t="shared" ref="BI98" si="622">SUM(BI95:BI97)</f>
        <v>-125628.99646253788</v>
      </c>
      <c r="BJ98" s="939">
        <f t="shared" ref="BJ98" si="623">SUM(BJ95:BJ97)</f>
        <v>-18223.422249849515</v>
      </c>
      <c r="BK98" s="939">
        <f t="shared" ref="BK98" si="624">SUM(BK95:BK97)</f>
        <v>-18479.904636515494</v>
      </c>
      <c r="BL98" s="939">
        <f t="shared" ref="BL98" si="625">SUM(BL95:BL97)</f>
        <v>-22391.311367028291</v>
      </c>
      <c r="BM98" s="939">
        <f t="shared" ref="BM98" si="626">SUM(BM95:BM97)</f>
        <v>-20011.395915319517</v>
      </c>
      <c r="BN98" s="939">
        <f t="shared" ref="BN98" si="627">SUM(BN95:BN97)</f>
        <v>-20836.161773708256</v>
      </c>
      <c r="BO98" s="939">
        <f t="shared" ref="BO98" si="628">SUM(BO95:BO97)</f>
        <v>-26204.847588587509</v>
      </c>
      <c r="BP98" s="939">
        <f t="shared" ref="BP98" si="629">SUM(BP95:BP97)</f>
        <v>-23378.647248987414</v>
      </c>
      <c r="BQ98" s="939">
        <f t="shared" ref="BQ98" si="630">SUM(BQ95:BQ97)</f>
        <v>-24624.785223868814</v>
      </c>
      <c r="BR98" s="939">
        <f t="shared" ref="BR98" si="631">SUM(BR95:BR97)</f>
        <v>-54213.220250809238</v>
      </c>
      <c r="BS98" s="698">
        <f t="shared" si="575"/>
        <v>-602394.22108178248</v>
      </c>
    </row>
    <row r="99" spans="1:71" s="90" customFormat="1" x14ac:dyDescent="0.2">
      <c r="B99" s="960" t="s">
        <v>495</v>
      </c>
      <c r="C99" s="419"/>
      <c r="D99" s="419"/>
      <c r="E99" s="936"/>
      <c r="F99" s="419"/>
      <c r="G99" s="52">
        <f t="shared" ref="G99:J99" si="632">+G93+G98</f>
        <v>-537.93214999999998</v>
      </c>
      <c r="H99" s="53">
        <f t="shared" si="632"/>
        <v>-728.29331667317888</v>
      </c>
      <c r="I99" s="53">
        <f t="shared" si="632"/>
        <v>-613.78525033653716</v>
      </c>
      <c r="J99" s="53">
        <f t="shared" si="632"/>
        <v>-1017.7160067596195</v>
      </c>
      <c r="K99" s="700">
        <f>+K93+K98</f>
        <v>-926.94300051813457</v>
      </c>
      <c r="L99" s="700">
        <f t="shared" ref="L99:R99" si="633">+L93+L98</f>
        <v>-1028.2894074968237</v>
      </c>
      <c r="M99" s="700">
        <f t="shared" si="633"/>
        <v>-883.5435208555125</v>
      </c>
      <c r="N99" s="700">
        <f t="shared" si="633"/>
        <v>-789.24999105998108</v>
      </c>
      <c r="O99" s="700">
        <f t="shared" si="633"/>
        <v>-515.44979104681863</v>
      </c>
      <c r="P99" s="700">
        <f t="shared" si="633"/>
        <v>-170.70934848921434</v>
      </c>
      <c r="Q99" s="700">
        <f t="shared" si="633"/>
        <v>82.092241502363038</v>
      </c>
      <c r="R99" s="700">
        <f t="shared" si="633"/>
        <v>243.90030461854519</v>
      </c>
      <c r="S99" s="44">
        <f t="shared" si="571"/>
        <v>-6885.919237114912</v>
      </c>
      <c r="T99" s="700">
        <f t="shared" ref="T99" si="634">+T93+T98</f>
        <v>306.40475210127738</v>
      </c>
      <c r="U99" s="700">
        <f t="shared" ref="U99" si="635">+U93+U98</f>
        <v>-1176.7257263493022</v>
      </c>
      <c r="V99" s="700">
        <f t="shared" ref="V99" si="636">+V93+V98</f>
        <v>-112.91139908958553</v>
      </c>
      <c r="W99" s="700">
        <f t="shared" ref="W99" si="637">+W93+W98</f>
        <v>1032.836730671092</v>
      </c>
      <c r="X99" s="700">
        <f t="shared" ref="X99" si="638">+X93+X98</f>
        <v>1360.3049094659802</v>
      </c>
      <c r="Y99" s="700">
        <f t="shared" ref="Y99" si="639">+Y93+Y98</f>
        <v>1754.0618870940425</v>
      </c>
      <c r="Z99" s="700">
        <f t="shared" ref="Z99" si="640">+Z93+Z98</f>
        <v>2344.549862835499</v>
      </c>
      <c r="AA99" s="700">
        <f t="shared" ref="AA99" si="641">+AA93+AA98</f>
        <v>2981.8506334331</v>
      </c>
      <c r="AB99" s="700">
        <f t="shared" ref="AB99" si="642">+AB93+AB98</f>
        <v>3792.1427626735212</v>
      </c>
      <c r="AC99" s="700">
        <f t="shared" ref="AC99" si="643">+AC93+AC98</f>
        <v>4887.8491066076613</v>
      </c>
      <c r="AD99" s="700">
        <f t="shared" ref="AD99" si="644">+AD93+AD98</f>
        <v>6144.6056470748217</v>
      </c>
      <c r="AE99" s="700">
        <f t="shared" ref="AE99" si="645">+AE93+AE98</f>
        <v>7807.3062032960297</v>
      </c>
      <c r="AF99" s="45">
        <f t="shared" si="572"/>
        <v>31122.275369814139</v>
      </c>
      <c r="AG99" s="700">
        <f t="shared" ref="AG99" si="646">+AG93+AG98</f>
        <v>10318.69186105625</v>
      </c>
      <c r="AH99" s="700">
        <f t="shared" ref="AH99" si="647">+AH93+AH98</f>
        <v>552.22446456667785</v>
      </c>
      <c r="AI99" s="700">
        <f t="shared" ref="AI99" si="648">+AI93+AI98</f>
        <v>9557.4941133538032</v>
      </c>
      <c r="AJ99" s="700">
        <f t="shared" ref="AJ99" si="649">+AJ93+AJ98</f>
        <v>18448.361138676286</v>
      </c>
      <c r="AK99" s="700">
        <f t="shared" ref="AK99" si="650">+AK93+AK98</f>
        <v>21047.919259234623</v>
      </c>
      <c r="AL99" s="700">
        <f t="shared" ref="AL99" si="651">+AL93+AL98</f>
        <v>23759.983365079752</v>
      </c>
      <c r="AM99" s="700">
        <f t="shared" ref="AM99" si="652">+AM93+AM98</f>
        <v>26801.146528435238</v>
      </c>
      <c r="AN99" s="700">
        <f t="shared" ref="AN99" si="653">+AN93+AN98</f>
        <v>29791.966496080371</v>
      </c>
      <c r="AO99" s="700">
        <f t="shared" ref="AO99" si="654">+AO93+AO98</f>
        <v>33051.626059799994</v>
      </c>
      <c r="AP99" s="700">
        <f t="shared" ref="AP99" si="655">+AP93+AP98</f>
        <v>36819.56544092991</v>
      </c>
      <c r="AQ99" s="700">
        <f t="shared" ref="AQ99" si="656">+AQ93+AQ98</f>
        <v>40601.427933012361</v>
      </c>
      <c r="AR99" s="700">
        <f t="shared" ref="AR99" si="657">+AR93+AR98</f>
        <v>44790.724074086444</v>
      </c>
      <c r="AS99" s="46">
        <f t="shared" si="573"/>
        <v>295541.13073431171</v>
      </c>
      <c r="AT99" s="700">
        <f t="shared" ref="AT99" si="658">+AT93+AT98</f>
        <v>49511.223387103186</v>
      </c>
      <c r="AU99" s="700">
        <f t="shared" ref="AU99" si="659">+AU93+AU98</f>
        <v>-12693.326487210325</v>
      </c>
      <c r="AV99" s="700">
        <f t="shared" ref="AV99" si="660">+AV93+AV98</f>
        <v>26401.944555431597</v>
      </c>
      <c r="AW99" s="700">
        <f t="shared" ref="AW99" si="661">+AW93+AW98</f>
        <v>66202.39799104078</v>
      </c>
      <c r="AX99" s="700">
        <f t="shared" ref="AX99" si="662">+AX93+AX98</f>
        <v>72703.676110098022</v>
      </c>
      <c r="AY99" s="700">
        <f t="shared" ref="AY99" si="663">+AY93+AY98</f>
        <v>79969.742791525816</v>
      </c>
      <c r="AZ99" s="700">
        <f t="shared" ref="AZ99" si="664">+AZ93+AZ98</f>
        <v>88625.0526458534</v>
      </c>
      <c r="BA99" s="700">
        <f t="shared" ref="BA99" si="665">+BA93+BA98</f>
        <v>97280.042097009689</v>
      </c>
      <c r="BB99" s="700">
        <f t="shared" ref="BB99" si="666">+BB93+BB98</f>
        <v>106946.33595333502</v>
      </c>
      <c r="BC99" s="700">
        <f t="shared" ref="BC99" si="667">+BC93+BC98</f>
        <v>118443.51838414386</v>
      </c>
      <c r="BD99" s="700">
        <f t="shared" ref="BD99" si="668">+BD93+BD98</f>
        <v>129949.03493797546</v>
      </c>
      <c r="BE99" s="700">
        <f t="shared" ref="BE99" si="669">+BE93+BE98</f>
        <v>142982.94993255113</v>
      </c>
      <c r="BF99" s="47">
        <f t="shared" si="574"/>
        <v>966322.59229885763</v>
      </c>
      <c r="BG99" s="700">
        <f t="shared" ref="BG99" si="670">+BG93+BG98</f>
        <v>159392.40825458028</v>
      </c>
      <c r="BH99" s="700">
        <f t="shared" ref="BH99" si="671">+BH93+BH98</f>
        <v>-36637.945397406875</v>
      </c>
      <c r="BI99" s="700">
        <f t="shared" ref="BI99" si="672">+BI93+BI98</f>
        <v>84560.816898573888</v>
      </c>
      <c r="BJ99" s="700">
        <f t="shared" ref="BJ99" si="673">+BJ93+BJ98</f>
        <v>206155.42379763376</v>
      </c>
      <c r="BK99" s="700">
        <f t="shared" ref="BK99" si="674">+BK93+BK98</f>
        <v>221366.79469152138</v>
      </c>
      <c r="BL99" s="700">
        <f t="shared" ref="BL99" si="675">+BL93+BL98</f>
        <v>237279.38852484769</v>
      </c>
      <c r="BM99" s="700">
        <f t="shared" ref="BM99" si="676">+BM93+BM98</f>
        <v>255672.58845002815</v>
      </c>
      <c r="BN99" s="700">
        <f t="shared" ref="BN99" si="677">+BN93+BN98</f>
        <v>272477.6022359138</v>
      </c>
      <c r="BO99" s="700">
        <f t="shared" ref="BO99" si="678">+BO93+BO98</f>
        <v>290572.07537950081</v>
      </c>
      <c r="BP99" s="700">
        <f t="shared" ref="BP99" si="679">+BP93+BP98</f>
        <v>312113.19408834871</v>
      </c>
      <c r="BQ99" s="700">
        <f t="shared" ref="BQ99" si="680">+BQ93+BQ98</f>
        <v>331790.96676379943</v>
      </c>
      <c r="BR99" s="700">
        <f t="shared" ref="BR99" si="681">+BR93+BR98</f>
        <v>355315.86430566933</v>
      </c>
      <c r="BS99" s="48">
        <f t="shared" si="575"/>
        <v>2690059.1779930103</v>
      </c>
    </row>
    <row r="100" spans="1:71" s="90" customFormat="1" x14ac:dyDescent="0.2">
      <c r="B100" s="86" t="s">
        <v>472</v>
      </c>
      <c r="C100" s="419"/>
      <c r="D100" s="419"/>
      <c r="E100" s="936"/>
      <c r="F100" s="51"/>
      <c r="G100" s="938">
        <f t="shared" ref="G100:J100" si="682">G75</f>
        <v>-537.93214999999998</v>
      </c>
      <c r="H100" s="65">
        <f t="shared" si="682"/>
        <v>-728.29331667317888</v>
      </c>
      <c r="I100" s="65">
        <f t="shared" si="682"/>
        <v>-613.78525033653716</v>
      </c>
      <c r="J100" s="65">
        <f t="shared" si="682"/>
        <v>-1017.7160067596196</v>
      </c>
      <c r="K100" s="236">
        <f>K75</f>
        <v>-926.94300051813445</v>
      </c>
      <c r="L100" s="236">
        <f t="shared" ref="L100:S100" si="683">L75</f>
        <v>-1028.2894074968237</v>
      </c>
      <c r="M100" s="236">
        <f t="shared" si="683"/>
        <v>-883.5435208555125</v>
      </c>
      <c r="N100" s="236">
        <f t="shared" si="683"/>
        <v>-789.24999105998131</v>
      </c>
      <c r="O100" s="236">
        <f t="shared" si="683"/>
        <v>-515.44979104681863</v>
      </c>
      <c r="P100" s="236">
        <f t="shared" si="683"/>
        <v>-170.70934848921434</v>
      </c>
      <c r="Q100" s="236">
        <f t="shared" si="683"/>
        <v>82.092241502363947</v>
      </c>
      <c r="R100" s="236">
        <f t="shared" si="683"/>
        <v>243.90030461854377</v>
      </c>
      <c r="S100" s="968">
        <f t="shared" si="683"/>
        <v>-6885.9192371149129</v>
      </c>
      <c r="T100" s="236">
        <f t="shared" ref="T100:BS100" si="684">T75</f>
        <v>306.40475210127778</v>
      </c>
      <c r="U100" s="236">
        <f t="shared" si="684"/>
        <v>-1176.7257263493018</v>
      </c>
      <c r="V100" s="236">
        <f t="shared" si="684"/>
        <v>-112.9113990895861</v>
      </c>
      <c r="W100" s="236">
        <f t="shared" si="684"/>
        <v>1032.8367306710941</v>
      </c>
      <c r="X100" s="236">
        <f t="shared" si="684"/>
        <v>1360.30490946598</v>
      </c>
      <c r="Y100" s="236">
        <f t="shared" si="684"/>
        <v>1754.0618870940427</v>
      </c>
      <c r="Z100" s="236">
        <f t="shared" si="684"/>
        <v>2344.549862835499</v>
      </c>
      <c r="AA100" s="236">
        <f t="shared" si="684"/>
        <v>2981.8506334330996</v>
      </c>
      <c r="AB100" s="236">
        <f t="shared" si="684"/>
        <v>3792.1427626735217</v>
      </c>
      <c r="AC100" s="236">
        <f t="shared" si="684"/>
        <v>4887.8491066076604</v>
      </c>
      <c r="AD100" s="236">
        <f t="shared" si="684"/>
        <v>6144.6056470748208</v>
      </c>
      <c r="AE100" s="236">
        <f t="shared" si="684"/>
        <v>7807.3062032960388</v>
      </c>
      <c r="AF100" s="976">
        <f t="shared" si="684"/>
        <v>31122.275369814146</v>
      </c>
      <c r="AG100" s="236">
        <f t="shared" si="684"/>
        <v>10318.691861056242</v>
      </c>
      <c r="AH100" s="236">
        <f t="shared" si="684"/>
        <v>552.22446456668695</v>
      </c>
      <c r="AI100" s="236">
        <f t="shared" si="684"/>
        <v>9557.4941133538014</v>
      </c>
      <c r="AJ100" s="236">
        <f t="shared" si="684"/>
        <v>18448.361138676286</v>
      </c>
      <c r="AK100" s="236">
        <f t="shared" si="684"/>
        <v>21047.919259234637</v>
      </c>
      <c r="AL100" s="236">
        <f t="shared" si="684"/>
        <v>23759.983365079737</v>
      </c>
      <c r="AM100" s="236">
        <f t="shared" si="684"/>
        <v>26801.146528435238</v>
      </c>
      <c r="AN100" s="236">
        <f t="shared" si="684"/>
        <v>29791.966496080382</v>
      </c>
      <c r="AO100" s="236">
        <f t="shared" si="684"/>
        <v>33051.626059800001</v>
      </c>
      <c r="AP100" s="236">
        <f t="shared" si="684"/>
        <v>36819.565440929931</v>
      </c>
      <c r="AQ100" s="236">
        <f t="shared" si="684"/>
        <v>40601.427933012368</v>
      </c>
      <c r="AR100" s="236">
        <f t="shared" si="684"/>
        <v>44790.724074086444</v>
      </c>
      <c r="AS100" s="973">
        <f t="shared" si="684"/>
        <v>295541.13073431177</v>
      </c>
      <c r="AT100" s="236">
        <f t="shared" si="684"/>
        <v>49511.223387103193</v>
      </c>
      <c r="AU100" s="236">
        <f t="shared" si="684"/>
        <v>-12693.326487210317</v>
      </c>
      <c r="AV100" s="236">
        <f t="shared" si="684"/>
        <v>26401.944555431648</v>
      </c>
      <c r="AW100" s="236">
        <f t="shared" si="684"/>
        <v>66202.397991040794</v>
      </c>
      <c r="AX100" s="236">
        <f t="shared" si="684"/>
        <v>72703.676110097964</v>
      </c>
      <c r="AY100" s="236">
        <f t="shared" si="684"/>
        <v>79969.742791525816</v>
      </c>
      <c r="AZ100" s="236">
        <f t="shared" si="684"/>
        <v>88625.052645853415</v>
      </c>
      <c r="BA100" s="236">
        <f t="shared" si="684"/>
        <v>97280.042097009718</v>
      </c>
      <c r="BB100" s="236">
        <f t="shared" si="684"/>
        <v>106946.33595333502</v>
      </c>
      <c r="BC100" s="236">
        <f t="shared" si="684"/>
        <v>118443.5183841438</v>
      </c>
      <c r="BD100" s="236">
        <f t="shared" si="684"/>
        <v>129949.03493797543</v>
      </c>
      <c r="BE100" s="236">
        <f t="shared" si="684"/>
        <v>142982.94993255119</v>
      </c>
      <c r="BF100" s="972">
        <f t="shared" si="684"/>
        <v>966322.59229885763</v>
      </c>
      <c r="BG100" s="236">
        <f t="shared" si="684"/>
        <v>159392.40825458031</v>
      </c>
      <c r="BH100" s="236">
        <f t="shared" si="684"/>
        <v>-36637.945397406889</v>
      </c>
      <c r="BI100" s="236">
        <f t="shared" si="684"/>
        <v>84560.816898573859</v>
      </c>
      <c r="BJ100" s="236">
        <f t="shared" si="684"/>
        <v>206155.42379763373</v>
      </c>
      <c r="BK100" s="236">
        <f t="shared" si="684"/>
        <v>221366.79469152144</v>
      </c>
      <c r="BL100" s="236">
        <f t="shared" si="684"/>
        <v>237279.38852484772</v>
      </c>
      <c r="BM100" s="236">
        <f t="shared" si="684"/>
        <v>255672.58845002818</v>
      </c>
      <c r="BN100" s="236">
        <f t="shared" si="684"/>
        <v>272477.6022359138</v>
      </c>
      <c r="BO100" s="236">
        <f t="shared" si="684"/>
        <v>290572.07537950086</v>
      </c>
      <c r="BP100" s="236">
        <f t="shared" si="684"/>
        <v>312113.19408834842</v>
      </c>
      <c r="BQ100" s="236">
        <f t="shared" si="684"/>
        <v>331790.96676379937</v>
      </c>
      <c r="BR100" s="236">
        <f t="shared" si="684"/>
        <v>355315.86430566938</v>
      </c>
      <c r="BS100" s="970">
        <f t="shared" si="684"/>
        <v>2690059.1779930103</v>
      </c>
    </row>
    <row r="101" spans="1:71" s="58" customFormat="1" ht="7.5" customHeight="1" x14ac:dyDescent="0.2">
      <c r="B101" s="953"/>
      <c r="C101" s="954"/>
      <c r="D101" s="954"/>
      <c r="E101" s="955"/>
      <c r="F101" s="56"/>
      <c r="G101" s="88"/>
      <c r="H101" s="88"/>
      <c r="I101" s="88"/>
      <c r="J101" s="88"/>
      <c r="K101" s="88"/>
      <c r="L101" s="88"/>
      <c r="M101" s="88"/>
      <c r="N101" s="88"/>
      <c r="O101" s="88"/>
      <c r="P101" s="88"/>
      <c r="Q101" s="88"/>
      <c r="R101" s="88"/>
      <c r="S101" s="88"/>
      <c r="T101" s="88"/>
      <c r="U101" s="8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  <c r="AI101" s="88"/>
      <c r="AJ101" s="88"/>
      <c r="AK101" s="88"/>
      <c r="AL101" s="88"/>
      <c r="AM101" s="88"/>
      <c r="AN101" s="88"/>
      <c r="AO101" s="88"/>
      <c r="AP101" s="88"/>
      <c r="AQ101" s="88"/>
      <c r="AR101" s="88"/>
      <c r="AS101" s="88"/>
      <c r="AT101" s="88"/>
      <c r="AU101" s="88"/>
      <c r="AV101" s="88"/>
      <c r="AW101" s="88"/>
      <c r="AX101" s="88"/>
      <c r="AY101" s="88"/>
      <c r="AZ101" s="88"/>
      <c r="BA101" s="88"/>
      <c r="BB101" s="88"/>
      <c r="BC101" s="88"/>
      <c r="BD101" s="88"/>
      <c r="BE101" s="88"/>
      <c r="BF101" s="88"/>
      <c r="BG101" s="88"/>
      <c r="BH101" s="88"/>
      <c r="BI101" s="88"/>
      <c r="BJ101" s="88"/>
      <c r="BK101" s="88"/>
      <c r="BL101" s="88"/>
      <c r="BM101" s="88"/>
      <c r="BN101" s="88"/>
      <c r="BO101" s="88"/>
      <c r="BP101" s="88"/>
      <c r="BQ101" s="88"/>
      <c r="BR101" s="88"/>
      <c r="BS101" s="88"/>
    </row>
    <row r="102" spans="1:71" s="205" customFormat="1" ht="7.5" customHeight="1" x14ac:dyDescent="0.2">
      <c r="B102" s="950"/>
      <c r="C102" s="243"/>
      <c r="D102" s="243"/>
      <c r="E102" s="948"/>
      <c r="F102" s="951"/>
      <c r="G102" s="952"/>
      <c r="H102" s="952"/>
      <c r="I102" s="952"/>
      <c r="J102" s="952"/>
      <c r="K102" s="952"/>
      <c r="L102" s="952"/>
      <c r="M102" s="952"/>
      <c r="N102" s="952"/>
      <c r="O102" s="952"/>
      <c r="P102" s="952"/>
      <c r="Q102" s="952"/>
      <c r="R102" s="952"/>
      <c r="S102" s="952"/>
      <c r="T102" s="952"/>
      <c r="U102" s="952"/>
      <c r="V102" s="952"/>
      <c r="W102" s="952"/>
      <c r="X102" s="952"/>
      <c r="Y102" s="952"/>
      <c r="Z102" s="952"/>
      <c r="AA102" s="952"/>
      <c r="AB102" s="952"/>
      <c r="AC102" s="952"/>
      <c r="AD102" s="952"/>
      <c r="AE102" s="952"/>
      <c r="AF102" s="952"/>
      <c r="AG102" s="952"/>
      <c r="AH102" s="952"/>
      <c r="AI102" s="952"/>
      <c r="AJ102" s="952"/>
      <c r="AK102" s="952"/>
      <c r="AL102" s="952"/>
      <c r="AM102" s="952"/>
      <c r="AN102" s="952"/>
      <c r="AO102" s="952"/>
      <c r="AP102" s="952"/>
      <c r="AQ102" s="952"/>
      <c r="AR102" s="952"/>
      <c r="AS102" s="952"/>
      <c r="AT102" s="952"/>
      <c r="AU102" s="952"/>
      <c r="AV102" s="952"/>
      <c r="AW102" s="952"/>
      <c r="AX102" s="952"/>
      <c r="AY102" s="952"/>
      <c r="AZ102" s="952"/>
      <c r="BA102" s="952"/>
      <c r="BB102" s="952"/>
      <c r="BC102" s="952"/>
      <c r="BD102" s="952"/>
      <c r="BE102" s="952"/>
      <c r="BF102" s="952"/>
      <c r="BG102" s="952"/>
      <c r="BH102" s="952"/>
      <c r="BI102" s="952"/>
      <c r="BJ102" s="952"/>
      <c r="BK102" s="952"/>
      <c r="BL102" s="952"/>
      <c r="BM102" s="952"/>
      <c r="BN102" s="952"/>
      <c r="BO102" s="952"/>
      <c r="BP102" s="952"/>
      <c r="BQ102" s="952"/>
      <c r="BR102" s="952"/>
      <c r="BS102" s="952"/>
    </row>
    <row r="103" spans="1:71" s="58" customFormat="1" x14ac:dyDescent="0.2">
      <c r="B103" s="243"/>
      <c r="C103" s="243"/>
      <c r="D103" s="243"/>
      <c r="E103" s="946" t="s">
        <v>485</v>
      </c>
      <c r="F103" s="947"/>
      <c r="G103" s="964">
        <f t="shared" ref="G103:J103" si="685">G99-G100+0.01</f>
        <v>0.01</v>
      </c>
      <c r="H103" s="945">
        <f t="shared" si="685"/>
        <v>0.01</v>
      </c>
      <c r="I103" s="945">
        <f t="shared" si="685"/>
        <v>0.01</v>
      </c>
      <c r="J103" s="945">
        <f t="shared" si="685"/>
        <v>1.0000000000113687E-2</v>
      </c>
      <c r="K103" s="945">
        <f>K99-K100+0.01</f>
        <v>9.9999999998863134E-3</v>
      </c>
      <c r="L103" s="945">
        <f t="shared" ref="L103:S103" si="686">L99-L100+0.01</f>
        <v>0.01</v>
      </c>
      <c r="M103" s="945">
        <f t="shared" si="686"/>
        <v>0.01</v>
      </c>
      <c r="N103" s="945">
        <f t="shared" si="686"/>
        <v>1.0000000000227374E-2</v>
      </c>
      <c r="O103" s="945">
        <f t="shared" si="686"/>
        <v>0.01</v>
      </c>
      <c r="P103" s="945">
        <f t="shared" si="686"/>
        <v>0.01</v>
      </c>
      <c r="Q103" s="945">
        <f t="shared" si="686"/>
        <v>9.9999999990905055E-3</v>
      </c>
      <c r="R103" s="945">
        <f t="shared" si="686"/>
        <v>1.0000000001421086E-2</v>
      </c>
      <c r="S103" s="964">
        <f t="shared" si="686"/>
        <v>1.0000000000909495E-2</v>
      </c>
      <c r="T103" s="945">
        <f t="shared" ref="T103:BS103" si="687">T99-T100+0.01</f>
        <v>9.9999999996020963E-3</v>
      </c>
      <c r="U103" s="945">
        <f t="shared" si="687"/>
        <v>9.9999999995452529E-3</v>
      </c>
      <c r="V103" s="945">
        <f t="shared" si="687"/>
        <v>1.0000000000568434E-2</v>
      </c>
      <c r="W103" s="945">
        <f t="shared" si="687"/>
        <v>9.9999999979536371E-3</v>
      </c>
      <c r="X103" s="945">
        <f t="shared" si="687"/>
        <v>1.0000000000227374E-2</v>
      </c>
      <c r="Y103" s="945">
        <f t="shared" si="687"/>
        <v>9.9999999997726265E-3</v>
      </c>
      <c r="Z103" s="945">
        <f t="shared" si="687"/>
        <v>0.01</v>
      </c>
      <c r="AA103" s="945">
        <f t="shared" si="687"/>
        <v>1.0000000000454748E-2</v>
      </c>
      <c r="AB103" s="945">
        <f t="shared" si="687"/>
        <v>9.9999999995452529E-3</v>
      </c>
      <c r="AC103" s="945">
        <f t="shared" si="687"/>
        <v>1.0000000000909495E-2</v>
      </c>
      <c r="AD103" s="945">
        <f t="shared" si="687"/>
        <v>1.0000000000909495E-2</v>
      </c>
      <c r="AE103" s="945">
        <f t="shared" si="687"/>
        <v>9.9999999909050532E-3</v>
      </c>
      <c r="AF103" s="945">
        <f t="shared" si="687"/>
        <v>9.9999999927240426E-3</v>
      </c>
      <c r="AG103" s="945">
        <f t="shared" si="687"/>
        <v>1.0000000007275958E-2</v>
      </c>
      <c r="AH103" s="945">
        <f t="shared" si="687"/>
        <v>9.9999999909050532E-3</v>
      </c>
      <c r="AI103" s="945">
        <f t="shared" si="687"/>
        <v>1.000000000181899E-2</v>
      </c>
      <c r="AJ103" s="945">
        <f t="shared" si="687"/>
        <v>0.01</v>
      </c>
      <c r="AK103" s="945">
        <f t="shared" si="687"/>
        <v>9.999999985448085E-3</v>
      </c>
      <c r="AL103" s="945">
        <f t="shared" si="687"/>
        <v>1.0000000014551915E-2</v>
      </c>
      <c r="AM103" s="945">
        <f t="shared" si="687"/>
        <v>0.01</v>
      </c>
      <c r="AN103" s="945">
        <f t="shared" si="687"/>
        <v>9.9999999890860638E-3</v>
      </c>
      <c r="AO103" s="945">
        <f t="shared" si="687"/>
        <v>9.9999999927240426E-3</v>
      </c>
      <c r="AP103" s="945">
        <f t="shared" si="687"/>
        <v>9.9999999781721274E-3</v>
      </c>
      <c r="AQ103" s="945">
        <f t="shared" si="687"/>
        <v>9.9999999927240426E-3</v>
      </c>
      <c r="AR103" s="945">
        <f t="shared" si="687"/>
        <v>0.01</v>
      </c>
      <c r="AS103" s="945">
        <f t="shared" si="687"/>
        <v>9.9999999417923393E-3</v>
      </c>
      <c r="AT103" s="945">
        <f t="shared" si="687"/>
        <v>9.9999999927240426E-3</v>
      </c>
      <c r="AU103" s="945">
        <f t="shared" si="687"/>
        <v>9.9999999927240426E-3</v>
      </c>
      <c r="AV103" s="945">
        <f t="shared" si="687"/>
        <v>9.9999999490682969E-3</v>
      </c>
      <c r="AW103" s="945">
        <f t="shared" si="687"/>
        <v>9.999999985448085E-3</v>
      </c>
      <c r="AX103" s="945">
        <f t="shared" si="687"/>
        <v>1.0000000058207661E-2</v>
      </c>
      <c r="AY103" s="945">
        <f t="shared" si="687"/>
        <v>0.01</v>
      </c>
      <c r="AZ103" s="945">
        <f t="shared" si="687"/>
        <v>9.999999985448085E-3</v>
      </c>
      <c r="BA103" s="945">
        <f t="shared" si="687"/>
        <v>9.9999999708961698E-3</v>
      </c>
      <c r="BB103" s="945">
        <f t="shared" si="687"/>
        <v>0.01</v>
      </c>
      <c r="BC103" s="945">
        <f t="shared" si="687"/>
        <v>1.0000000058207661E-2</v>
      </c>
      <c r="BD103" s="945">
        <f t="shared" si="687"/>
        <v>1.0000000029103831E-2</v>
      </c>
      <c r="BE103" s="945">
        <f t="shared" si="687"/>
        <v>9.9999999417923393E-3</v>
      </c>
      <c r="BF103" s="945">
        <f t="shared" si="687"/>
        <v>0.01</v>
      </c>
      <c r="BG103" s="945">
        <f t="shared" si="687"/>
        <v>9.9999999708961698E-3</v>
      </c>
      <c r="BH103" s="945">
        <f t="shared" si="687"/>
        <v>1.0000000014551915E-2</v>
      </c>
      <c r="BI103" s="945">
        <f t="shared" si="687"/>
        <v>1.0000000029103831E-2</v>
      </c>
      <c r="BJ103" s="945">
        <f t="shared" si="687"/>
        <v>1.0000000029103831E-2</v>
      </c>
      <c r="BK103" s="945">
        <f t="shared" si="687"/>
        <v>9.9999999417923393E-3</v>
      </c>
      <c r="BL103" s="945">
        <f t="shared" si="687"/>
        <v>9.9999999708961698E-3</v>
      </c>
      <c r="BM103" s="945">
        <f t="shared" si="687"/>
        <v>9.9999999708961698E-3</v>
      </c>
      <c r="BN103" s="945">
        <f t="shared" si="687"/>
        <v>0.01</v>
      </c>
      <c r="BO103" s="945">
        <f t="shared" si="687"/>
        <v>9.9999999417923393E-3</v>
      </c>
      <c r="BP103" s="945">
        <f t="shared" si="687"/>
        <v>1.0000000291038305E-2</v>
      </c>
      <c r="BQ103" s="945">
        <f t="shared" si="687"/>
        <v>1.0000000058207661E-2</v>
      </c>
      <c r="BR103" s="945">
        <f t="shared" si="687"/>
        <v>9.9999999417923393E-3</v>
      </c>
      <c r="BS103" s="965">
        <f t="shared" si="687"/>
        <v>0.01</v>
      </c>
    </row>
    <row r="104" spans="1:71" s="98" customFormat="1" ht="6" customHeight="1" x14ac:dyDescent="0.25">
      <c r="A104" s="91"/>
      <c r="B104" s="205"/>
      <c r="C104" s="243"/>
      <c r="D104" s="243"/>
      <c r="E104" s="948"/>
      <c r="F104" s="243"/>
      <c r="G104" s="949"/>
      <c r="H104" s="949"/>
      <c r="I104" s="949"/>
      <c r="J104" s="949"/>
      <c r="K104" s="949"/>
      <c r="L104" s="949"/>
      <c r="M104" s="949"/>
      <c r="N104" s="949"/>
      <c r="O104" s="949"/>
      <c r="P104" s="949"/>
      <c r="Q104" s="949"/>
      <c r="R104" s="949"/>
      <c r="S104" s="389"/>
      <c r="T104" s="389"/>
      <c r="U104" s="389"/>
      <c r="V104" s="389"/>
      <c r="W104" s="389"/>
      <c r="X104" s="389"/>
      <c r="Y104" s="389"/>
      <c r="Z104" s="389"/>
      <c r="AA104" s="389"/>
      <c r="AB104" s="389"/>
      <c r="AC104" s="389"/>
      <c r="AD104" s="389"/>
      <c r="AE104" s="389"/>
    </row>
    <row r="105" spans="1:71" x14ac:dyDescent="0.2">
      <c r="S105" s="389"/>
      <c r="T105" s="961"/>
      <c r="U105" s="961"/>
      <c r="V105" s="961"/>
      <c r="W105" s="961"/>
      <c r="X105" s="961"/>
      <c r="Y105" s="961"/>
      <c r="Z105" s="961"/>
      <c r="AA105" s="961"/>
      <c r="AB105" s="961"/>
      <c r="AC105" s="961"/>
      <c r="AD105" s="961"/>
      <c r="AE105" s="961"/>
    </row>
    <row r="106" spans="1:71" x14ac:dyDescent="0.2">
      <c r="S106" s="389"/>
    </row>
  </sheetData>
  <sheetProtection algorithmName="SHA-512" hashValue="DuYG+BJDVl4EJJ34EieIrpHIRHFZ+Jvi2n7k4PGd40Hlg+Q6pFz781Qeq/pCpTmozwhZgWpsV6PIV7PcSdrC9Q==" saltValue="kmbosBprr0WnXeGdS98r2g==" spinCount="100000" sheet="1" objects="1" scenarios="1"/>
  <phoneticPr fontId="0" type="noConversion"/>
  <conditionalFormatting sqref="D34">
    <cfRule type="expression" dxfId="9" priority="10" stopIfTrue="1">
      <formula>IF((NOT(isempty)),TRUE,FALSE)</formula>
    </cfRule>
  </conditionalFormatting>
  <conditionalFormatting sqref="D26">
    <cfRule type="expression" dxfId="8" priority="9" stopIfTrue="1">
      <formula>IF((NOT(isempty)),TRUE,FALSE)</formula>
    </cfRule>
  </conditionalFormatting>
  <conditionalFormatting sqref="E8">
    <cfRule type="expression" dxfId="7" priority="5" stopIfTrue="1">
      <formula>IF((NOT(isempty)),TRUE,FALSE)</formula>
    </cfRule>
  </conditionalFormatting>
  <conditionalFormatting sqref="E14">
    <cfRule type="expression" dxfId="6" priority="2" stopIfTrue="1">
      <formula>IF((NOT(isempty)),TRUE,FALSE)</formula>
    </cfRule>
  </conditionalFormatting>
  <pageMargins left="0.75" right="0.75" top="1" bottom="1" header="0.5" footer="0.5"/>
  <pageSetup scale="73" orientation="landscape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1"/>
  </sheetPr>
  <dimension ref="A1:BS52"/>
  <sheetViews>
    <sheetView showGridLines="0" showZeros="0" zoomScaleNormal="100" zoomScaleSheetLayoutView="85" workbookViewId="0">
      <pane xSplit="5" ySplit="2" topLeftCell="F3" activePane="bottomRight" state="frozenSplit"/>
      <selection activeCell="AA11" sqref="AA11"/>
      <selection pane="topRight" activeCell="AA11" sqref="AA11"/>
      <selection pane="bottomLeft" activeCell="AA11" sqref="AA11"/>
      <selection pane="bottomRight" activeCell="I11" sqref="I11"/>
    </sheetView>
  </sheetViews>
  <sheetFormatPr defaultColWidth="9.140625" defaultRowHeight="12.75" outlineLevelCol="1" x14ac:dyDescent="0.2"/>
  <cols>
    <col min="1" max="1" width="10.28515625" style="130" bestFit="1" customWidth="1"/>
    <col min="2" max="2" width="19.85546875" style="130" bestFit="1" customWidth="1"/>
    <col min="3" max="3" width="12" style="315" bestFit="1" customWidth="1"/>
    <col min="4" max="4" width="17.85546875" style="315" bestFit="1" customWidth="1"/>
    <col min="5" max="5" width="0.7109375" style="315" customWidth="1"/>
    <col min="6" max="6" width="1.28515625" style="130" customWidth="1"/>
    <col min="7" max="18" width="6.28515625" style="130" customWidth="1" outlineLevel="1"/>
    <col min="19" max="19" width="7.140625" style="89" bestFit="1" customWidth="1"/>
    <col min="20" max="24" width="6.28515625" style="130" hidden="1" customWidth="1" outlineLevel="1"/>
    <col min="25" max="25" width="6.42578125" style="130" hidden="1" customWidth="1" outlineLevel="1"/>
    <col min="26" max="27" width="7.42578125" style="130" hidden="1" customWidth="1" outlineLevel="1"/>
    <col min="28" max="30" width="6.7109375" style="130" hidden="1" customWidth="1" outlineLevel="1"/>
    <col min="31" max="31" width="7" style="130" hidden="1" customWidth="1" outlineLevel="1"/>
    <col min="32" max="32" width="7.140625" style="89" bestFit="1" customWidth="1" collapsed="1"/>
    <col min="33" max="34" width="7" style="130" hidden="1" customWidth="1" outlineLevel="1"/>
    <col min="35" max="44" width="7.42578125" style="130" hidden="1" customWidth="1" outlineLevel="1"/>
    <col min="45" max="45" width="8" style="89" bestFit="1" customWidth="1" collapsed="1"/>
    <col min="46" max="46" width="7.42578125" style="130" hidden="1" customWidth="1" outlineLevel="1"/>
    <col min="47" max="47" width="7.42578125" style="92" hidden="1" customWidth="1" outlineLevel="1"/>
    <col min="48" max="48" width="7.42578125" style="130" hidden="1" customWidth="1" outlineLevel="1"/>
    <col min="49" max="51" width="7.42578125" style="92" hidden="1" customWidth="1" outlineLevel="1"/>
    <col min="52" max="57" width="8.85546875" style="92" hidden="1" customWidth="1" outlineLevel="1"/>
    <col min="58" max="58" width="9.42578125" style="89" bestFit="1" customWidth="1" collapsed="1"/>
    <col min="59" max="62" width="8.85546875" style="92" hidden="1" customWidth="1" outlineLevel="1"/>
    <col min="63" max="63" width="8.85546875" style="130" hidden="1" customWidth="1" outlineLevel="1"/>
    <col min="64" max="70" width="8.85546875" style="92" hidden="1" customWidth="1" outlineLevel="1"/>
    <col min="71" max="71" width="9.42578125" style="89" bestFit="1" customWidth="1" collapsed="1"/>
    <col min="72" max="16384" width="9.140625" style="130"/>
  </cols>
  <sheetData>
    <row r="1" spans="1:71" ht="19.5" thickBot="1" x14ac:dyDescent="0.35">
      <c r="A1" s="980" t="s">
        <v>248</v>
      </c>
      <c r="B1" s="981"/>
      <c r="F1" s="143"/>
      <c r="G1" s="3" t="s">
        <v>23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707"/>
      <c r="T1" s="5" t="s">
        <v>24</v>
      </c>
      <c r="U1" s="186"/>
      <c r="V1" s="186"/>
      <c r="W1" s="186"/>
      <c r="X1" s="186"/>
      <c r="Y1" s="186"/>
      <c r="Z1" s="186"/>
      <c r="AA1" s="186"/>
      <c r="AB1" s="186"/>
      <c r="AC1" s="186"/>
      <c r="AD1" s="186"/>
      <c r="AE1" s="186"/>
      <c r="AF1" s="8"/>
      <c r="AG1" s="9" t="s">
        <v>25</v>
      </c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2"/>
      <c r="AT1" s="13" t="s">
        <v>46</v>
      </c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6"/>
      <c r="BG1" s="17" t="s">
        <v>47</v>
      </c>
      <c r="BH1" s="18"/>
      <c r="BI1" s="18"/>
      <c r="BJ1" s="18"/>
      <c r="BK1" s="18"/>
      <c r="BL1" s="18"/>
      <c r="BM1" s="18"/>
      <c r="BN1" s="18"/>
      <c r="BO1" s="18"/>
      <c r="BP1" s="18"/>
      <c r="BQ1" s="19"/>
      <c r="BR1" s="19"/>
      <c r="BS1" s="20"/>
    </row>
    <row r="2" spans="1:71" ht="15.75" x14ac:dyDescent="0.25">
      <c r="A2" s="93"/>
      <c r="B2" s="89" t="s">
        <v>251</v>
      </c>
      <c r="C2" s="89" t="s">
        <v>223</v>
      </c>
      <c r="D2" s="89" t="s">
        <v>224</v>
      </c>
      <c r="E2" s="89"/>
      <c r="F2" s="144"/>
      <c r="G2" s="22">
        <v>1</v>
      </c>
      <c r="H2" s="22">
        <v>2</v>
      </c>
      <c r="I2" s="22">
        <v>3</v>
      </c>
      <c r="J2" s="22">
        <v>4</v>
      </c>
      <c r="K2" s="22">
        <v>5</v>
      </c>
      <c r="L2" s="22">
        <v>6</v>
      </c>
      <c r="M2" s="22">
        <v>7</v>
      </c>
      <c r="N2" s="22">
        <v>8</v>
      </c>
      <c r="O2" s="22">
        <v>9</v>
      </c>
      <c r="P2" s="22">
        <v>10</v>
      </c>
      <c r="Q2" s="22">
        <v>11</v>
      </c>
      <c r="R2" s="22">
        <v>12</v>
      </c>
      <c r="S2" s="23" t="str">
        <f>G1</f>
        <v>Year 1</v>
      </c>
      <c r="T2" s="22">
        <v>13</v>
      </c>
      <c r="U2" s="22">
        <v>14</v>
      </c>
      <c r="V2" s="22">
        <v>15</v>
      </c>
      <c r="W2" s="22">
        <v>16</v>
      </c>
      <c r="X2" s="22">
        <v>17</v>
      </c>
      <c r="Y2" s="22">
        <v>18</v>
      </c>
      <c r="Z2" s="22">
        <v>19</v>
      </c>
      <c r="AA2" s="22">
        <v>20</v>
      </c>
      <c r="AB2" s="22">
        <v>21</v>
      </c>
      <c r="AC2" s="22">
        <v>22</v>
      </c>
      <c r="AD2" s="22">
        <v>23</v>
      </c>
      <c r="AE2" s="22">
        <v>24</v>
      </c>
      <c r="AF2" s="24" t="str">
        <f>T1</f>
        <v>Year 2</v>
      </c>
      <c r="AG2" s="22">
        <v>25</v>
      </c>
      <c r="AH2" s="22">
        <v>26</v>
      </c>
      <c r="AI2" s="22">
        <v>27</v>
      </c>
      <c r="AJ2" s="22">
        <v>28</v>
      </c>
      <c r="AK2" s="22">
        <v>29</v>
      </c>
      <c r="AL2" s="22">
        <v>30</v>
      </c>
      <c r="AM2" s="22">
        <v>31</v>
      </c>
      <c r="AN2" s="22">
        <v>32</v>
      </c>
      <c r="AO2" s="22">
        <v>33</v>
      </c>
      <c r="AP2" s="22">
        <v>34</v>
      </c>
      <c r="AQ2" s="22">
        <v>35</v>
      </c>
      <c r="AR2" s="22">
        <v>36</v>
      </c>
      <c r="AS2" s="25" t="str">
        <f>AG1</f>
        <v>Year 3</v>
      </c>
      <c r="AT2" s="22">
        <v>37</v>
      </c>
      <c r="AU2" s="22">
        <v>38</v>
      </c>
      <c r="AV2" s="22">
        <v>39</v>
      </c>
      <c r="AW2" s="22">
        <v>40</v>
      </c>
      <c r="AX2" s="22">
        <v>41</v>
      </c>
      <c r="AY2" s="22">
        <v>42</v>
      </c>
      <c r="AZ2" s="22">
        <v>43</v>
      </c>
      <c r="BA2" s="22">
        <v>44</v>
      </c>
      <c r="BB2" s="22">
        <v>45</v>
      </c>
      <c r="BC2" s="22">
        <v>46</v>
      </c>
      <c r="BD2" s="22">
        <v>47</v>
      </c>
      <c r="BE2" s="22">
        <v>48</v>
      </c>
      <c r="BF2" s="26" t="str">
        <f>AT1</f>
        <v>Year 4</v>
      </c>
      <c r="BG2" s="22">
        <v>49</v>
      </c>
      <c r="BH2" s="22">
        <v>50</v>
      </c>
      <c r="BI2" s="22">
        <v>51</v>
      </c>
      <c r="BJ2" s="22">
        <v>52</v>
      </c>
      <c r="BK2" s="22">
        <v>53</v>
      </c>
      <c r="BL2" s="22">
        <v>54</v>
      </c>
      <c r="BM2" s="22">
        <v>55</v>
      </c>
      <c r="BN2" s="22">
        <v>56</v>
      </c>
      <c r="BO2" s="22">
        <v>57</v>
      </c>
      <c r="BP2" s="22">
        <v>58</v>
      </c>
      <c r="BQ2" s="22">
        <v>59</v>
      </c>
      <c r="BR2" s="22">
        <v>60</v>
      </c>
      <c r="BS2" s="30" t="str">
        <f>BG1</f>
        <v>Year 5</v>
      </c>
    </row>
    <row r="3" spans="1:71" s="58" customFormat="1" ht="6" customHeight="1" x14ac:dyDescent="0.2">
      <c r="A3" s="99"/>
      <c r="B3" s="189"/>
      <c r="C3" s="316"/>
      <c r="D3" s="316"/>
      <c r="E3" s="316"/>
      <c r="F3" s="61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32"/>
      <c r="T3" s="145"/>
      <c r="U3" s="145"/>
      <c r="V3" s="145"/>
      <c r="W3" s="145"/>
      <c r="X3" s="145"/>
      <c r="Y3" s="145"/>
      <c r="Z3" s="145"/>
      <c r="AA3" s="145"/>
      <c r="AB3" s="145"/>
      <c r="AC3" s="145"/>
      <c r="AD3" s="145"/>
      <c r="AE3" s="145"/>
      <c r="AF3" s="32"/>
      <c r="AG3" s="145"/>
      <c r="AH3" s="145"/>
      <c r="AI3" s="145"/>
      <c r="AJ3" s="145"/>
      <c r="AK3" s="145"/>
      <c r="AL3" s="145"/>
      <c r="AM3" s="145"/>
      <c r="AN3" s="145"/>
      <c r="AO3" s="145"/>
      <c r="AP3" s="145"/>
      <c r="AQ3" s="145"/>
      <c r="AR3" s="145"/>
      <c r="AS3" s="32"/>
      <c r="AT3" s="145"/>
      <c r="AU3" s="145"/>
      <c r="AV3" s="145"/>
      <c r="AW3" s="145"/>
      <c r="AX3" s="145"/>
      <c r="AY3" s="145"/>
      <c r="AZ3" s="145"/>
      <c r="BA3" s="145"/>
      <c r="BB3" s="145"/>
      <c r="BC3" s="145"/>
      <c r="BD3" s="145"/>
      <c r="BE3" s="145"/>
      <c r="BF3" s="32"/>
      <c r="BG3" s="145"/>
      <c r="BH3" s="145"/>
      <c r="BI3" s="145"/>
      <c r="BJ3" s="145"/>
      <c r="BK3" s="145"/>
      <c r="BL3" s="145"/>
      <c r="BM3" s="145"/>
      <c r="BN3" s="145"/>
      <c r="BO3" s="145"/>
      <c r="BP3" s="145"/>
      <c r="BQ3" s="145"/>
      <c r="BR3" s="145"/>
      <c r="BS3" s="145"/>
    </row>
    <row r="4" spans="1:71" x14ac:dyDescent="0.2">
      <c r="A4" s="100" t="s">
        <v>221</v>
      </c>
      <c r="B4" s="317" t="s">
        <v>171</v>
      </c>
      <c r="C4" s="318" t="s">
        <v>226</v>
      </c>
      <c r="D4" s="318" t="s">
        <v>225</v>
      </c>
      <c r="E4" s="318"/>
      <c r="F4" s="633"/>
      <c r="G4" s="634">
        <f>IF(ISERROR(Balance!G8/Balance!G26),"n/a",Balance!G8/Balance!G26)</f>
        <v>9.5305004932457784</v>
      </c>
      <c r="H4" s="635">
        <f>IF(ISERROR(Balance!H8/Balance!H26),"n/a",Balance!H8/Balance!H26)</f>
        <v>1.2160786664415144</v>
      </c>
      <c r="I4" s="635">
        <f>IF(ISERROR(Balance!I8/Balance!I26),"n/a",Balance!I8/Balance!I26)</f>
        <v>1.9557995593778352</v>
      </c>
      <c r="J4" s="635">
        <f>IF(ISERROR(Balance!J8/Balance!J26),"n/a",Balance!J8/Balance!J26)</f>
        <v>0.46225364104837913</v>
      </c>
      <c r="K4" s="635">
        <f>IF(ISERROR(Balance!K8/Balance!K26),"n/a",Balance!K8/Balance!K26)</f>
        <v>0.3302353758409195</v>
      </c>
      <c r="L4" s="635">
        <f>IF(ISERROR(Balance!L8/Balance!L26),"n/a",Balance!L8/Balance!L26)</f>
        <v>0.26189331794023923</v>
      </c>
      <c r="M4" s="635">
        <f>IF(ISERROR(Balance!M8/Balance!M26),"n/a",Balance!M8/Balance!M26)</f>
        <v>0.26592980591885629</v>
      </c>
      <c r="N4" s="635">
        <f>IF(ISERROR(Balance!N8/Balance!N26),"n/a",Balance!N8/Balance!N26)</f>
        <v>0.29340396226917254</v>
      </c>
      <c r="O4" s="635">
        <f>IF(ISERROR(Balance!O8/Balance!O26),"n/a",Balance!O8/Balance!O26)</f>
        <v>0.32199211189022908</v>
      </c>
      <c r="P4" s="635">
        <f>IF(ISERROR(Balance!P8/Balance!P26),"n/a",Balance!P8/Balance!P26)</f>
        <v>0.36289656512591634</v>
      </c>
      <c r="Q4" s="635">
        <f>IF(ISERROR(Balance!Q8/Balance!Q26),"n/a",Balance!Q8/Balance!Q26)</f>
        <v>0.39922226521581472</v>
      </c>
      <c r="R4" s="636">
        <f>IF(ISERROR(Balance!R8/Balance!R26),"n/a",Balance!R8/Balance!R26)</f>
        <v>0.49004632871700055</v>
      </c>
      <c r="S4" s="602">
        <f>IF(ISERROR(Balance!S8/Balance!S26),"n/a",Balance!S8/Balance!S26)</f>
        <v>0.49004632871700055</v>
      </c>
      <c r="T4" s="634">
        <f>IF(ISERROR(Balance!T8/Balance!T26),"n/a",Balance!T8/Balance!T26)</f>
        <v>0.53384264662212644</v>
      </c>
      <c r="U4" s="635">
        <f>IF(ISERROR(Balance!U8/Balance!U26),"n/a",Balance!U8/Balance!U26)</f>
        <v>0.60661033224036254</v>
      </c>
      <c r="V4" s="635">
        <f>IF(ISERROR(Balance!V8/Balance!V26),"n/a",Balance!V8/Balance!V26)</f>
        <v>0.69668353361607582</v>
      </c>
      <c r="W4" s="635">
        <f>IF(ISERROR(Balance!W8/Balance!W26),"n/a",Balance!W8/Balance!W26)</f>
        <v>0.82996407884023549</v>
      </c>
      <c r="X4" s="635">
        <f>IF(ISERROR(Balance!X8/Balance!X26),"n/a",Balance!X8/Balance!X26)</f>
        <v>1.0162653592216873</v>
      </c>
      <c r="Y4" s="635">
        <f>IF(ISERROR(Balance!Y8/Balance!Y26),"n/a",Balance!Y8/Balance!Y26)</f>
        <v>1.2705588934422583</v>
      </c>
      <c r="Z4" s="635">
        <f>IF(ISERROR(Balance!Z8/Balance!Z26),"n/a",Balance!Z8/Balance!Z26)</f>
        <v>1.6945995737734838</v>
      </c>
      <c r="AA4" s="635">
        <f>IF(ISERROR(Balance!AA8/Balance!AA26),"n/a",Balance!AA8/Balance!AA26)</f>
        <v>2.3131248618793268</v>
      </c>
      <c r="AB4" s="635">
        <f>IF(ISERROR(Balance!AB8/Balance!AB26),"n/a",Balance!AB8/Balance!AB26)</f>
        <v>3.5244040311657083</v>
      </c>
      <c r="AC4" s="635">
        <f>IF(ISERROR(Balance!AC8/Balance!AC26),"n/a",Balance!AC8/Balance!AC26)</f>
        <v>7.0259974799838769</v>
      </c>
      <c r="AD4" s="635">
        <f>IF(ISERROR(Balance!AD8/Balance!AD26),"n/a",Balance!AD8/Balance!AD26)</f>
        <v>43.936973595665258</v>
      </c>
      <c r="AE4" s="636">
        <f>IF(ISERROR(Balance!AE8/Balance!AE26),"n/a",Balance!AE8/Balance!AE26)</f>
        <v>-10.22217152505511</v>
      </c>
      <c r="AF4" s="637">
        <f>IF(ISERROR(Balance!AF8/Balance!AF26),"n/a",Balance!AF8/Balance!AF26)</f>
        <v>-10.22217152505511</v>
      </c>
      <c r="AG4" s="634">
        <f>IF(ISERROR(Balance!AG8/Balance!AG26),"n/a",Balance!AG8/Balance!AG26)</f>
        <v>-3.362785577221691</v>
      </c>
      <c r="AH4" s="635">
        <f>IF(ISERROR(Balance!AH8/Balance!AH26),"n/a",Balance!AH8/Balance!AH26)</f>
        <v>-2.2138785359734277</v>
      </c>
      <c r="AI4" s="635">
        <f>IF(ISERROR(Balance!AI8/Balance!AI26),"n/a",Balance!AI8/Balance!AI26)</f>
        <v>-1.6384523144959562</v>
      </c>
      <c r="AJ4" s="635">
        <f>IF(ISERROR(Balance!AJ8/Balance!AJ26),"n/a",Balance!AJ8/Balance!AJ26)</f>
        <v>-1.2803582154761697</v>
      </c>
      <c r="AK4" s="635">
        <f>IF(ISERROR(Balance!AK8/Balance!AK26),"n/a",Balance!AK8/Balance!AK26)</f>
        <v>-1.056578348691005</v>
      </c>
      <c r="AL4" s="635">
        <f>IF(ISERROR(Balance!AL8/Balance!AL26),"n/a",Balance!AL8/Balance!AL26)</f>
        <v>-0.90737220876575941</v>
      </c>
      <c r="AM4" s="635">
        <f>IF(ISERROR(Balance!AM8/Balance!AM26),"n/a",Balance!AM8/Balance!AM26)</f>
        <v>-0.79335552940650267</v>
      </c>
      <c r="AN4" s="635">
        <f>IF(ISERROR(Balance!AN8/Balance!AN26),"n/a",Balance!AN8/Balance!AN26)</f>
        <v>-0.71054637823717659</v>
      </c>
      <c r="AO4" s="635">
        <f>IF(ISERROR(Balance!AO8/Balance!AO26),"n/a",Balance!AO8/Balance!AO26)</f>
        <v>-0.64894618743554722</v>
      </c>
      <c r="AP4" s="635">
        <f>IF(ISERROR(Balance!AP8/Balance!AP26),"n/a",Balance!AP8/Balance!AP26)</f>
        <v>-0.59690259268815427</v>
      </c>
      <c r="AQ4" s="635">
        <f>IF(ISERROR(Balance!AQ8/Balance!AQ26),"n/a",Balance!AQ8/Balance!AQ26)</f>
        <v>-0.5565467522625166</v>
      </c>
      <c r="AR4" s="636">
        <f>IF(ISERROR(Balance!AR8/Balance!AR26),"n/a",Balance!AR8/Balance!AR26)</f>
        <v>-0.52499908351235969</v>
      </c>
      <c r="AS4" s="638">
        <f>IF(ISERROR(Balance!AS8/Balance!AS26),"n/a",Balance!AS8/Balance!AS26)</f>
        <v>-0.52499908351235969</v>
      </c>
      <c r="AT4" s="634">
        <f>IF(ISERROR(Balance!AT8/Balance!AT26),"n/a",Balance!AT8/Balance!AT26)</f>
        <v>-0.49435742702650542</v>
      </c>
      <c r="AU4" s="635">
        <f>IF(ISERROR(Balance!AU8/Balance!AU26),"n/a",Balance!AU8/Balance!AU26)</f>
        <v>-0.47008041259032146</v>
      </c>
      <c r="AV4" s="635">
        <f>IF(ISERROR(Balance!AV8/Balance!AV26),"n/a",Balance!AV8/Balance!AV26)</f>
        <v>-0.45491375585637478</v>
      </c>
      <c r="AW4" s="635">
        <f>IF(ISERROR(Balance!AW8/Balance!AW26),"n/a",Balance!AW8/Balance!AW26)</f>
        <v>-0.43775349611042996</v>
      </c>
      <c r="AX4" s="635">
        <f>IF(ISERROR(Balance!AX8/Balance!AX26),"n/a",Balance!AX8/Balance!AX26)</f>
        <v>-0.42401440124921957</v>
      </c>
      <c r="AY4" s="635">
        <f>IF(ISERROR(Balance!AY8/Balance!AY26),"n/a",Balance!AY8/Balance!AY26)</f>
        <v>-0.41321442695461591</v>
      </c>
      <c r="AZ4" s="635">
        <f>IF(ISERROR(Balance!AZ8/Balance!AZ26),"n/a",Balance!AZ8/Balance!AZ26)</f>
        <v>-0.40175895281236462</v>
      </c>
      <c r="BA4" s="635">
        <f>IF(ISERROR(Balance!BA8/Balance!BA26),"n/a",Balance!BA8/Balance!BA26)</f>
        <v>-0.39260951904125657</v>
      </c>
      <c r="BB4" s="635">
        <f>IF(ISERROR(Balance!BB8/Balance!BB26),"n/a",Balance!BB8/Balance!BB26)</f>
        <v>-0.38551067508442971</v>
      </c>
      <c r="BC4" s="635">
        <f>IF(ISERROR(Balance!BC8/Balance!BC26),"n/a",Balance!BC8/Balance!BC26)</f>
        <v>-0.37743747075670481</v>
      </c>
      <c r="BD4" s="635">
        <f>IF(ISERROR(Balance!BD8/Balance!BD26),"n/a",Balance!BD8/Balance!BD26)</f>
        <v>-0.37110631256760074</v>
      </c>
      <c r="BE4" s="636">
        <f>IF(ISERROR(Balance!BE8/Balance!BE26),"n/a",Balance!BE8/Balance!BE26)</f>
        <v>-0.36569326875935637</v>
      </c>
      <c r="BF4" s="639">
        <f>IF(ISERROR(Balance!BF8/Balance!BF26),"n/a",Balance!BF8/Balance!BF26)</f>
        <v>-0.36569326875935637</v>
      </c>
      <c r="BG4" s="634">
        <f>IF(ISERROR(Balance!BG8/Balance!BG26),"n/a",Balance!BG8/Balance!BG26)</f>
        <v>-0.35514997207606719</v>
      </c>
      <c r="BH4" s="635">
        <f>IF(ISERROR(Balance!BH8/Balance!BH26),"n/a",Balance!BH8/Balance!BH26)</f>
        <v>-0.34336887000487526</v>
      </c>
      <c r="BI4" s="635">
        <f>IF(ISERROR(Balance!BI8/Balance!BI26),"n/a",Balance!BI8/Balance!BI26)</f>
        <v>-0.33256009835446249</v>
      </c>
      <c r="BJ4" s="635">
        <f>IF(ISERROR(Balance!BJ8/Balance!BJ26),"n/a",Balance!BJ8/Balance!BJ26)</f>
        <v>-0.31983767077615677</v>
      </c>
      <c r="BK4" s="635">
        <f>IF(ISERROR(Balance!BK8/Balance!BK26),"n/a",Balance!BK8/Balance!BK26)</f>
        <v>-0.30841484126302121</v>
      </c>
      <c r="BL4" s="635">
        <f>IF(ISERROR(Balance!BL8/Balance!BL26),"n/a",Balance!BL8/Balance!BL26)</f>
        <v>-0.29852881204333787</v>
      </c>
      <c r="BM4" s="635">
        <f>IF(ISERROR(Balance!BM8/Balance!BM26),"n/a",Balance!BM8/Balance!BM26)</f>
        <v>-0.28807365498162307</v>
      </c>
      <c r="BN4" s="635">
        <f>IF(ISERROR(Balance!BN8/Balance!BN26),"n/a",Balance!BN8/Balance!BN26)</f>
        <v>-0.27919274918062598</v>
      </c>
      <c r="BO4" s="635">
        <f>IF(ISERROR(Balance!BO8/Balance!BO26),"n/a",Balance!BO8/Balance!BO26)</f>
        <v>-0.27187323360466453</v>
      </c>
      <c r="BP4" s="635">
        <f>IF(ISERROR(Balance!BP8/Balance!BP26),"n/a",Balance!BP8/Balance!BP26)</f>
        <v>-0.26397563241353222</v>
      </c>
      <c r="BQ4" s="635">
        <f>IF(ISERROR(Balance!BQ8/Balance!BQ26),"n/a",Balance!BQ8/Balance!BQ26)</f>
        <v>-0.25745001367255682</v>
      </c>
      <c r="BR4" s="636">
        <f>IF(ISERROR(Balance!BR8/Balance!BR26),"n/a",Balance!BR8/Balance!BR26)</f>
        <v>-0.25068914756404198</v>
      </c>
      <c r="BS4" s="640">
        <f>IF(ISERROR(Balance!BS8/Balance!BS26),"n/a",Balance!BS8/Balance!BS26)</f>
        <v>-0.25068914756404198</v>
      </c>
    </row>
    <row r="5" spans="1:71" x14ac:dyDescent="0.2">
      <c r="A5" s="100" t="s">
        <v>222</v>
      </c>
      <c r="B5" s="317" t="s">
        <v>172</v>
      </c>
      <c r="C5" s="318" t="s">
        <v>230</v>
      </c>
      <c r="D5" s="318" t="s">
        <v>225</v>
      </c>
      <c r="E5" s="318"/>
      <c r="F5" s="633"/>
      <c r="G5" s="641">
        <f>IF(ISERROR((Balance!G8-Balance!G7)/Balance!G26),"n/a", (Balance!G8-Balance!G7)/Balance!G26)</f>
        <v>8.1064344008287907</v>
      </c>
      <c r="H5" s="642">
        <f>IF(ISERROR((Balance!H8-Balance!H7)/Balance!H26),"n/a", (Balance!H8-Balance!H7)/Balance!H26)</f>
        <v>0.72542361775499553</v>
      </c>
      <c r="I5" s="642">
        <f>IF(ISERROR((Balance!I8-Balance!I7)/Balance!I26),"n/a", (Balance!I8-Balance!I7)/Balance!I26)</f>
        <v>1.064216160937606</v>
      </c>
      <c r="J5" s="642">
        <f>IF(ISERROR((Balance!J8-Balance!J7)/Balance!J26),"n/a", (Balance!J8-Balance!J7)/Balance!J26)</f>
        <v>0.22911496391087216</v>
      </c>
      <c r="K5" s="642">
        <f>IF(ISERROR((Balance!K8-Balance!K7)/Balance!K26),"n/a", (Balance!K8-Balance!K7)/Balance!K26)</f>
        <v>0.15238989279919812</v>
      </c>
      <c r="L5" s="642">
        <f>IF(ISERROR((Balance!L8-Balance!L7)/Balance!L26),"n/a", (Balance!L8-Balance!L7)/Balance!L26)</f>
        <v>0.11417821918586506</v>
      </c>
      <c r="M5" s="642">
        <f>IF(ISERROR((Balance!M8-Balance!M7)/Balance!M26),"n/a", (Balance!M8-Balance!M7)/Balance!M26)</f>
        <v>0.10840313525533773</v>
      </c>
      <c r="N5" s="642">
        <f>IF(ISERROR((Balance!N8-Balance!N7)/Balance!N26),"n/a", (Balance!N8-Balance!N7)/Balance!N26)</f>
        <v>0.11119352425412803</v>
      </c>
      <c r="O5" s="642">
        <f>IF(ISERROR((Balance!O8-Balance!O7)/Balance!O26),"n/a", (Balance!O8-Balance!O7)/Balance!O26)</f>
        <v>0.11838324986557659</v>
      </c>
      <c r="P5" s="642">
        <f>IF(ISERROR((Balance!P8-Balance!P7)/Balance!P26),"n/a", (Balance!P8-Balance!P7)/Balance!P26)</f>
        <v>0.13587839357946255</v>
      </c>
      <c r="Q5" s="642">
        <f>IF(ISERROR((Balance!Q8-Balance!Q7)/Balance!Q26),"n/a", (Balance!Q8-Balance!Q7)/Balance!Q26)</f>
        <v>0.14535784617650391</v>
      </c>
      <c r="R5" s="643">
        <f>IF(ISERROR((Balance!R8-Balance!R7)/Balance!R26),"n/a", (Balance!R8-Balance!R7)/Balance!R26)</f>
        <v>0.17310685284705529</v>
      </c>
      <c r="S5" s="603">
        <f>IF(ISERROR((Balance!S8-Balance!S7)/Balance!S26),"n/a", (Balance!S8-Balance!S7)/Balance!S26)</f>
        <v>0.17310685284705529</v>
      </c>
      <c r="T5" s="641">
        <f>IF(ISERROR((Balance!T8-Balance!T7)/Balance!T26),"n/a", (Balance!T8-Balance!T7)/Balance!T26)</f>
        <v>0.18242129832382978</v>
      </c>
      <c r="U5" s="642">
        <f>IF(ISERROR((Balance!U8-Balance!U7)/Balance!U26),"n/a", (Balance!U8-Balance!U7)/Balance!U26)</f>
        <v>3.3035091899311836E-2</v>
      </c>
      <c r="V5" s="642">
        <f>IF(ISERROR((Balance!V8-Balance!V7)/Balance!V26),"n/a", (Balance!V8-Balance!V7)/Balance!V26)</f>
        <v>0.14181966036501273</v>
      </c>
      <c r="W5" s="642">
        <f>IF(ISERROR((Balance!W8-Balance!W7)/Balance!W26),"n/a", (Balance!W8-Balance!W7)/Balance!W26)</f>
        <v>0.25558944677493123</v>
      </c>
      <c r="X5" s="642">
        <f>IF(ISERROR((Balance!X8-Balance!X7)/Balance!X26),"n/a", (Balance!X8-Balance!X7)/Balance!X26)</f>
        <v>0.29956902824316878</v>
      </c>
      <c r="Y5" s="642">
        <f>IF(ISERROR((Balance!Y8-Balance!Y7)/Balance!Y26),"n/a", (Balance!Y8-Balance!Y7)/Balance!Y26)</f>
        <v>0.36816008957879476</v>
      </c>
      <c r="Z5" s="642">
        <f>IF(ISERROR((Balance!Z8-Balance!Z7)/Balance!Z26),"n/a", (Balance!Z8-Balance!Z7)/Balance!Z26)</f>
        <v>0.47458970417860391</v>
      </c>
      <c r="AA5" s="642">
        <f>IF(ISERROR((Balance!AA8-Balance!AA7)/Balance!AA26),"n/a", (Balance!AA8-Balance!AA7)/Balance!AA26)</f>
        <v>0.67597138653990985</v>
      </c>
      <c r="AB5" s="642">
        <f>IF(ISERROR((Balance!AB8-Balance!AB7)/Balance!AB26),"n/a", (Balance!AB8-Balance!AB7)/Balance!AB26)</f>
        <v>1.0045682143427372</v>
      </c>
      <c r="AC5" s="642">
        <f>IF(ISERROR((Balance!AC8-Balance!AC7)/Balance!AC26),"n/a", (Balance!AC8-Balance!AC7)/Balance!AC26)</f>
        <v>1.9341752459153985</v>
      </c>
      <c r="AD5" s="642">
        <f>IF(ISERROR((Balance!AD8-Balance!AD7)/Balance!AD26),"n/a", (Balance!AD8-Balance!AD7)/Balance!AD26)</f>
        <v>11.686352425448936</v>
      </c>
      <c r="AE5" s="643">
        <f>IF(ISERROR((Balance!AE8-Balance!AE7)/Balance!AE26),"n/a", (Balance!AE8-Balance!AE7)/Balance!AE26)</f>
        <v>-2.8473784887048703</v>
      </c>
      <c r="AF5" s="644">
        <f>IF(ISERROR((Balance!AF8-Balance!AF7)/Balance!AF26),"n/a", (Balance!AF8-Balance!AF7)/Balance!AF26)</f>
        <v>-2.8473784887048703</v>
      </c>
      <c r="AG5" s="641">
        <f>IF(ISERROR((Balance!AG8-Balance!AG7)/Balance!AG26),"n/a", (Balance!AG8-Balance!AG7)/Balance!AG26)</f>
        <v>-0.97038824105713206</v>
      </c>
      <c r="AH5" s="642">
        <f>IF(ISERROR((Balance!AH8-Balance!AH7)/Balance!AH26),"n/a", (Balance!AH8-Balance!AH7)/Balance!AH26)</f>
        <v>-9.0328340929528267E-2</v>
      </c>
      <c r="AI5" s="642">
        <f>IF(ISERROR((Balance!AI8-Balance!AI7)/Balance!AI26),"n/a", (Balance!AI8-Balance!AI7)/Balance!AI26)</f>
        <v>-0.31069255051366623</v>
      </c>
      <c r="AJ5" s="642">
        <f>IF(ISERROR((Balance!AJ8-Balance!AJ7)/Balance!AJ26),"n/a", (Balance!AJ8-Balance!AJ7)/Balance!AJ26)</f>
        <v>-0.38408711874889001</v>
      </c>
      <c r="AK5" s="642">
        <f>IF(ISERROR((Balance!AK8-Balance!AK7)/Balance!AK26),"n/a", (Balance!AK8-Balance!AK7)/Balance!AK26)</f>
        <v>-0.31669387298771029</v>
      </c>
      <c r="AL5" s="642">
        <f>IF(ISERROR((Balance!AL8-Balance!AL7)/Balance!AL26),"n/a", (Balance!AL8-Balance!AL7)/Balance!AL26)</f>
        <v>-0.27389363524073951</v>
      </c>
      <c r="AM5" s="642">
        <f>IF(ISERROR((Balance!AM8-Balance!AM7)/Balance!AM26),"n/a", (Balance!AM8-Balance!AM7)/Balance!AM26)</f>
        <v>-0.23910780430052525</v>
      </c>
      <c r="AN5" s="642">
        <f>IF(ISERROR((Balance!AN8-Balance!AN7)/Balance!AN26),"n/a", (Balance!AN8-Balance!AN7)/Balance!AN26)</f>
        <v>-0.21326232435674913</v>
      </c>
      <c r="AO5" s="642">
        <f>IF(ISERROR((Balance!AO8-Balance!AO7)/Balance!AO26),"n/a", (Balance!AO8-Balance!AO7)/Balance!AO26)</f>
        <v>-0.19562467219608223</v>
      </c>
      <c r="AP5" s="642">
        <f>IF(ISERROR((Balance!AP8-Balance!AP7)/Balance!AP26),"n/a", (Balance!AP8-Balance!AP7)/Balance!AP26)</f>
        <v>-0.17941092563595243</v>
      </c>
      <c r="AQ5" s="642">
        <f>IF(ISERROR((Balance!AQ8-Balance!AQ7)/Balance!AQ26),"n/a", (Balance!AQ8-Balance!AQ7)/Balance!AQ26)</f>
        <v>-0.16648634750621091</v>
      </c>
      <c r="AR5" s="643">
        <f>IF(ISERROR((Balance!AR8-Balance!AR7)/Balance!AR26),"n/a", (Balance!AR8-Balance!AR7)/Balance!AR26)</f>
        <v>-0.15760516417597722</v>
      </c>
      <c r="AS5" s="645">
        <f>IF(ISERROR((Balance!AS8-Balance!AS7)/Balance!AS26),"n/a", (Balance!AS8-Balance!AS7)/Balance!AS26)</f>
        <v>-0.15760516417597722</v>
      </c>
      <c r="AT5" s="641">
        <f>IF(ISERROR((Balance!AT8-Balance!AT7)/Balance!AT26),"n/a", (Balance!AT8-Balance!AT7)/Balance!AT26)</f>
        <v>-0.14798792910374128</v>
      </c>
      <c r="AU5" s="642">
        <f>IF(ISERROR((Balance!AU8-Balance!AU7)/Balance!AU26),"n/a", (Balance!AU8-Balance!AU7)/Balance!AU26)</f>
        <v>5.1052923764584833E-2</v>
      </c>
      <c r="AV5" s="642">
        <f>IF(ISERROR((Balance!AV8-Balance!AV7)/Balance!AV26),"n/a", (Balance!AV8-Balance!AV7)/Balance!AV26)</f>
        <v>-5.3460921255607176E-2</v>
      </c>
      <c r="AW5" s="642">
        <f>IF(ISERROR((Balance!AW8-Balance!AW7)/Balance!AW26),"n/a", (Balance!AW8-Balance!AW7)/Balance!AW26)</f>
        <v>-0.13058180610177211</v>
      </c>
      <c r="AX5" s="642">
        <f>IF(ISERROR((Balance!AX8-Balance!AX7)/Balance!AX26),"n/a", (Balance!AX8-Balance!AX7)/Balance!AX26)</f>
        <v>-0.12579334648715282</v>
      </c>
      <c r="AY5" s="642">
        <f>IF(ISERROR((Balance!AY8-Balance!AY7)/Balance!AY26),"n/a", (Balance!AY8-Balance!AY7)/Balance!AY26)</f>
        <v>-0.12323366445444549</v>
      </c>
      <c r="AZ5" s="642">
        <f>IF(ISERROR((Balance!AZ8-Balance!AZ7)/Balance!AZ26),"n/a", (Balance!AZ8-Balance!AZ7)/Balance!AZ26)</f>
        <v>-0.11947482499323939</v>
      </c>
      <c r="BA5" s="642">
        <f>IF(ISERROR((Balance!BA8-Balance!BA7)/Balance!BA26),"n/a", (Balance!BA8-Balance!BA7)/Balance!BA26)</f>
        <v>-0.1161582340157513</v>
      </c>
      <c r="BB5" s="642">
        <f>IF(ISERROR((Balance!BB8-Balance!BB7)/Balance!BB26),"n/a", (Balance!BB8-Balance!BB7)/Balance!BB26)</f>
        <v>-0.11467898599024148</v>
      </c>
      <c r="BC5" s="642">
        <f>IF(ISERROR((Balance!BC8-Balance!BC7)/Balance!BC26),"n/a", (Balance!BC8-Balance!BC7)/Balance!BC26)</f>
        <v>-0.11197269569629484</v>
      </c>
      <c r="BD5" s="642">
        <f>IF(ISERROR((Balance!BD8-Balance!BD7)/Balance!BD26),"n/a", (Balance!BD8-Balance!BD7)/Balance!BD26)</f>
        <v>-0.10956536507600254</v>
      </c>
      <c r="BE5" s="643">
        <f>IF(ISERROR((Balance!BE8-Balance!BE7)/Balance!BE26),"n/a", (Balance!BE8-Balance!BE7)/Balance!BE26)</f>
        <v>-0.1098558700277157</v>
      </c>
      <c r="BF5" s="646">
        <f>IF(ISERROR((Balance!BF8-Balance!BF7)/Balance!BF26),"n/a", (Balance!BF8-Balance!BF7)/Balance!BF26)</f>
        <v>-0.1098558700277157</v>
      </c>
      <c r="BG5" s="641">
        <f>IF(ISERROR((Balance!BG8-Balance!BG7)/Balance!BG26),"n/a", (Balance!BG8-Balance!BG7)/Balance!BG26)</f>
        <v>-0.10757425060450194</v>
      </c>
      <c r="BH5" s="642">
        <f>IF(ISERROR((Balance!BH8-Balance!BH7)/Balance!BH26),"n/a", (Balance!BH8-Balance!BH7)/Balance!BH26)</f>
        <v>3.987976121426634E-2</v>
      </c>
      <c r="BI5" s="642">
        <f>IF(ISERROR((Balance!BI8-Balance!BI7)/Balance!BI26),"n/a", (Balance!BI8-Balance!BI7)/Balance!BI26)</f>
        <v>-3.7942097525222346E-2</v>
      </c>
      <c r="BJ5" s="642">
        <f>IF(ISERROR((Balance!BJ8-Balance!BJ7)/Balance!BJ26),"n/a", (Balance!BJ8-Balance!BJ7)/Balance!BJ26)</f>
        <v>-9.8315014016148922E-2</v>
      </c>
      <c r="BK5" s="642">
        <f>IF(ISERROR((Balance!BK8-Balance!BK7)/Balance!BK26),"n/a", (Balance!BK8-Balance!BK7)/Balance!BK26)</f>
        <v>-9.4589531070070149E-2</v>
      </c>
      <c r="BL5" s="642">
        <f>IF(ISERROR((Balance!BL8-Balance!BL7)/Balance!BL26),"n/a", (Balance!BL8-Balance!BL7)/Balance!BL26)</f>
        <v>-9.2240837394255648E-2</v>
      </c>
      <c r="BM5" s="642">
        <f>IF(ISERROR((Balance!BM8-Balance!BM7)/Balance!BM26),"n/a", (Balance!BM8-Balance!BM7)/Balance!BM26)</f>
        <v>-8.8903348646224262E-2</v>
      </c>
      <c r="BN5" s="642">
        <f>IF(ISERROR((Balance!BN8-Balance!BN7)/Balance!BN26),"n/a", (Balance!BN8-Balance!BN7)/Balance!BN26)</f>
        <v>-8.5813525242410496E-2</v>
      </c>
      <c r="BO5" s="642">
        <f>IF(ISERROR((Balance!BO8-Balance!BO7)/Balance!BO26),"n/a", (Balance!BO8-Balance!BO7)/Balance!BO26)</f>
        <v>-8.4124099821889398E-2</v>
      </c>
      <c r="BP5" s="642">
        <f>IF(ISERROR((Balance!BP8-Balance!BP7)/Balance!BP26),"n/a", (Balance!BP8-Balance!BP7)/Balance!BP26)</f>
        <v>-8.1507919047484348E-2</v>
      </c>
      <c r="BQ5" s="642">
        <f>IF(ISERROR((Balance!BQ8-Balance!BQ7)/Balance!BQ26),"n/a", (Balance!BQ8-Balance!BQ7)/Balance!BQ26)</f>
        <v>-7.9106739786486649E-2</v>
      </c>
      <c r="BR5" s="643">
        <f>IF(ISERROR((Balance!BR8-Balance!BR7)/Balance!BR26),"n/a", (Balance!BR8-Balance!BR7)/Balance!BR26)</f>
        <v>-8.2274538404390862E-2</v>
      </c>
      <c r="BS5" s="647">
        <f>IF(ISERROR((Balance!BS8-Balance!BS7)/Balance!BS26),"n/a", (Balance!BS8-Balance!BS7)/Balance!BS26)</f>
        <v>-8.2274538404390862E-2</v>
      </c>
    </row>
    <row r="6" spans="1:71" ht="6" customHeight="1" x14ac:dyDescent="0.2">
      <c r="A6" s="321"/>
      <c r="B6" s="322"/>
      <c r="C6" s="323"/>
      <c r="D6" s="323"/>
      <c r="E6" s="323"/>
      <c r="F6" s="160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590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596"/>
      <c r="AG6" s="119"/>
      <c r="AH6" s="119"/>
      <c r="AI6" s="119"/>
      <c r="AJ6" s="119"/>
      <c r="AK6" s="119"/>
      <c r="AL6" s="119"/>
      <c r="AM6" s="119"/>
      <c r="AN6" s="119"/>
      <c r="AO6" s="119"/>
      <c r="AP6" s="119"/>
      <c r="AQ6" s="119"/>
      <c r="AR6" s="119"/>
      <c r="AS6" s="119"/>
      <c r="AT6" s="119"/>
      <c r="AU6" s="119"/>
      <c r="AV6" s="119"/>
      <c r="AW6" s="119"/>
      <c r="AX6" s="119"/>
      <c r="AY6" s="119"/>
      <c r="AZ6" s="119"/>
      <c r="BA6" s="119"/>
      <c r="BB6" s="119"/>
      <c r="BC6" s="119"/>
      <c r="BD6" s="119"/>
      <c r="BE6" s="119"/>
      <c r="BF6" s="119"/>
      <c r="BG6" s="119"/>
      <c r="BH6" s="119"/>
      <c r="BI6" s="119"/>
      <c r="BJ6" s="119"/>
      <c r="BK6" s="119"/>
      <c r="BL6" s="119"/>
      <c r="BM6" s="119"/>
      <c r="BN6" s="119"/>
      <c r="BO6" s="119"/>
      <c r="BP6" s="119"/>
      <c r="BQ6" s="119"/>
      <c r="BR6" s="119"/>
      <c r="BS6" s="119"/>
    </row>
    <row r="7" spans="1:71" ht="6.75" customHeight="1" x14ac:dyDescent="0.2">
      <c r="A7" s="144"/>
      <c r="B7" s="324"/>
      <c r="O7" s="325"/>
      <c r="S7" s="591"/>
      <c r="AB7" s="325"/>
      <c r="AF7" s="597"/>
      <c r="AO7" s="325"/>
      <c r="AS7" s="130"/>
      <c r="AU7" s="130"/>
      <c r="AW7" s="130"/>
      <c r="AX7" s="130"/>
      <c r="AY7" s="130"/>
      <c r="AZ7" s="130"/>
      <c r="BA7" s="130"/>
      <c r="BB7" s="325"/>
      <c r="BC7" s="130"/>
      <c r="BD7" s="130"/>
      <c r="BE7" s="130"/>
      <c r="BF7" s="130"/>
      <c r="BG7" s="130"/>
      <c r="BH7" s="130"/>
      <c r="BI7" s="130"/>
      <c r="BJ7" s="130"/>
      <c r="BL7" s="130"/>
      <c r="BM7" s="130"/>
      <c r="BN7" s="130"/>
      <c r="BO7" s="130"/>
      <c r="BP7" s="130"/>
      <c r="BQ7" s="130"/>
      <c r="BR7" s="130"/>
      <c r="BS7" s="130"/>
    </row>
    <row r="8" spans="1:71" s="58" customFormat="1" ht="6.75" customHeight="1" x14ac:dyDescent="0.2">
      <c r="A8" s="99"/>
      <c r="B8" s="326"/>
      <c r="C8" s="316"/>
      <c r="D8" s="316"/>
      <c r="E8" s="316"/>
      <c r="F8" s="61"/>
      <c r="G8" s="145"/>
      <c r="H8" s="145"/>
      <c r="I8" s="145"/>
      <c r="J8" s="145"/>
      <c r="K8" s="145"/>
      <c r="L8" s="145"/>
      <c r="M8" s="145"/>
      <c r="N8" s="145"/>
      <c r="O8" s="145"/>
      <c r="P8" s="145"/>
      <c r="Q8" s="145"/>
      <c r="R8" s="145"/>
      <c r="S8" s="592"/>
      <c r="T8" s="145"/>
      <c r="U8" s="145"/>
      <c r="V8" s="145"/>
      <c r="W8" s="145"/>
      <c r="X8" s="145"/>
      <c r="Y8" s="145"/>
      <c r="Z8" s="145"/>
      <c r="AA8" s="145"/>
      <c r="AB8" s="145"/>
      <c r="AC8" s="145"/>
      <c r="AD8" s="145"/>
      <c r="AE8" s="145"/>
      <c r="AF8" s="598"/>
      <c r="AG8" s="145"/>
      <c r="AH8" s="145"/>
      <c r="AI8" s="145"/>
      <c r="AJ8" s="145"/>
      <c r="AK8" s="145"/>
      <c r="AL8" s="145"/>
      <c r="AM8" s="145"/>
      <c r="AN8" s="145"/>
      <c r="AO8" s="145"/>
      <c r="AP8" s="145"/>
      <c r="AQ8" s="145"/>
      <c r="AR8" s="145"/>
      <c r="AS8" s="145"/>
      <c r="AT8" s="145"/>
      <c r="AU8" s="145"/>
      <c r="AV8" s="145"/>
      <c r="AW8" s="145"/>
      <c r="AX8" s="145"/>
      <c r="AY8" s="145"/>
      <c r="AZ8" s="145"/>
      <c r="BA8" s="145"/>
      <c r="BB8" s="145"/>
      <c r="BC8" s="145"/>
      <c r="BD8" s="145"/>
      <c r="BE8" s="145"/>
      <c r="BF8" s="145"/>
      <c r="BG8" s="145"/>
      <c r="BH8" s="145"/>
      <c r="BI8" s="145"/>
      <c r="BJ8" s="145"/>
      <c r="BK8" s="145"/>
      <c r="BL8" s="145"/>
      <c r="BM8" s="145"/>
      <c r="BN8" s="145"/>
      <c r="BO8" s="145"/>
      <c r="BP8" s="145"/>
      <c r="BQ8" s="145"/>
      <c r="BR8" s="145"/>
      <c r="BS8" s="145"/>
    </row>
    <row r="9" spans="1:71" x14ac:dyDescent="0.2">
      <c r="A9" s="327"/>
      <c r="B9" s="317" t="s">
        <v>228</v>
      </c>
      <c r="C9" s="318" t="s">
        <v>229</v>
      </c>
      <c r="D9" s="318" t="s">
        <v>168</v>
      </c>
      <c r="E9" s="318"/>
      <c r="F9" s="648"/>
      <c r="G9" s="634">
        <f>IF(ISERROR(Income!G16/Balance!G7),"n/a",Income!G16/Balance!G7)</f>
        <v>2.2222222222222223</v>
      </c>
      <c r="H9" s="635">
        <f>IF(ISERROR(Income!H16/Balance!H7),"n/a",Income!H16/Balance!H7)</f>
        <v>1.3090655534074198</v>
      </c>
      <c r="I9" s="635">
        <f>IF(ISERROR(Income!I16/Balance!I7),"n/a",Income!I16/Balance!I7)</f>
        <v>1.1829165594617768</v>
      </c>
      <c r="J9" s="635">
        <f>IF(ISERROR(Income!J16/Balance!J7),"n/a",Income!J16/Balance!J7)</f>
        <v>1.1485093616399928</v>
      </c>
      <c r="K9" s="635">
        <f>IF(ISERROR(Income!K16/Balance!K7),"n/a",Income!K16/Balance!K7)</f>
        <v>1.150752439579996</v>
      </c>
      <c r="L9" s="635">
        <f>IF(ISERROR(Income!L16/Balance!L7),"n/a",Income!L16/Balance!L7)</f>
        <v>1.1414849852674618</v>
      </c>
      <c r="M9" s="635">
        <f>IF(ISERROR(Income!M16/Balance!M7),"n/a",Income!M16/Balance!M7)</f>
        <v>1.1464848111699348</v>
      </c>
      <c r="N9" s="635">
        <f>IF(ISERROR(Income!N16/Balance!N7),"n/a",Income!N16/Balance!N7)</f>
        <v>1.1545150596435603</v>
      </c>
      <c r="O9" s="635">
        <f>IF(ISERROR(Income!O16/Balance!O7),"n/a",Income!O16/Balance!O7)</f>
        <v>1.1362630307078441</v>
      </c>
      <c r="P9" s="635">
        <f>IF(ISERROR(Income!P16/Balance!P7),"n/a",Income!P16/Balance!P7)</f>
        <v>1.0955255490184097</v>
      </c>
      <c r="Q9" s="635">
        <f>IF(ISERROR(Income!Q16/Balance!Q7),"n/a",Income!Q16/Balance!Q7)</f>
        <v>1.0951042218712026</v>
      </c>
      <c r="R9" s="636">
        <f>IF(ISERROR(Income!R16/Balance!R7),"n/a",Income!R16/Balance!R7)</f>
        <v>1.0968620215846776</v>
      </c>
      <c r="S9" s="602">
        <f>IF(ISERROR(Income!S16/Balance!S7),"n/a",Income!S16/Balance!S7)</f>
        <v>6.4105118313482983</v>
      </c>
      <c r="T9" s="634">
        <f>IF(ISERROR(Income!T16/Balance!T7),"n/a",Income!T16/Balance!T7)</f>
        <v>1.1026907096106484</v>
      </c>
      <c r="U9" s="635">
        <f>IF(ISERROR(Income!U16/Balance!U7),"n/a",Income!U16/Balance!U7)</f>
        <v>0.79305836106495198</v>
      </c>
      <c r="V9" s="635">
        <f>IF(ISERROR(Income!V16/Balance!V7),"n/a",Income!V16/Balance!V7)</f>
        <v>0.9495857288394477</v>
      </c>
      <c r="W9" s="635">
        <f>IF(ISERROR(Income!W16/Balance!W7),"n/a",Income!W16/Balance!W7)</f>
        <v>1.1214184153248303</v>
      </c>
      <c r="X9" s="635">
        <f>IF(ISERROR(Income!X16/Balance!X7),"n/a",Income!X16/Balance!X7)</f>
        <v>1.1317540324499371</v>
      </c>
      <c r="Y9" s="635">
        <f>IF(ISERROR(Income!Y16/Balance!Y7),"n/a",Income!Y16/Balance!Y7)</f>
        <v>1.1304590842514188</v>
      </c>
      <c r="Z9" s="635">
        <f>IF(ISERROR(Income!Z16/Balance!Z7),"n/a",Income!Z16/Balance!Z7)</f>
        <v>1.1376685587036854</v>
      </c>
      <c r="AA9" s="635">
        <f>IF(ISERROR(Income!AA16/Balance!AA7),"n/a",Income!AA16/Balance!AA7)</f>
        <v>1.1453501497342289</v>
      </c>
      <c r="AB9" s="635">
        <f>IF(ISERROR(Income!AB16/Balance!AB7),"n/a",Income!AB16/Balance!AB7)</f>
        <v>1.1448107735335245</v>
      </c>
      <c r="AC9" s="635">
        <f>IF(ISERROR(Income!AC16/Balance!AC7),"n/a",Income!AC16/Balance!AC7)</f>
        <v>1.1498912741571028</v>
      </c>
      <c r="AD9" s="635">
        <f>IF(ISERROR(Income!AD16/Balance!AD7),"n/a",Income!AD16/Balance!AD7)</f>
        <v>1.1552606679008435</v>
      </c>
      <c r="AE9" s="636">
        <f>IF(ISERROR(Income!AE16/Balance!AE7),"n/a",Income!AE16/Balance!AE7)</f>
        <v>1.1297678523976169</v>
      </c>
      <c r="AF9" s="637">
        <f>IF(ISERROR(Income!AF16/Balance!AF7),"n/a",Income!AF16/Balance!AF7)</f>
        <v>5.8476058488721536</v>
      </c>
      <c r="AG9" s="634">
        <f>IF(ISERROR(Income!AG16/Balance!AG7),"n/a",Income!AG16/Balance!AG7)</f>
        <v>1.1094233780033982</v>
      </c>
      <c r="AH9" s="635">
        <f>IF(ISERROR(Income!AH16/Balance!AH7),"n/a",Income!AH16/Balance!AH7)</f>
        <v>0.80819272572826106</v>
      </c>
      <c r="AI9" s="635">
        <f>IF(ISERROR(Income!AI16/Balance!AI7),"n/a",Income!AI16/Balance!AI7)</f>
        <v>0.93913624356819947</v>
      </c>
      <c r="AJ9" s="635">
        <f>IF(ISERROR(Income!AJ16/Balance!AJ7),"n/a",Income!AJ16/Balance!AJ7)</f>
        <v>1.0805271950658268</v>
      </c>
      <c r="AK9" s="635">
        <f>IF(ISERROR(Income!AK16/Balance!AK7),"n/a",Income!AK16/Balance!AK7)</f>
        <v>1.0786685994374403</v>
      </c>
      <c r="AL9" s="635">
        <f>IF(ISERROR(Income!AL16/Balance!AL7),"n/a",Income!AL16/Balance!AL7)</f>
        <v>1.0734641795723368</v>
      </c>
      <c r="AM9" s="635">
        <f>IF(ISERROR(Income!AM16/Balance!AM7),"n/a",Income!AM16/Balance!AM7)</f>
        <v>1.0727681970027576</v>
      </c>
      <c r="AN9" s="635">
        <f>IF(ISERROR(Income!AN16/Balance!AN7),"n/a",Income!AN16/Balance!AN7)</f>
        <v>1.0733665754259554</v>
      </c>
      <c r="AO9" s="635">
        <f>IF(ISERROR(Income!AO16/Balance!AO7),"n/a",Income!AO16/Balance!AO7)</f>
        <v>1.0700952984194638</v>
      </c>
      <c r="AP9" s="635">
        <f>IF(ISERROR(Income!AP16/Balance!AP7),"n/a",Income!AP16/Balance!AP7)</f>
        <v>1.0705555048886237</v>
      </c>
      <c r="AQ9" s="635">
        <f>IF(ISERROR(Income!AQ16/Balance!AQ7),"n/a",Income!AQ16/Balance!AQ7)</f>
        <v>1.0718508372262334</v>
      </c>
      <c r="AR9" s="636">
        <f>IF(ISERROR(Income!AR16/Balance!AR7),"n/a",Income!AR16/Balance!AR7)</f>
        <v>1.0693306704793086</v>
      </c>
      <c r="AS9" s="638">
        <f>IF(ISERROR(Income!AS16/Balance!AS7),"n/a",Income!AS16/Balance!AS7)</f>
        <v>7.9589085847397705</v>
      </c>
      <c r="AT9" s="634">
        <f>IF(ISERROR(Income!AT16/Balance!AT7),"n/a",Income!AT16/Balance!AT7)</f>
        <v>1.0700108412575386</v>
      </c>
      <c r="AU9" s="635">
        <f>IF(ISERROR(Income!AU16/Balance!AU7),"n/a",Income!AU16/Balance!AU7)</f>
        <v>0.68115742896795684</v>
      </c>
      <c r="AV9" s="635">
        <f>IF(ISERROR(Income!AV16/Balance!AV7),"n/a",Income!AV16/Balance!AV7)</f>
        <v>0.8486943944913572</v>
      </c>
      <c r="AW9" s="635">
        <f>IF(ISERROR(Income!AW16/Balance!AW7),"n/a",Income!AW16/Balance!AW7)</f>
        <v>1.0698730246165333</v>
      </c>
      <c r="AX9" s="635">
        <f>IF(ISERROR(Income!AX16/Balance!AX7),"n/a",Income!AX16/Balance!AX7)</f>
        <v>1.0718817470090787</v>
      </c>
      <c r="AY9" s="635">
        <f>IF(ISERROR(Income!AY16/Balance!AY7),"n/a",Income!AY16/Balance!AY7)</f>
        <v>1.0689410344690466</v>
      </c>
      <c r="AZ9" s="635">
        <f>IF(ISERROR(Income!AZ16/Balance!AZ7),"n/a",Income!AZ16/Balance!AZ7)</f>
        <v>1.069969042205025</v>
      </c>
      <c r="BA9" s="635">
        <f>IF(ISERROR(Income!BA16/Balance!BA7),"n/a",Income!BA16/Balance!BA7)</f>
        <v>1.0719271377896411</v>
      </c>
      <c r="BB9" s="635">
        <f>IF(ISERROR(Income!BB16/Balance!BB7),"n/a",Income!BB16/Balance!BB7)</f>
        <v>1.0690190995833859</v>
      </c>
      <c r="BC9" s="635">
        <f>IF(ISERROR(Income!BC16/Balance!BC7),"n/a",Income!BC16/Balance!BC7)</f>
        <v>1.0700732497941861</v>
      </c>
      <c r="BD9" s="635">
        <f>IF(ISERROR(Income!BD16/Balance!BD7),"n/a",Income!BD16/Balance!BD7)</f>
        <v>1.0719764074058069</v>
      </c>
      <c r="BE9" s="636">
        <f>IF(ISERROR(Income!BE16/Balance!BE7),"n/a",Income!BE16/Balance!BE7)</f>
        <v>1.0633032410955725</v>
      </c>
      <c r="BF9" s="639">
        <f>IF(ISERROR(Income!BF16/Balance!BF7),"n/a",Income!BF16/Balance!BF7)</f>
        <v>8.0745281865866669</v>
      </c>
      <c r="BG9" s="634">
        <f>IF(ISERROR(Income!BG16/Balance!BG7),"n/a",Income!BG16/Balance!BG7)</f>
        <v>1.0589294185598526</v>
      </c>
      <c r="BH9" s="635">
        <f>IF(ISERROR(Income!BH16/Balance!BH7),"n/a",Income!BH16/Balance!BH7)</f>
        <v>0.65982640227267586</v>
      </c>
      <c r="BI9" s="635">
        <f>IF(ISERROR(Income!BI16/Balance!BI7),"n/a",Income!BI16/Balance!BI7)</f>
        <v>0.82218695694163313</v>
      </c>
      <c r="BJ9" s="635">
        <f>IF(ISERROR(Income!BJ16/Balance!BJ7),"n/a",Income!BJ16/Balance!BJ7)</f>
        <v>1.0502470895250469</v>
      </c>
      <c r="BK9" s="635">
        <f>IF(ISERROR(Income!BK16/Balance!BK7),"n/a",Income!BK16/Balance!BK7)</f>
        <v>1.0510522575360339</v>
      </c>
      <c r="BL9" s="635">
        <f>IF(ISERROR(Income!BL16/Balance!BL7),"n/a",Income!BL16/Balance!BL7)</f>
        <v>1.0470853857052458</v>
      </c>
      <c r="BM9" s="635">
        <f>IF(ISERROR(Income!BM16/Balance!BM7),"n/a",Income!BM16/Balance!BM7)</f>
        <v>1.0476162685025259</v>
      </c>
      <c r="BN9" s="635">
        <f>IF(ISERROR(Income!BN16/Balance!BN7),"n/a",Income!BN16/Balance!BN7)</f>
        <v>1.0494510353565596</v>
      </c>
      <c r="BO9" s="635">
        <f>IF(ISERROR(Income!BO16/Balance!BO7),"n/a",Income!BO16/Balance!BO7)</f>
        <v>1.0459415324745678</v>
      </c>
      <c r="BP9" s="635">
        <f>IF(ISERROR(Income!BP16/Balance!BP7),"n/a",Income!BP16/Balance!BP7)</f>
        <v>1.0470082144262773</v>
      </c>
      <c r="BQ9" s="635">
        <f>IF(ISERROR(Income!BQ16/Balance!BQ7),"n/a",Income!BQ16/Balance!BQ7)</f>
        <v>1.0493000991844696</v>
      </c>
      <c r="BR9" s="636">
        <f>IF(ISERROR(Income!BR16/Balance!BR7),"n/a",Income!BR16/Balance!BR7)</f>
        <v>1.0128024346231443</v>
      </c>
      <c r="BS9" s="640">
        <f>IF(ISERROR(Income!BS16/Balance!BS7),"n/a",Income!BS16/Balance!BS7)</f>
        <v>9.2377862974837051</v>
      </c>
    </row>
    <row r="10" spans="1:71" x14ac:dyDescent="0.2">
      <c r="A10" s="100" t="s">
        <v>227</v>
      </c>
      <c r="B10" s="317" t="s">
        <v>231</v>
      </c>
      <c r="C10" s="318" t="s">
        <v>232</v>
      </c>
      <c r="D10" s="318" t="s">
        <v>233</v>
      </c>
      <c r="E10" s="318"/>
      <c r="F10" s="648"/>
      <c r="G10" s="649">
        <f>IF(ISERROR(SUM(CashBudget!G23:G25)/Balance!G6),"n/a",SUM(CashBudget!G23:G25)/Balance!G6)</f>
        <v>0</v>
      </c>
      <c r="H10" s="650">
        <f>IF(ISERROR(SUM(CashBudget!H23:H25)/Balance!H6),"n/a",SUM(CashBudget!H23:H25)/Balance!H6)</f>
        <v>0.46418044479198473</v>
      </c>
      <c r="I10" s="650">
        <f>IF(ISERROR(SUM(CashBudget!I23:I25)/Balance!I6),"n/a",SUM(CashBudget!I23:I25)/Balance!I6)</f>
        <v>0.5365727554003703</v>
      </c>
      <c r="J10" s="650">
        <f>IF(ISERROR(SUM(CashBudget!J23:J25)/Balance!J6),"n/a",SUM(CashBudget!J23:J25)/Balance!J6)</f>
        <v>0.595189282710753</v>
      </c>
      <c r="K10" s="650">
        <f>IF(ISERROR(SUM(CashBudget!K23:K25)/Balance!K6),"n/a",SUM(CashBudget!K23:K25)/Balance!K6)</f>
        <v>0.59565938714289468</v>
      </c>
      <c r="L10" s="650">
        <f>IF(ISERROR(SUM(CashBudget!L23:L25)/Balance!L6),"n/a",SUM(CashBudget!L23:L25)/Balance!L6)</f>
        <v>0.59420662659324253</v>
      </c>
      <c r="M10" s="650">
        <f>IF(ISERROR(SUM(CashBudget!M23:M25)/Balance!M6),"n/a",SUM(CashBudget!M23:M25)/Balance!M6)</f>
        <v>0.60187481179178481</v>
      </c>
      <c r="N10" s="650">
        <f>IF(ISERROR(SUM(CashBudget!N23:N25)/Balance!N6),"n/a",SUM(CashBudget!N23:N25)/Balance!N6)</f>
        <v>0.5976547933719516</v>
      </c>
      <c r="O10" s="650">
        <f>IF(ISERROR(SUM(CashBudget!O23:O25)/Balance!O6),"n/a",SUM(CashBudget!O23:O25)/Balance!O6)</f>
        <v>0.59108880192089353</v>
      </c>
      <c r="P10" s="650">
        <f>IF(ISERROR(SUM(CashBudget!P23:P25)/Balance!P6),"n/a",SUM(CashBudget!P23:P25)/Balance!P6)</f>
        <v>0.60628347526529947</v>
      </c>
      <c r="Q10" s="650">
        <f>IF(ISERROR(SUM(CashBudget!Q23:Q25)/Balance!Q6),"n/a",SUM(CashBudget!Q23:Q25)/Balance!Q6)</f>
        <v>0.64137622067540723</v>
      </c>
      <c r="R10" s="651">
        <f>IF(ISERROR(SUM(CashBudget!R23:R25)/Balance!R6),"n/a",SUM(CashBudget!R23:R25)/Balance!R6)</f>
        <v>0.64222790643766781</v>
      </c>
      <c r="S10" s="604">
        <f>IF(ISERROR(SUM(CashBudget!S23:S25)/Balance!S6),"n/a",SUM(CashBudget!S23:S25)/Balance!S6)</f>
        <v>3.3101922637640819</v>
      </c>
      <c r="T10" s="649">
        <f>IF(ISERROR(SUM(CashBudget!T23:T25)/Balance!T6),"n/a",SUM(CashBudget!T23:T25)/Balance!T6)</f>
        <v>0.64137318702496926</v>
      </c>
      <c r="U10" s="650">
        <f>IF(ISERROR(SUM(CashBudget!U23:U25)/Balance!U6),"n/a",SUM(CashBudget!U23:U25)/Balance!U6)</f>
        <v>0.63604863970716174</v>
      </c>
      <c r="V10" s="650">
        <f>IF(ISERROR(SUM(CashBudget!V23:V25)/Balance!V6),"n/a",SUM(CashBudget!V23:V25)/Balance!V6)</f>
        <v>0.62603366754297674</v>
      </c>
      <c r="W10" s="650">
        <f>IF(ISERROR(SUM(CashBudget!W23:W25)/Balance!W6),"n/a",SUM(CashBudget!W23:W25)/Balance!W6)</f>
        <v>0.62735157722777746</v>
      </c>
      <c r="X10" s="650">
        <f>IF(ISERROR(SUM(CashBudget!X23:X25)/Balance!X6),"n/a",SUM(CashBudget!X23:X25)/Balance!X6)</f>
        <v>0.61943554506078802</v>
      </c>
      <c r="Y10" s="650">
        <f>IF(ISERROR(SUM(CashBudget!Y23:Y25)/Balance!Y6),"n/a",SUM(CashBudget!Y23:Y25)/Balance!Y6)</f>
        <v>0.61063890540124843</v>
      </c>
      <c r="Z10" s="650">
        <f>IF(ISERROR(SUM(CashBudget!Z23:Z25)/Balance!Z6),"n/a",SUM(CashBudget!Z23:Z25)/Balance!Z6)</f>
        <v>0.6115590227108012</v>
      </c>
      <c r="AA10" s="650">
        <f>IF(ISERROR(SUM(CashBudget!AA23:AA25)/Balance!AA6),"n/a",SUM(CashBudget!AA23:AA25)/Balance!AA6)</f>
        <v>0.60530647744983368</v>
      </c>
      <c r="AB10" s="650">
        <f>IF(ISERROR(SUM(CashBudget!AB23:AB25)/Balance!AB6),"n/a",SUM(CashBudget!AB23:AB25)/Balance!AB6)</f>
        <v>0.59887449161024731</v>
      </c>
      <c r="AC10" s="650">
        <f>IF(ISERROR(SUM(CashBudget!AC23:AC25)/Balance!AC6),"n/a",SUM(CashBudget!AC23:AC25)/Balance!AC6)</f>
        <v>0.59919285003663025</v>
      </c>
      <c r="AD10" s="650">
        <f>IF(ISERROR(SUM(CashBudget!AD23:AD25)/Balance!AD6),"n/a",SUM(CashBudget!AD23:AD25)/Balance!AD6)</f>
        <v>0.59484470188814642</v>
      </c>
      <c r="AE10" s="651">
        <f>IF(ISERROR(SUM(CashBudget!AE23:AE25)/Balance!AE6),"n/a",SUM(CashBudget!AE23:AE25)/Balance!AE6)</f>
        <v>0.59039383604384132</v>
      </c>
      <c r="AF10" s="652">
        <f>IF(ISERROR(SUM(CashBudget!AF23:AF25)/Balance!AF6),"n/a",SUM(CashBudget!AF23:AF25)/Balance!AF6)</f>
        <v>3.0808442730472456</v>
      </c>
      <c r="AG10" s="649">
        <f>IF(ISERROR(SUM(CashBudget!AG23:AG25)/Balance!AG6),"n/a",SUM(CashBudget!AG23:AG25)/Balance!AG6)</f>
        <v>0.61175766266401521</v>
      </c>
      <c r="AH10" s="650">
        <f>IF(ISERROR(SUM(CashBudget!AG23:AG25)/Balance!AH6),"n/a",SUM(CashBudget!AG23:AG25)/Balance!AH6)</f>
        <v>0.52764149934222793</v>
      </c>
      <c r="AI10" s="650">
        <f>IF(ISERROR(SUM(CashBudget!AI23:AI25)/Balance!AI6),"n/a",SUM(CashBudget!AI23:AI25)/Balance!AI6)</f>
        <v>0.64053655731676296</v>
      </c>
      <c r="AJ10" s="650">
        <f>IF(ISERROR(SUM(CashBudget!AJ23:AJ25)/Balance!AJ6),"n/a",SUM(CashBudget!AJ23:AJ25)/Balance!AJ6)</f>
        <v>0.65141724148198243</v>
      </c>
      <c r="AK10" s="650">
        <f>IF(ISERROR(SUM(CashBudget!AK23:AK25)/Balance!AK6),"n/a",SUM(CashBudget!AK23:AK25)/Balance!AK6)</f>
        <v>0.65576495453235628</v>
      </c>
      <c r="AL10" s="650">
        <f>IF(ISERROR(SUM(CashBudget!AL23:AL25)/Balance!AL6),"n/a",SUM(CashBudget!AL23:AL25)/Balance!AL6)</f>
        <v>0.65763804182258201</v>
      </c>
      <c r="AM10" s="650">
        <f>IF(ISERROR(SUM(CashBudget!AM23:AM25)/Balance!AM6),"n/a",SUM(CashBudget!AM23:AM25)/Balance!AM6)</f>
        <v>0.6623702467201501</v>
      </c>
      <c r="AN10" s="650">
        <f>IF(ISERROR(SUM(CashBudget!AN23:AN25)/Balance!AN6),"n/a",SUM(CashBudget!AN23:AN25)/Balance!AN6)</f>
        <v>0.66303615047204356</v>
      </c>
      <c r="AO10" s="650">
        <f>IF(ISERROR(SUM(CashBudget!AO23:AO25)/Balance!AO6),"n/a",SUM(CashBudget!AO23:AO25)/Balance!AO6)</f>
        <v>0.66260253648981593</v>
      </c>
      <c r="AP10" s="650">
        <f>IF(ISERROR(SUM(CashBudget!AP23:AP25)/Balance!AP6),"n/a",SUM(CashBudget!AP23:AP25)/Balance!AP6)</f>
        <v>0.66554617613261258</v>
      </c>
      <c r="AQ10" s="650">
        <f>IF(ISERROR(SUM(CashBudget!AQ23:AQ25)/Balance!AQ6),"n/a",SUM(CashBudget!AQ23:AQ25)/Balance!AQ6)</f>
        <v>0.66512642494780849</v>
      </c>
      <c r="AR10" s="651">
        <f>IF(ISERROR(SUM(CashBudget!AR23:AR25)/Balance!AR6),"n/a",SUM(CashBudget!AR23:AR25)/Balance!AR6)</f>
        <v>0.66402764630445421</v>
      </c>
      <c r="AS10" s="653">
        <f>IF(ISERROR(SUM(CashBudget!AS23:AS25)/Balance!AS6),"n/a",SUM(CashBudget!AS23:AS25)/Balance!AS6)</f>
        <v>4.8325599334408764</v>
      </c>
      <c r="AT10" s="649">
        <f>IF(ISERROR(SUM(CashBudget!AT23:AT25)/Balance!AT6),"n/a",SUM(CashBudget!AT23:AT25)/Balance!AT6)</f>
        <v>0.66627631018382782</v>
      </c>
      <c r="AU10" s="650">
        <f>IF(ISERROR(SUM(CashBudget!AU23:AU25)/Balance!AU6),"n/a",SUM(CashBudget!AU23:AU25)/Balance!AU6)</f>
        <v>0.66564460155621852</v>
      </c>
      <c r="AV10" s="650">
        <f>IF(ISERROR(SUM(CashBudget!AV23:AV25)/Balance!AV6),"n/a",SUM(CashBudget!AV23:AV25)/Balance!AV6)</f>
        <v>0.66393254286447734</v>
      </c>
      <c r="AW10" s="650">
        <f>IF(ISERROR(SUM(CashBudget!AW23:AW25)/Balance!AW6),"n/a",SUM(CashBudget!AW23:AW25)/Balance!AW6)</f>
        <v>0.66676009986073748</v>
      </c>
      <c r="AX10" s="650">
        <f>IF(ISERROR(SUM(CashBudget!AX23:AX25)/Balance!AX6),"n/a",SUM(CashBudget!AX23:AX25)/Balance!AX6)</f>
        <v>0.66576664622290049</v>
      </c>
      <c r="AY10" s="650">
        <f>IF(ISERROR(SUM(CashBudget!AY23:AY25)/Balance!AY6),"n/a",SUM(CashBudget!AY23:AY25)/Balance!AY6)</f>
        <v>0.66402338578258591</v>
      </c>
      <c r="AZ10" s="650">
        <f>IF(ISERROR(SUM(CashBudget!AZ23:AZ25)/Balance!AZ6),"n/a",SUM(CashBudget!AZ23:AZ25)/Balance!AZ6)</f>
        <v>0.66663763860146319</v>
      </c>
      <c r="BA10" s="650">
        <f>IF(ISERROR(SUM(CashBudget!BA23:BA25)/Balance!BA6),"n/a",SUM(CashBudget!BA23:BA25)/Balance!BA6)</f>
        <v>0.66567979981827641</v>
      </c>
      <c r="BB10" s="650">
        <f>IF(ISERROR(SUM(CashBudget!BB23:BB25)/Balance!BB6),"n/a",SUM(CashBudget!BB23:BB25)/Balance!BB6)</f>
        <v>0.66397868017374551</v>
      </c>
      <c r="BC10" s="650">
        <f>IF(ISERROR(SUM(CashBudget!BC23:BC25)/Balance!BC6),"n/a",SUM(CashBudget!BC23:BC25)/Balance!BC6)</f>
        <v>0.66656528519518543</v>
      </c>
      <c r="BD10" s="650">
        <f>IF(ISERROR(SUM(CashBudget!BD23:BD25)/Balance!BD6),"n/a",SUM(CashBudget!BD23:BD25)/Balance!BD6)</f>
        <v>0.66558460243313833</v>
      </c>
      <c r="BE10" s="651">
        <f>IF(ISERROR(SUM(CashBudget!BE23:BE25)/Balance!BE6),"n/a",SUM(CashBudget!BE23:BE25)/Balance!BE6)</f>
        <v>0.66393213020419073</v>
      </c>
      <c r="BF10" s="654">
        <f>IF(ISERROR(SUM(CashBudget!BF23:BF25)/Balance!BF6),"n/a",SUM(CashBudget!BF23:BF25)/Balance!BF6)</f>
        <v>4.9959747697074706</v>
      </c>
      <c r="BG10" s="649">
        <f>IF(ISERROR(SUM(CashBudget!BF23:BF25)/Balance!BG6),"n/a",SUM(CashBudget!BF23:BF25)/Balance!BG6)</f>
        <v>4.5885966384311523</v>
      </c>
      <c r="BH10" s="650">
        <f>IF(ISERROR(SUM(CashBudget!BH23:BH25)/Balance!BH6),"n/a",SUM(CashBudget!BH23:BH25)/Balance!BH6)</f>
        <v>0.67576829938665417</v>
      </c>
      <c r="BI10" s="650">
        <f>IF(ISERROR(SUM(CashBudget!BI23:BI25)/Balance!BI6),"n/a",SUM(CashBudget!BI23:BI25)/Balance!BI6)</f>
        <v>0.67796412911400405</v>
      </c>
      <c r="BJ10" s="650">
        <f>IF(ISERROR(SUM(CashBudget!BJ23:BJ25)/Balance!BJ6),"n/a",SUM(CashBudget!BJ23:BJ25)/Balance!BJ6)</f>
        <v>0.68327078181384082</v>
      </c>
      <c r="BK10" s="650">
        <f>IF(ISERROR(SUM(CashBudget!BK23:BK25)/Balance!BK6),"n/a",SUM(CashBudget!BK23:BK25)/Balance!BK6)</f>
        <v>0.68410617445295963</v>
      </c>
      <c r="BL10" s="650">
        <f>IF(ISERROR(SUM(CashBudget!BL23:BL25)/Balance!BL6),"n/a",SUM(CashBudget!BL23:BL25)/Balance!BL6)</f>
        <v>0.68349108613002252</v>
      </c>
      <c r="BM10" s="650">
        <f>IF(ISERROR(SUM(CashBudget!BM23:BM25)/Balance!BM6),"n/a",SUM(CashBudget!BM23:BM25)/Balance!BM6)</f>
        <v>0.68714746314774122</v>
      </c>
      <c r="BN10" s="650">
        <f>IF(ISERROR(SUM(CashBudget!BN23:BN25)/Balance!BN6),"n/a",SUM(CashBudget!BN23:BN25)/Balance!BN6)</f>
        <v>0.686650670363114</v>
      </c>
      <c r="BO10" s="650">
        <f>IF(ISERROR(SUM(CashBudget!BO23:BO25)/Balance!BO6),"n/a",SUM(CashBudget!BO23:BO25)/Balance!BO6)</f>
        <v>0.68504957206653827</v>
      </c>
      <c r="BP10" s="650">
        <f>IF(ISERROR(SUM(CashBudget!BP23:BP25)/Balance!BP6),"n/a",SUM(CashBudget!BP23:BP25)/Balance!BP6)</f>
        <v>0.68825808056085813</v>
      </c>
      <c r="BQ10" s="650">
        <f>IF(ISERROR(SUM(CashBudget!BQ23:BQ25)/Balance!BQ6),"n/a",SUM(CashBudget!BQ23:BQ25)/Balance!BQ6)</f>
        <v>0.68724396868232351</v>
      </c>
      <c r="BR10" s="651">
        <f>IF(ISERROR(SUM(CashBudget!BR23:BR25)/Balance!BR6),"n/a",SUM(CashBudget!BR23:BR25)/Balance!BR6)</f>
        <v>0.68521079517911765</v>
      </c>
      <c r="BS10" s="655">
        <f>IF(ISERROR(SUM(CashBudget!BS23:BS25)/Balance!BS6),"n/a",SUM(CashBudget!BS23:BS25)/Balance!BS6)</f>
        <v>5.8788688164693177</v>
      </c>
    </row>
    <row r="11" spans="1:71" x14ac:dyDescent="0.2">
      <c r="A11" s="100" t="s">
        <v>222</v>
      </c>
      <c r="B11" s="319" t="s">
        <v>234</v>
      </c>
      <c r="C11" s="320" t="s">
        <v>235</v>
      </c>
      <c r="D11" s="320" t="s">
        <v>237</v>
      </c>
      <c r="E11" s="320"/>
      <c r="F11" s="648"/>
      <c r="G11" s="649">
        <f>IF(ISERROR(Balance!G6/(SUM(CashBudget!G23:R25)*360)),"n/a", Balance!G6/(SUM(CashBudget!G23:R25)*360))</f>
        <v>7.6582614458799088E-5</v>
      </c>
      <c r="H11" s="650">
        <f>IF(ISERROR(Balance!H6/(SUM(CashBudget!H23:T25)*360)),"n/a", Balance!H6/(SUM(CashBudget!H23:T25)*360))</f>
        <v>5.4028311841962461E-5</v>
      </c>
      <c r="I11" s="650">
        <f>IF(ISERROR(Balance!I6/(SUM(CashBudget!I23:U25)*360)),"n/a", Balance!I6/(SUM(CashBudget!I23:U25)*360))</f>
        <v>6.535289372068068E-5</v>
      </c>
      <c r="J11" s="650">
        <f>IF(ISERROR(Balance!J6/(SUM(CashBudget!J23:V25)*360)),"n/a", Balance!J6/(SUM(CashBudget!J23:V25)*360))</f>
        <v>7.2412541632572666E-5</v>
      </c>
      <c r="K11" s="650">
        <f>IF(ISERROR(Balance!K6/(SUM(CashBudget!K23:W25)*360)),"n/a", Balance!K6/(SUM(CashBudget!K23:W25)*360))</f>
        <v>7.9932986955811043E-5</v>
      </c>
      <c r="L11" s="650">
        <f>IF(ISERROR(Balance!L6/(SUM(CashBudget!L23:X25)*360)),"n/a", Balance!L6/(SUM(CashBudget!L23:X25)*360))</f>
        <v>8.8163845787560068E-5</v>
      </c>
      <c r="M11" s="650">
        <f>IF(ISERROR(Balance!M6/(SUM(CashBudget!M23:Y25)*360)),"n/a", Balance!M6/(SUM(CashBudget!M23:Y25)*360))</f>
        <v>9.5469994421092173E-5</v>
      </c>
      <c r="N11" s="650">
        <f>IF(ISERROR(Balance!N6/(SUM(CashBudget!N23:Z25)*360)),"n/a", Balance!N6/(SUM(CashBudget!N23:Z25)*360))</f>
        <v>1.0340672632448282E-4</v>
      </c>
      <c r="O11" s="650">
        <f>IF(ISERROR(Balance!O6/(SUM(CashBudget!O23:AA25)*360)),"n/a", Balance!O6/(SUM(CashBudget!O23:AA25)*360))</f>
        <v>1.1256616597354615E-4</v>
      </c>
      <c r="P11" s="650">
        <f>IF(ISERROR(Balance!P6/(SUM(CashBudget!P23:AB25)*360)),"n/a", Balance!P6/(SUM(CashBudget!P23:AB25)*360))</f>
        <v>1.1857800465262994E-4</v>
      </c>
      <c r="Q11" s="650">
        <f>IF(ISERROR(Balance!Q6/(SUM(CashBudget!Q23:AC25)*360)),"n/a", Balance!Q6/(SUM(CashBudget!Q23:AC25)*360))</f>
        <v>1.17120664593167E-4</v>
      </c>
      <c r="R11" s="650">
        <f>IF(ISERROR(Balance!R6/(SUM(CashBudget!R23:AD25)*360)),"n/a", Balance!R6/(SUM(CashBudget!R23:AD25)*360))</f>
        <v>1.1472632653559199E-4</v>
      </c>
      <c r="S11" s="604">
        <f>IF(ISERROR(Balance!S6/(SUM(CashBudget!S23:AE25)*360)),"n/a", Balance!S6/(SUM(CashBudget!S23:AE25)*360))</f>
        <v>9.790274370058946E-5</v>
      </c>
      <c r="T11" s="649">
        <f>IF(ISERROR(Balance!T6/(SUM(CashBudget!T23:AE25)*360)),"n/a", Balance!T6/(SUM(CashBudget!T23:AE25)*360))</f>
        <v>1.2633125965180473E-4</v>
      </c>
      <c r="U11" s="650">
        <f>IF(ISERROR(Balance!U6/(SUM(CashBudget!U23:AG25)*360)),"n/a", Balance!U6/(SUM(CashBudget!U23:AG25)*360))</f>
        <v>6.5748924632850233E-5</v>
      </c>
      <c r="V11" s="650">
        <f>IF(ISERROR(Balance!V6/(SUM(CashBudget!V23:AH25)*360)),"n/a", Balance!V6/(SUM(CashBudget!V23:AH25)*360))</f>
        <v>6.8960080676816685E-5</v>
      </c>
      <c r="W11" s="650">
        <f>IF(ISERROR(Balance!W6/(SUM(CashBudget!W23:AI25)*360)),"n/a", Balance!W6/(SUM(CashBudget!W23:AI25)*360))</f>
        <v>7.1837618315689539E-5</v>
      </c>
      <c r="X11" s="650">
        <f>IF(ISERROR(Balance!X6/(SUM(CashBudget!X23:AJ25)*360)),"n/a", Balance!X6/(SUM(CashBudget!X23:AJ25)*360))</f>
        <v>7.5629003246333937E-5</v>
      </c>
      <c r="Y11" s="650">
        <f>IF(ISERROR(Balance!Y6/(SUM(CashBudget!Y23:AK25)*360)),"n/a", Balance!Y6/(SUM(CashBudget!Y23:AK25)*360))</f>
        <v>8.0802981454746402E-5</v>
      </c>
      <c r="Z11" s="650">
        <f>IF(ISERROR(Balance!Z6/(SUM(CashBudget!Z23:AL25)*360)),"n/a", Balance!Z6/(SUM(CashBudget!Z23:AL25)*360))</f>
        <v>8.6282278637360768E-5</v>
      </c>
      <c r="AA11" s="650">
        <f>IF(ISERROR(Balance!AA6/(SUM(CashBudget!AA23:AM25)*360)),"n/a", Balance!AA6/(SUM(CashBudget!AA23:AM25)*360))</f>
        <v>9.3226504678476965E-5</v>
      </c>
      <c r="AB11" s="650">
        <f>IF(ISERROR(Balance!AB6/(SUM(CashBudget!AB23:AN25)*360)),"n/a", Balance!AB6/(SUM(CashBudget!AB23:AN25)*360))</f>
        <v>1.0207493236439797E-4</v>
      </c>
      <c r="AC11" s="650">
        <f>IF(ISERROR(Balance!AC6/(SUM(CashBudget!AC23:AO25)*360)),"n/a", Balance!AC6/(SUM(CashBudget!AC23:AO25)*360))</f>
        <v>1.1196675564365865E-4</v>
      </c>
      <c r="AD11" s="650">
        <f>IF(ISERROR(Balance!AD6/(SUM(CashBudget!AD23:AP25)*360)),"n/a", Balance!AD6/(SUM(CashBudget!AD23:AP25)*360))</f>
        <v>1.2401954418041054E-4</v>
      </c>
      <c r="AE11" s="650">
        <f>IF(ISERROR(Balance!AE6/(SUM(CashBudget!AE23:AQ25)*360)),"n/a", Balance!AE6/(SUM(CashBudget!AE23:AQ25)*360))</f>
        <v>1.3884195696347782E-4</v>
      </c>
      <c r="AF11" s="652">
        <f>IF(ISERROR(Balance!AF6/(SUM(CashBudget!AF23:AR25)*360)),"n/a", Balance!AF6/(SUM(CashBudget!AF23:AR25)*360))</f>
        <v>1.2615631800774429E-4</v>
      </c>
      <c r="AG11" s="649">
        <f>IF(ISERROR(Balance!AG6/(SUM(CashBudget!AG23:AR25)*360)),"n/a", Balance!AG6/(SUM(CashBudget!AG23:AR25)*360))</f>
        <v>1.7492797699233056E-4</v>
      </c>
      <c r="AH11" s="650">
        <f>IF(ISERROR(Balance!AH6/(SUM(CashBudget!AG23:AR25)*360)),"n/a", Balance!AH6/(SUM(CashBudget!AG23:AR25)*360))</f>
        <v>2.0281484771910227E-4</v>
      </c>
      <c r="AI11" s="650">
        <f>IF(ISERROR(Balance!AI6/(SUM(CashBudget!AI23:AU25)*360)),"n/a", Balance!AI6/(SUM(CashBudget!AI23:AU25)*360))</f>
        <v>1.0354774625362507E-4</v>
      </c>
      <c r="AJ11" s="650">
        <f>IF(ISERROR(Balance!AJ6/(SUM(CashBudget!AJ23:AV25)*360)),"n/a", Balance!AJ6/(SUM(CashBudget!AJ23:AV25)*360))</f>
        <v>1.0978953890609523E-4</v>
      </c>
      <c r="AK11" s="650">
        <f>IF(ISERROR(Balance!AK6/(SUM(CashBudget!AK23:AW25)*360)),"n/a", Balance!AK6/(SUM(CashBudget!AK23:AW25)*360))</f>
        <v>1.1550697719002713E-4</v>
      </c>
      <c r="AL11" s="650">
        <f>IF(ISERROR(Balance!AL6/(SUM(CashBudget!AL23:AX25)*360)),"n/a", Balance!AL6/(SUM(CashBudget!AL23:AX25)*360))</f>
        <v>1.2104759451297014E-4</v>
      </c>
      <c r="AM11" s="650">
        <f>IF(ISERROR(Balance!AM6/(SUM(CashBudget!AM23:AY25)*360)),"n/a", Balance!AM6/(SUM(CashBudget!AM23:AY25)*360))</f>
        <v>1.2574958518147026E-4</v>
      </c>
      <c r="AN11" s="650">
        <f>IF(ISERROR(Balance!AN6/(SUM(CashBudget!AN23:AZ25)*360)),"n/a", Balance!AN6/(SUM(CashBudget!AN23:AZ25)*360))</f>
        <v>1.3026472974487984E-4</v>
      </c>
      <c r="AO11" s="650">
        <f>IF(ISERROR(Balance!AO6/(SUM(CashBudget!AO23:BA25)*360)),"n/a", Balance!AO6/(SUM(CashBudget!AO23:BA25)*360))</f>
        <v>1.3482918578224125E-4</v>
      </c>
      <c r="AP11" s="650">
        <f>IF(ISERROR(Balance!AP6/(SUM(CashBudget!AP23:BB25)*360)),"n/a", Balance!AP6/(SUM(CashBudget!AP23:BB25)*360))</f>
        <v>1.3868617224658568E-4</v>
      </c>
      <c r="AQ11" s="650">
        <f>IF(ISERROR(Balance!AQ6/(SUM(CashBudget!AQ23:BC25)*360)),"n/a", Balance!AQ6/(SUM(CashBudget!AQ23:BC25)*360))</f>
        <v>1.4246832534122386E-4</v>
      </c>
      <c r="AR11" s="650">
        <f>IF(ISERROR(Balance!AR6/(SUM(CashBudget!AR23:BD25)*360)),"n/a", Balance!AR6/(SUM(CashBudget!AR23:BD25)*360))</f>
        <v>1.4637927768320453E-4</v>
      </c>
      <c r="AS11" s="653">
        <f>IF(ISERROR(Balance!AS6/(SUM(CashBudget!AS23:BE25)*360)),"n/a", Balance!AS6/(SUM(CashBudget!AS23:BE25)*360))</f>
        <v>1.3630921079821272E-4</v>
      </c>
      <c r="AT11" s="649">
        <f>IF(ISERROR(Balance!AT6/(SUM(CashBudget!AT23:BE25)*360)),"n/a", Balance!AT6/(SUM(CashBudget!AT23:BE25)*360))</f>
        <v>1.9614645985927177E-4</v>
      </c>
      <c r="AU11" s="650">
        <f>IF(ISERROR(Balance!AU6/(SUM(CashBudget!AU23:BG25)*360)),"n/a", Balance!AU6/(SUM(CashBudget!AU23:BG25)*360))</f>
        <v>1.0265892976278962E-4</v>
      </c>
      <c r="AV11" s="650">
        <f>IF(ISERROR(Balance!AV6/(SUM(CashBudget!AV23:BH25)*360)),"n/a", Balance!AV6/(SUM(CashBudget!AV23:BH25)*360))</f>
        <v>1.0757775671329083E-4</v>
      </c>
      <c r="AW11" s="650">
        <f>IF(ISERROR(Balance!AW6/(SUM(CashBudget!AW23:BI25)*360)),"n/a", Balance!AW6/(SUM(CashBudget!AW23:BI25)*360))</f>
        <v>1.1212374398291462E-4</v>
      </c>
      <c r="AX11" s="650">
        <f>IF(ISERROR(Balance!AX6/(SUM(CashBudget!AX23:BJ25)*360)),"n/a", Balance!AX6/(SUM(CashBudget!AX23:BJ25)*360))</f>
        <v>1.169431625482864E-4</v>
      </c>
      <c r="AY11" s="650">
        <f>IF(ISERROR(Balance!AY6/(SUM(CashBudget!AY23:BK25)*360)),"n/a", Balance!AY6/(SUM(CashBudget!AY23:BK25)*360))</f>
        <v>1.2227788973580273E-4</v>
      </c>
      <c r="AZ11" s="650">
        <f>IF(ISERROR(Balance!AZ6/(SUM(CashBudget!AZ23:BL25)*360)),"n/a", Balance!AZ6/(SUM(CashBudget!AZ23:BL25)*360))</f>
        <v>1.2733548850029207E-4</v>
      </c>
      <c r="BA11" s="650">
        <f>IF(ISERROR(Balance!BA6/(SUM(CashBudget!BA23:BM25)*360)),"n/a", Balance!BA6/(SUM(CashBudget!BA23:BM25)*360))</f>
        <v>1.3278374478633491E-4</v>
      </c>
      <c r="BB11" s="650">
        <f>IF(ISERROR(Balance!BB6/(SUM(CashBudget!BB23:BN25)*360)),"n/a", Balance!BB6/(SUM(CashBudget!BB23:BN25)*360))</f>
        <v>1.388811616248073E-4</v>
      </c>
      <c r="BC11" s="650">
        <f>IF(ISERROR(Balance!BC6/(SUM(CashBudget!BC23:BO25)*360)),"n/a", Balance!BC6/(SUM(CashBudget!BC23:BO25)*360))</f>
        <v>1.447299539511877E-4</v>
      </c>
      <c r="BD11" s="650">
        <f>IF(ISERROR(Balance!BD6/(SUM(CashBudget!BD23:BP25)*360)),"n/a", Balance!BD6/(SUM(CashBudget!BD23:BP25)*360))</f>
        <v>1.5107824596333547E-4</v>
      </c>
      <c r="BE11" s="650">
        <f>IF(ISERROR(Balance!BE6/(SUM(CashBudget!BE23:BQ25)*360)),"n/a", Balance!BE6/(SUM(CashBudget!BE23:BQ25)*360))</f>
        <v>1.5820206103343138E-4</v>
      </c>
      <c r="BF11" s="654">
        <f>IF(ISERROR(Balance!BF6/(SUM(CashBudget!BF23:BR25)*360)),"n/a", Balance!BF6/(SUM(CashBudget!BF23:BR25)*360))</f>
        <v>1.5044060804040172E-4</v>
      </c>
      <c r="BG11" s="649">
        <f>IF(ISERROR(Balance!BG6/(SUM(CashBudget!BF23:BR25)*360)),"n/a", Balance!BG6/(SUM(CashBudget!BF23:BR25)*360))</f>
        <v>1.6379680789860627E-4</v>
      </c>
      <c r="BH11" s="650">
        <f>IF(ISERROR(Balance!BH6/(SUM(CashBudget!BH23:BS25)*360)),"n/a", Balance!BH6/(SUM(CashBudget!BH23:BS25)*360))</f>
        <v>1.2491436324639309E-4</v>
      </c>
      <c r="BI11" s="650">
        <f>IF(ISERROR(Balance!BI6/(SUM(CashBudget!BI23:BS25)*360)),"n/a", Balance!BI6/(SUM(CashBudget!BI23:BS25)*360))</f>
        <v>1.3903657165860789E-4</v>
      </c>
      <c r="BJ11" s="650">
        <f>IF(ISERROR(Balance!BJ6/(SUM(CashBudget!BJ23:BS25)*360)),"n/a", Balance!BJ6/(SUM(CashBudget!BJ23:BS25)*360))</f>
        <v>1.5413122563573287E-4</v>
      </c>
      <c r="BK11" s="650">
        <f>IF(ISERROR(Balance!BK6/(SUM(CashBudget!BK23:BS25)*360)),"n/a", Balance!BK6/(SUM(CashBudget!BK23:BS25)*360))</f>
        <v>1.7137499240365913E-4</v>
      </c>
      <c r="BL11" s="650">
        <f>IF(ISERROR(Balance!BL6/(SUM(CashBudget!BL23:BS25)*360)),"n/a", Balance!BL6/(SUM(CashBudget!BL23:BS25)*360))</f>
        <v>1.9161323466686269E-4</v>
      </c>
      <c r="BM11" s="650">
        <f>IF(ISERROR(Balance!BM6/(SUM(CashBudget!BM23:BS25)*360)),"n/a", Balance!BM6/(SUM(CashBudget!BM23:BS25)*360))</f>
        <v>2.1419990395121855E-4</v>
      </c>
      <c r="BN11" s="650">
        <f>IF(ISERROR(Balance!BN6/(SUM(CashBudget!BN23:BS25)*360)),"n/a", Balance!BN6/(SUM(CashBudget!BN23:BS25)*360))</f>
        <v>2.4109836583794403E-4</v>
      </c>
      <c r="BO11" s="650">
        <f>IF(ISERROR(Balance!BO6/(SUM(CashBudget!BO23:BS25)*360)),"n/a", Balance!BO6/(SUM(CashBudget!BO23:BS25)*360))</f>
        <v>2.7396393077120816E-4</v>
      </c>
      <c r="BP11" s="650">
        <f>IF(ISERROR(Balance!BP6/(SUM(CashBudget!BP23:BS25)*360)),"n/a", Balance!BP6/(SUM(CashBudget!BP23:BS25)*360))</f>
        <v>3.1248167358866106E-4</v>
      </c>
      <c r="BQ11" s="650">
        <f>IF(ISERROR(Balance!BQ6/(SUM(CashBudget!BQ23:BS25)*360)),"n/a", Balance!BQ6/(SUM(CashBudget!BQ23:BS25)*360))</f>
        <v>3.607428209574852E-4</v>
      </c>
      <c r="BR11" s="651">
        <f>IF(ISERROR(Balance!BR6/(SUM(CashBudget!BR23:BS25)*360)),"n/a", Balance!BR6/(SUM(CashBudget!BR23:BS25)*360))</f>
        <v>4.2317856304612911E-4</v>
      </c>
      <c r="BS11" s="655">
        <f>IF(ISERROR(Balance!BS6/(SUM(CashBudget!BS23:BS25)*360)),"n/a", Balance!BS6/(SUM(CashBudget!BS23:BS25)*360))</f>
        <v>4.7250208577473115E-4</v>
      </c>
    </row>
    <row r="12" spans="1:71" x14ac:dyDescent="0.2">
      <c r="A12" s="100"/>
      <c r="B12" s="319" t="s">
        <v>236</v>
      </c>
      <c r="C12" s="320" t="s">
        <v>5</v>
      </c>
      <c r="D12" s="320" t="s">
        <v>157</v>
      </c>
      <c r="E12" s="320"/>
      <c r="F12" s="648"/>
      <c r="G12" s="649">
        <f>IF(ISERROR(Revenue!G73/SUM(Balance!G12+Balance!G15)),"n/a",Revenue!G73/SUM(Balance!G12+Balance!G15))</f>
        <v>2.9841402337228717</v>
      </c>
      <c r="H12" s="650">
        <f>IF(ISERROR(Revenue!H73/SUM(Balance!H12+Balance!H15)),"n/a",Revenue!H73/SUM(Balance!H12+Balance!H15))</f>
        <v>1.4870684667309546</v>
      </c>
      <c r="I12" s="650">
        <f>IF(ISERROR(Revenue!I73/SUM(Balance!I12+Balance!I15)),"n/a",Revenue!I73/SUM(Balance!I12+Balance!I15))</f>
        <v>1.8587879026748648</v>
      </c>
      <c r="J12" s="650">
        <f>IF(ISERROR(Revenue!J73/SUM(Balance!J12+Balance!J15)),"n/a",Revenue!J73/SUM(Balance!J12+Balance!J15))</f>
        <v>0.70040505623186511</v>
      </c>
      <c r="K12" s="650">
        <f>IF(ISERROR(Revenue!K73/SUM(Balance!K12+Balance!K15)),"n/a",Revenue!K73/SUM(Balance!K12+Balance!K15))</f>
        <v>0.60521893902503188</v>
      </c>
      <c r="L12" s="650">
        <f>IF(ISERROR(Revenue!L73/SUM(Balance!L12+Balance!L15)),"n/a",Revenue!L73/SUM(Balance!L12+Balance!L15))</f>
        <v>0.53062921610993286</v>
      </c>
      <c r="M12" s="650">
        <f>IF(ISERROR(Revenue!M73/SUM(Balance!M12+Balance!M15)),"n/a",Revenue!M73/SUM(Balance!M12+Balance!M15))</f>
        <v>0.65477750770055521</v>
      </c>
      <c r="N12" s="650">
        <f>IF(ISERROR(Revenue!N73/SUM(Balance!N12+Balance!N15)),"n/a",Revenue!N73/SUM(Balance!N12+Balance!N15))</f>
        <v>0.81880928261330632</v>
      </c>
      <c r="O12" s="650">
        <f>IF(ISERROR(Revenue!O73/SUM(Balance!O12+Balance!O15)),"n/a",Revenue!O73/SUM(Balance!O12+Balance!O15))</f>
        <v>1.0376369364649003</v>
      </c>
      <c r="P12" s="650">
        <f>IF(ISERROR(Revenue!P73/SUM(Balance!P12+Balance!P15)),"n/a",Revenue!P73/SUM(Balance!P12+Balance!P15))</f>
        <v>1.2683893961118078</v>
      </c>
      <c r="Q12" s="650">
        <f>IF(ISERROR(Revenue!Q73/SUM(Balance!Q12+Balance!Q15)),"n/a",Revenue!Q73/SUM(Balance!Q12+Balance!Q15))</f>
        <v>1.4522733119630062</v>
      </c>
      <c r="R12" s="650">
        <f>IF(ISERROR(Revenue!R73/SUM(Balance!R12+Balance!R15)),"n/a",Revenue!R73/SUM(Balance!R12+Balance!R15))</f>
        <v>1.6925684397318264</v>
      </c>
      <c r="S12" s="604">
        <f>IF(ISERROR(Revenue!S73/SUM(Balance!S12+Balance!S15)),"n/a",Revenue!S73/SUM(Balance!S12+Balance!S15))</f>
        <v>9.5657156181335896</v>
      </c>
      <c r="T12" s="649">
        <f>IF(ISERROR(Revenue!T73/SUM(Balance!T12+Balance!T15)),"n/a",Revenue!T73/SUM(Balance!T12+Balance!T15))</f>
        <v>1.1615366272481911</v>
      </c>
      <c r="U12" s="650">
        <f>IF(ISERROR(Revenue!U73/SUM(Balance!U12+Balance!U15)),"n/a",Revenue!U73/SUM(Balance!U12+Balance!U15))</f>
        <v>1.3739307873906603</v>
      </c>
      <c r="V12" s="650">
        <f>IF(ISERROR(Revenue!V73/SUM(Balance!V12+Balance!V15)),"n/a",Revenue!V73/SUM(Balance!V12+Balance!V15))</f>
        <v>1.6564069668053329</v>
      </c>
      <c r="W12" s="650">
        <f>IF(ISERROR(Revenue!W73/SUM(Balance!W12+Balance!W15)),"n/a",Revenue!W73/SUM(Balance!W12+Balance!W15))</f>
        <v>1.9828053933913585</v>
      </c>
      <c r="X12" s="650">
        <f>IF(ISERROR(Revenue!X73/SUM(Balance!X12+Balance!X15)),"n/a",Revenue!X73/SUM(Balance!X12+Balance!X15))</f>
        <v>2.4154977129770523</v>
      </c>
      <c r="Y12" s="650">
        <f>IF(ISERROR(Revenue!Y73/SUM(Balance!Y12+Balance!Y15)),"n/a",Revenue!Y73/SUM(Balance!Y12+Balance!Y15))</f>
        <v>2.9905159132126551</v>
      </c>
      <c r="Z12" s="650">
        <f>IF(ISERROR(Revenue!Z73/SUM(Balance!Z12+Balance!Z15)),"n/a",Revenue!Z73/SUM(Balance!Z12+Balance!Z15))</f>
        <v>3.6800632191009957</v>
      </c>
      <c r="AA12" s="650">
        <f>IF(ISERROR(Revenue!AA73/SUM(Balance!AA12+Balance!AA15)),"n/a",Revenue!AA73/SUM(Balance!AA12+Balance!AA15))</f>
        <v>4.5949739191662982</v>
      </c>
      <c r="AB12" s="650">
        <f>IF(ISERROR(Revenue!AB73/SUM(Balance!AB12+Balance!AB15)),"n/a",Revenue!AB73/SUM(Balance!AB12+Balance!AB15))</f>
        <v>5.8082545090127553</v>
      </c>
      <c r="AC12" s="650">
        <f>IF(ISERROR(Revenue!AC73/SUM(Balance!AC12+Balance!AC15)),"n/a",Revenue!AC73/SUM(Balance!AC12+Balance!AC15))</f>
        <v>7.3179819966711008</v>
      </c>
      <c r="AD12" s="650">
        <f>IF(ISERROR(Revenue!AD73/SUM(Balance!AD12+Balance!AD15)),"n/a",Revenue!AD73/SUM(Balance!AD12+Balance!AD15))</f>
        <v>9.3186343876768571</v>
      </c>
      <c r="AE12" s="650">
        <f>IF(ISERROR(Revenue!AE73/SUM(Balance!AE12+Balance!AE15)),"n/a",Revenue!AE73/SUM(Balance!AE12+Balance!AE15))</f>
        <v>11.975536363085864</v>
      </c>
      <c r="AF12" s="652">
        <f>IF(ISERROR(Revenue!AF73/SUM(Balance!AF12+Balance!AF15)),"n/a",Revenue!AF73/SUM(Balance!AF12+Balance!AF15))</f>
        <v>60.665057348547528</v>
      </c>
      <c r="AG12" s="649">
        <f>IF(ISERROR(Revenue!AG73/SUM(Balance!AG12+Balance!AG15)),"n/a",Revenue!AG73/SUM(Balance!AG12+Balance!AG15))</f>
        <v>14.647235103108272</v>
      </c>
      <c r="AH12" s="650">
        <f>IF(ISERROR(Revenue!AH73/SUM(Balance!AH12+Balance!AH15)),"n/a",Revenue!AH73/SUM(Balance!AH12+Balance!AH15))</f>
        <v>17.473594130702509</v>
      </c>
      <c r="AI12" s="650">
        <f>IF(ISERROR(Revenue!AI73/SUM(Balance!AI12+Balance!AI15)),"n/a",Revenue!AI73/SUM(Balance!AI12+Balance!AI15))</f>
        <v>20.610354980036831</v>
      </c>
      <c r="AJ12" s="650">
        <f>IF(ISERROR(Revenue!AJ73/SUM(Balance!AJ12+Balance!AJ15)),"n/a",Revenue!AJ73/SUM(Balance!AJ12+Balance!AJ15))</f>
        <v>23.947612849386395</v>
      </c>
      <c r="AK12" s="650">
        <f>IF(ISERROR(Revenue!AK73/SUM(Balance!AK12+Balance!AK15)),"n/a",Revenue!AK73/SUM(Balance!AK12+Balance!AK15))</f>
        <v>27.775597176619925</v>
      </c>
      <c r="AL12" s="650">
        <f>IF(ISERROR(Revenue!AL73/SUM(Balance!AL12+Balance!AL15)),"n/a",Revenue!AL73/SUM(Balance!AL12+Balance!AL15))</f>
        <v>32.233016446142173</v>
      </c>
      <c r="AM12" s="650">
        <f>IF(ISERROR(Revenue!AM73/SUM(Balance!AM12+Balance!AM15)),"n/a",Revenue!AM73/SUM(Balance!AM12+Balance!AM15))</f>
        <v>37.150818230065596</v>
      </c>
      <c r="AN12" s="650">
        <f>IF(ISERROR(Revenue!AN73/SUM(Balance!AN12+Balance!AN15)),"n/a",Revenue!AN73/SUM(Balance!AN12+Balance!AN15))</f>
        <v>42.954830607028697</v>
      </c>
      <c r="AO12" s="650">
        <f>IF(ISERROR(Revenue!AO73/SUM(Balance!AO12+Balance!AO15)),"n/a",Revenue!AO73/SUM(Balance!AO12+Balance!AO15))</f>
        <v>49.858405711238895</v>
      </c>
      <c r="AP12" s="650">
        <f>IF(ISERROR(Revenue!AP73/SUM(Balance!AP12+Balance!AP15)),"n/a",Revenue!AP73/SUM(Balance!AP12+Balance!AP15))</f>
        <v>57.656050165320181</v>
      </c>
      <c r="AQ12" s="650">
        <f>IF(ISERROR(Revenue!AQ73/SUM(Balance!AQ12+Balance!AQ15)),"n/a",Revenue!AQ73/SUM(Balance!AQ12+Balance!AQ15))</f>
        <v>67.02051274807809</v>
      </c>
      <c r="AR12" s="650">
        <f>IF(ISERROR(Revenue!AR73/SUM(Balance!AR12+Balance!AR15)),"n/a",Revenue!AR73/SUM(Balance!AR12+Balance!AR15))</f>
        <v>78.336182899094425</v>
      </c>
      <c r="AS12" s="653">
        <f>IF(ISERROR(Revenue!AS73/SUM(Balance!AS12+Balance!AS15)),"n/a",Revenue!AS73/SUM(Balance!AS12+Balance!AS15))</f>
        <v>577.7764774565934</v>
      </c>
      <c r="AT12" s="649">
        <f>IF(ISERROR(Revenue!AT73/SUM(Balance!AT12+Balance!AT15)),"n/a",Revenue!AT73/SUM(Balance!AT12+Balance!AT15))</f>
        <v>91.413489581511868</v>
      </c>
      <c r="AU12" s="650">
        <f>IF(ISERROR(Revenue!AU73/SUM(Balance!AU12+Balance!AU15)),"n/a",Revenue!AU73/SUM(Balance!AU12+Balance!AU15))</f>
        <v>107.36979604326187</v>
      </c>
      <c r="AV12" s="650">
        <f>IF(ISERROR(Revenue!AV73/SUM(Balance!AV12+Balance!AV15)),"n/a",Revenue!AV73/SUM(Balance!AV12+Balance!AV15))</f>
        <v>127.13430392491482</v>
      </c>
      <c r="AW12" s="650">
        <f>IF(ISERROR(Revenue!AW73/SUM(Balance!AW12+Balance!AW15)),"n/a",Revenue!AW73/SUM(Balance!AW12+Balance!AW15))</f>
        <v>150.34715022556162</v>
      </c>
      <c r="AX12" s="650">
        <f>IF(ISERROR(Revenue!AX73/SUM(Balance!AX12+Balance!AX15)),"n/a",Revenue!AX73/SUM(Balance!AX12+Balance!AX15))</f>
        <v>179.53024089121365</v>
      </c>
      <c r="AY12" s="650">
        <f>IF(ISERROR(Revenue!AY73/SUM(Balance!AY12+Balance!AY15)),"n/a",Revenue!AY73/SUM(Balance!AY12+Balance!AY15))</f>
        <v>216.71133261047973</v>
      </c>
      <c r="AZ12" s="650">
        <f>IF(ISERROR(Revenue!AZ73/SUM(Balance!AZ12+Balance!AZ15)),"n/a",Revenue!AZ73/SUM(Balance!AZ12+Balance!AZ15))</f>
        <v>262.2807308408324</v>
      </c>
      <c r="BA12" s="650">
        <f>IF(ISERROR(Revenue!BA73/SUM(Balance!BA12+Balance!BA15)),"n/a",Revenue!BA73/SUM(Balance!BA12+Balance!BA15))</f>
        <v>321.96763609510924</v>
      </c>
      <c r="BB12" s="650">
        <f>IF(ISERROR(Revenue!BB73/SUM(Balance!BB12+Balance!BB15)),"n/a",Revenue!BB73/SUM(Balance!BB12+Balance!BB15))</f>
        <v>402.00516539659304</v>
      </c>
      <c r="BC12" s="650">
        <f>IF(ISERROR(Revenue!BC73/SUM(Balance!BC12+Balance!BC15)),"n/a",Revenue!BC73/SUM(Balance!BC12+Balance!BC15))</f>
        <v>507.67553287495571</v>
      </c>
      <c r="BD12" s="650">
        <f>IF(ISERROR(Revenue!BD73/SUM(Balance!BD12+Balance!BD15)),"n/a",Revenue!BD73/SUM(Balance!BD12+Balance!BD15))</f>
        <v>658.49157637711244</v>
      </c>
      <c r="BE12" s="650">
        <f>IF(ISERROR(Revenue!BE73/SUM(Balance!BE12+Balance!BE15)),"n/a",Revenue!BE73/SUM(Balance!BE12+Balance!BE15))</f>
        <v>885.43164150807843</v>
      </c>
      <c r="BF12" s="654">
        <f>IF(ISERROR(Revenue!BF73/SUM(Balance!BF12+Balance!BF15)),"n/a",Revenue!BF73/SUM(Balance!BF12+Balance!BF15))</f>
        <v>6643.888771627795</v>
      </c>
      <c r="BG12" s="649">
        <f>IF(ISERROR(Revenue!BG73/SUM(Balance!BG12+Balance!BG15)),"n/a",Revenue!BG73/SUM(Balance!BG12+Balance!BG15))</f>
        <v>1084.8102525109593</v>
      </c>
      <c r="BH12" s="650">
        <f>IF(ISERROR(Revenue!BH73/SUM(Balance!BH12+Balance!BH15)),"n/a",Revenue!BH73/SUM(Balance!BH12+Balance!BH15))</f>
        <v>1342.2548319582029</v>
      </c>
      <c r="BI12" s="650">
        <f>IF(ISERROR(Revenue!BI73/SUM(Balance!BI12+Balance!BI15)),"n/a",Revenue!BI73/SUM(Balance!BI12+Balance!BI15))</f>
        <v>1694.0599449918952</v>
      </c>
      <c r="BJ12" s="650">
        <f>IF(ISERROR(Revenue!BJ73/SUM(Balance!BJ12+Balance!BJ15)),"n/a",Revenue!BJ73/SUM(Balance!BJ12+Balance!BJ15))</f>
        <v>2040.633422611342</v>
      </c>
      <c r="BK12" s="650">
        <f>IF(ISERROR(Revenue!BK73/SUM(Balance!BK12+Balance!BK15)),"n/a",Revenue!BK73/SUM(Balance!BK12+Balance!BK15))</f>
        <v>2389.331004794521</v>
      </c>
      <c r="BL12" s="650">
        <f>IF(ISERROR(Revenue!BL73/SUM(Balance!BL12+Balance!BL15)),"n/a",Revenue!BL73/SUM(Balance!BL12+Balance!BL15))</f>
        <v>2828.6027225815715</v>
      </c>
      <c r="BM12" s="650">
        <f>IF(ISERROR(Revenue!BM73/SUM(Balance!BM12+Balance!BM15)),"n/a",Revenue!BM73/SUM(Balance!BM12+Balance!BM15))</f>
        <v>3359.7245411293725</v>
      </c>
      <c r="BN12" s="650">
        <f>IF(ISERROR(Revenue!BN73/SUM(Balance!BN12+Balance!BN15)),"n/a",Revenue!BN73/SUM(Balance!BN12+Balance!BN15))</f>
        <v>4057.3539722679316</v>
      </c>
      <c r="BO12" s="650">
        <f>IF(ISERROR(Revenue!BO73/SUM(Balance!BO12+Balance!BO15)),"n/a",Revenue!BO73/SUM(Balance!BO12+Balance!BO15))</f>
        <v>5003.7975761375747</v>
      </c>
      <c r="BP12" s="650">
        <f>IF(ISERROR(Revenue!BP73/SUM(Balance!BP12+Balance!BP15)),"n/a",Revenue!BP73/SUM(Balance!BP12+Balance!BP15))</f>
        <v>6272.338239423535</v>
      </c>
      <c r="BQ12" s="650">
        <f>IF(ISERROR(Revenue!BQ73/SUM(Balance!BQ12+Balance!BQ15)),"n/a",Revenue!BQ73/SUM(Balance!BQ12+Balance!BQ15))</f>
        <v>8009.8405220855366</v>
      </c>
      <c r="BR12" s="651">
        <f>IF(ISERROR(Revenue!BR73/SUM(Balance!BR12+Balance!BR15)),"n/a",Revenue!BR73/SUM(Balance!BR12+Balance!BR15))</f>
        <v>10688.90997745869</v>
      </c>
      <c r="BS12" s="655">
        <f>IF(ISERROR(Revenue!BS73/SUM(Balance!BS12+Balance!BS15)),"n/a",Revenue!BS73/SUM(Balance!BS12+Balance!BS15))</f>
        <v>91912.447580289692</v>
      </c>
    </row>
    <row r="13" spans="1:71" ht="15" x14ac:dyDescent="0.25">
      <c r="A13" s="100"/>
      <c r="B13" s="319" t="s">
        <v>238</v>
      </c>
      <c r="C13" s="320" t="s">
        <v>5</v>
      </c>
      <c r="D13" s="320" t="s">
        <v>148</v>
      </c>
      <c r="E13" s="320"/>
      <c r="F13" s="648"/>
      <c r="G13" s="641">
        <f>IF(ISERROR(Revenue!G73/Balance!G19),"n/a",Revenue!G73/Balance!G19)</f>
        <v>0.43788468016045567</v>
      </c>
      <c r="H13" s="642">
        <f>IF(ISERROR(Revenue!H73/Balance!H19),"n/a",Revenue!H73/Balance!H19)</f>
        <v>0.53226305537404439</v>
      </c>
      <c r="I13" s="642">
        <f>IF(ISERROR(Revenue!I73/Balance!I19),"n/a",Revenue!I73/Balance!I19)</f>
        <v>0.60237402127127271</v>
      </c>
      <c r="J13" s="642">
        <f>IF(ISERROR(Revenue!J73/Balance!J19),"n/a",Revenue!J73/Balance!J19)</f>
        <v>0.40249020576380584</v>
      </c>
      <c r="K13" s="642">
        <f>IF(ISERROR(Revenue!K73/Balance!K19),"n/a",Revenue!K73/Balance!K19)</f>
        <v>0.37810313634710729</v>
      </c>
      <c r="L13" s="642">
        <f>IF(ISERROR(Revenue!L73/Balance!L19),"n/a",Revenue!L73/Balance!L19)</f>
        <v>0.3543129117229617</v>
      </c>
      <c r="M13" s="642">
        <f>IF(ISERROR(Revenue!M73/Balance!M19),"n/a",Revenue!M73/Balance!M19)</f>
        <v>0.41189758129903181</v>
      </c>
      <c r="N13" s="642">
        <f>IF(ISERROR(Revenue!N73/Balance!N19),"n/a",Revenue!N73/Balance!N19)</f>
        <v>0.47955049334307948</v>
      </c>
      <c r="O13" s="642">
        <f>IF(ISERROR(Revenue!O73/Balance!O19),"n/a",Revenue!O73/Balance!O19)</f>
        <v>0.5571237138961318</v>
      </c>
      <c r="P13" s="642">
        <f>IF(ISERROR(Revenue!P73/Balance!P19),"n/a",Revenue!P73/Balance!P19)</f>
        <v>0.62335899123784755</v>
      </c>
      <c r="Q13" s="642">
        <f>IF(ISERROR(Revenue!Q73/Balance!Q19),"n/a",Revenue!Q73/Balance!Q19)</f>
        <v>0.66429894671569101</v>
      </c>
      <c r="R13" s="642">
        <f>IF(ISERROR(Revenue!R73/Balance!R19),"n/a",Revenue!R73/Balance!R19)</f>
        <v>0.71650279604340872</v>
      </c>
      <c r="S13" s="605">
        <f>IF(ISERROR(Revenue!S73/Balance!S19),"n/a",Revenue!S73/Balance!S19)</f>
        <v>4.0493854343844191</v>
      </c>
      <c r="T13" s="641">
        <f>IF(ISERROR(Revenue!T73/Balance!T19),"n/a",Revenue!T73/Balance!T19)</f>
        <v>0.6045738048582574</v>
      </c>
      <c r="U13" s="642">
        <f>IF(ISERROR(Revenue!U73/Balance!U19),"n/a",Revenue!U73/Balance!U19)</f>
        <v>0.66234850028395509</v>
      </c>
      <c r="V13" s="642">
        <f>IF(ISERROR(Revenue!V73/Balance!V19),"n/a",Revenue!V73/Balance!V19)</f>
        <v>0.72837254181412381</v>
      </c>
      <c r="W13" s="642">
        <f>IF(ISERROR(Revenue!W73/Balance!W19),"n/a",Revenue!W73/Balance!W19)</f>
        <v>0.78954675219416537</v>
      </c>
      <c r="X13" s="642">
        <f>IF(ISERROR(Revenue!X73/Balance!X19),"n/a",Revenue!X73/Balance!X19)</f>
        <v>0.85724089272014981</v>
      </c>
      <c r="Y13" s="642">
        <f>IF(ISERROR(Revenue!Y73/Balance!Y19),"n/a",Revenue!Y73/Balance!Y19)</f>
        <v>0.92827991662472509</v>
      </c>
      <c r="Z13" s="642">
        <f>IF(ISERROR(Revenue!Z73/Balance!Z19),"n/a",Revenue!Z73/Balance!Z19)</f>
        <v>0.9902119432098222</v>
      </c>
      <c r="AA13" s="642">
        <f>IF(ISERROR(Revenue!AA73/Balance!AA19),"n/a",Revenue!AA73/Balance!AA19)</f>
        <v>1.0289615166404504</v>
      </c>
      <c r="AB13" s="642">
        <f>IF(ISERROR(Revenue!AB73/Balance!AB19),"n/a",Revenue!AB73/Balance!AB19)</f>
        <v>1.0918590634279968</v>
      </c>
      <c r="AC13" s="642">
        <f>IF(ISERROR(Revenue!AC73/Balance!AC19),"n/a",Revenue!AC73/Balance!AC19)</f>
        <v>1.14414614775287</v>
      </c>
      <c r="AD13" s="642">
        <f>IF(ISERROR(Revenue!AD73/Balance!AD19),"n/a",Revenue!AD73/Balance!AD19)</f>
        <v>1.1938019109100864</v>
      </c>
      <c r="AE13" s="642">
        <f>IF(ISERROR(Revenue!AE73/Balance!AE19),"n/a",Revenue!AE73/Balance!AE19)</f>
        <v>1.2383418617708815</v>
      </c>
      <c r="AF13" s="656">
        <f>IF(ISERROR(Revenue!AF73/Balance!AF19),"n/a",Revenue!AF73/Balance!AF19)</f>
        <v>6.2731286335537142</v>
      </c>
      <c r="AG13" s="641">
        <f>IF(ISERROR(Revenue!AG73/Balance!AG19),"n/a",Revenue!AG73/Balance!AG19)</f>
        <v>1.2553705704277436</v>
      </c>
      <c r="AH13" s="642">
        <f>IF(ISERROR(Revenue!AH73/Balance!AH19),"n/a",Revenue!AH73/Balance!AH19)</f>
        <v>1.2668678591536773</v>
      </c>
      <c r="AI13" s="642">
        <f>IF(ISERROR(Revenue!AI73/Balance!AI19),"n/a",Revenue!AI73/Balance!AI19)</f>
        <v>1.2787429986821051</v>
      </c>
      <c r="AJ13" s="642">
        <f>IF(ISERROR(Revenue!AJ73/Balance!AJ19),"n/a",Revenue!AJ73/Balance!AJ19)</f>
        <v>1.2865992675599798</v>
      </c>
      <c r="AK13" s="642">
        <f>IF(ISERROR(Revenue!AK73/Balance!AK19),"n/a",Revenue!AK73/Balance!AK19)</f>
        <v>1.2960643448089477</v>
      </c>
      <c r="AL13" s="642">
        <f>IF(ISERROR(Revenue!AL73/Balance!AL19),"n/a",Revenue!AL73/Balance!AL19)</f>
        <v>1.3056585555537266</v>
      </c>
      <c r="AM13" s="642">
        <f>IF(ISERROR(Revenue!AM73/Balance!AM19),"n/a",Revenue!AM73/Balance!AM19)</f>
        <v>1.311435756618861</v>
      </c>
      <c r="AN13" s="642">
        <f>IF(ISERROR(Revenue!AN73/Balance!AN19),"n/a",Revenue!AN73/Balance!AN19)</f>
        <v>1.3187924296060602</v>
      </c>
      <c r="AO13" s="642">
        <f>IF(ISERROR(Revenue!AO73/Balance!AO19),"n/a",Revenue!AO73/Balance!AO19)</f>
        <v>1.3262541395681819</v>
      </c>
      <c r="AP13" s="642">
        <f>IF(ISERROR(Revenue!AP73/Balance!AP19),"n/a",Revenue!AP73/Balance!AP19)</f>
        <v>1.3302637418917054</v>
      </c>
      <c r="AQ13" s="642">
        <f>IF(ISERROR(Revenue!AQ73/Balance!AQ19),"n/a",Revenue!AQ73/Balance!AQ19)</f>
        <v>1.335862087196136</v>
      </c>
      <c r="AR13" s="642">
        <f>IF(ISERROR(Revenue!AR73/Balance!AR19),"n/a",Revenue!AR73/Balance!AR19)</f>
        <v>1.341583559801901</v>
      </c>
      <c r="AS13" s="657">
        <f>IF(ISERROR(Revenue!AS73/Balance!AS19),"n/a",Revenue!AS73/Balance!AS19)</f>
        <v>9.8949858763794847</v>
      </c>
      <c r="AT13" s="641">
        <f>IF(ISERROR(Revenue!AT73/Balance!AT19),"n/a",Revenue!AT73/Balance!AT19)</f>
        <v>1.344192305546102</v>
      </c>
      <c r="AU13" s="642">
        <f>IF(ISERROR(Revenue!AU73/Balance!AU19),"n/a",Revenue!AU73/Balance!AU19)</f>
        <v>1.3522990121364844</v>
      </c>
      <c r="AV13" s="642">
        <f>IF(ISERROR(Revenue!AV73/Balance!AV19),"n/a",Revenue!AV73/Balance!AV19)</f>
        <v>1.3529454954788569</v>
      </c>
      <c r="AW13" s="642">
        <f>IF(ISERROR(Revenue!AW73/Balance!AW19),"n/a",Revenue!AW73/Balance!AW19)</f>
        <v>1.3538715434861883</v>
      </c>
      <c r="AX13" s="642">
        <f>IF(ISERROR(Revenue!AX73/Balance!AX19),"n/a",Revenue!AX73/Balance!AX19)</f>
        <v>1.3570397375719527</v>
      </c>
      <c r="AY13" s="642">
        <f>IF(ISERROR(Revenue!AY73/Balance!AY19),"n/a",Revenue!AY73/Balance!AY19)</f>
        <v>1.3607152021151101</v>
      </c>
      <c r="AZ13" s="642">
        <f>IF(ISERROR(Revenue!AZ73/Balance!AZ19),"n/a",Revenue!AZ73/Balance!AZ19)</f>
        <v>1.3608371700718374</v>
      </c>
      <c r="BA13" s="642">
        <f>IF(ISERROR(Revenue!BA73/Balance!BA19),"n/a",Revenue!BA73/Balance!BA19)</f>
        <v>1.3631675080867063</v>
      </c>
      <c r="BB13" s="642">
        <f>IF(ISERROR(Revenue!BB73/Balance!BB19),"n/a",Revenue!BB73/Balance!BB19)</f>
        <v>1.3660662577440046</v>
      </c>
      <c r="BC13" s="642">
        <f>IF(ISERROR(Revenue!BC73/Balance!BC19),"n/a",Revenue!BC73/Balance!BC19)</f>
        <v>1.3655632443772412</v>
      </c>
      <c r="BD13" s="642">
        <f>IF(ISERROR(Revenue!BD73/Balance!BD19),"n/a",Revenue!BD73/Balance!BD19)</f>
        <v>1.3673351448176922</v>
      </c>
      <c r="BE13" s="642">
        <f>IF(ISERROR(Revenue!BE73/Balance!BE19),"n/a",Revenue!BE73/Balance!BE19)</f>
        <v>1.3696783241589401</v>
      </c>
      <c r="BF13" s="658">
        <f>IF(ISERROR(Revenue!BF73/Balance!BF19),"n/a",Revenue!BF73/Balance!BF19)</f>
        <v>10.277462439813352</v>
      </c>
      <c r="BG13" s="641">
        <f>IF(ISERROR(Revenue!BG73/Balance!BG19),"n/a",Revenue!BG73/Balance!BG19)</f>
        <v>1.3649907190595472</v>
      </c>
      <c r="BH13" s="642">
        <f>IF(ISERROR(Revenue!BH73/Balance!BH19),"n/a",Revenue!BH73/Balance!BH19)</f>
        <v>1.3642399640626703</v>
      </c>
      <c r="BI13" s="642">
        <f>IF(ISERROR(Revenue!BI73/Balance!BI19),"n/a",Revenue!BI73/Balance!BI19)</f>
        <v>1.3625371106438109</v>
      </c>
      <c r="BJ13" s="642">
        <f>IF(ISERROR(Revenue!BJ73/Balance!BJ19),"n/a",Revenue!BJ73/Balance!BJ19)</f>
        <v>1.3595176395099255</v>
      </c>
      <c r="BK13" s="642">
        <f>IF(ISERROR(Revenue!BK73/Balance!BK19),"n/a",Revenue!BK73/Balance!BK19)</f>
        <v>1.3593777409995174</v>
      </c>
      <c r="BL13" s="642">
        <f>IF(ISERROR(Revenue!BL73/Balance!BL19),"n/a",Revenue!BL73/Balance!BL19)</f>
        <v>1.3603953098920245</v>
      </c>
      <c r="BM13" s="642">
        <f>IF(ISERROR(Revenue!BM73/Balance!BM19),"n/a",Revenue!BM73/Balance!BM19)</f>
        <v>1.358140191850151</v>
      </c>
      <c r="BN13" s="642">
        <f>IF(ISERROR(Revenue!BN73/Balance!BN19),"n/a",Revenue!BN73/Balance!BN19)</f>
        <v>1.3586724960007794</v>
      </c>
      <c r="BO13" s="642">
        <f>IF(ISERROR(Revenue!BO73/Balance!BO19),"n/a",Revenue!BO73/Balance!BO19)</f>
        <v>1.3602036674879325</v>
      </c>
      <c r="BP13" s="642">
        <f>IF(ISERROR(Revenue!BP73/Balance!BP19),"n/a",Revenue!BP73/Balance!BP19)</f>
        <v>1.3581159731921535</v>
      </c>
      <c r="BQ13" s="642">
        <f>IF(ISERROR(Revenue!BQ73/Balance!BQ19),"n/a",Revenue!BQ73/Balance!BQ19)</f>
        <v>1.3588900440655456</v>
      </c>
      <c r="BR13" s="643">
        <f>IF(ISERROR(Revenue!BR73/Balance!BR19),"n/a",Revenue!BR73/Balance!BR19)</f>
        <v>1.3606413767344949</v>
      </c>
      <c r="BS13" s="659">
        <f>IF(ISERROR(Revenue!BS73/Balance!BS19),"n/a",Revenue!BS73/Balance!BS19)</f>
        <v>11.699965616551641</v>
      </c>
    </row>
    <row r="14" spans="1:71" ht="6.75" customHeight="1" x14ac:dyDescent="0.2">
      <c r="A14" s="321"/>
      <c r="B14" s="322"/>
      <c r="C14" s="323"/>
      <c r="D14" s="323"/>
      <c r="E14" s="323"/>
      <c r="F14" s="160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593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600"/>
      <c r="AG14" s="119"/>
      <c r="AH14" s="119"/>
      <c r="AI14" s="119"/>
      <c r="AJ14" s="119"/>
      <c r="AK14" s="119"/>
      <c r="AL14" s="119"/>
      <c r="AM14" s="119"/>
      <c r="AN14" s="119"/>
      <c r="AO14" s="119"/>
      <c r="AP14" s="119"/>
      <c r="AQ14" s="119"/>
      <c r="AR14" s="119"/>
      <c r="AS14" s="57"/>
      <c r="AT14" s="119"/>
      <c r="AU14" s="119"/>
      <c r="AV14" s="119"/>
      <c r="AW14" s="119"/>
      <c r="AX14" s="119"/>
      <c r="AY14" s="119"/>
      <c r="AZ14" s="119"/>
      <c r="BA14" s="119"/>
      <c r="BB14" s="119"/>
      <c r="BC14" s="119"/>
      <c r="BD14" s="119"/>
      <c r="BE14" s="119"/>
      <c r="BF14" s="57"/>
      <c r="BG14" s="119"/>
      <c r="BH14" s="119"/>
      <c r="BI14" s="119"/>
      <c r="BJ14" s="119"/>
      <c r="BK14" s="119"/>
      <c r="BL14" s="119"/>
      <c r="BM14" s="119"/>
      <c r="BN14" s="119"/>
      <c r="BO14" s="119"/>
      <c r="BP14" s="119"/>
      <c r="BQ14" s="119"/>
      <c r="BR14" s="119"/>
      <c r="BS14" s="119"/>
    </row>
    <row r="15" spans="1:71" ht="6.75" customHeight="1" x14ac:dyDescent="0.2">
      <c r="A15" s="144"/>
      <c r="B15" s="324"/>
      <c r="O15" s="325"/>
      <c r="S15" s="594"/>
      <c r="AB15" s="325"/>
      <c r="AF15" s="601"/>
      <c r="AO15" s="325"/>
      <c r="AS15" s="59"/>
      <c r="AU15" s="130"/>
      <c r="AW15" s="130"/>
      <c r="AX15" s="130"/>
      <c r="AY15" s="130"/>
      <c r="AZ15" s="130"/>
      <c r="BA15" s="130"/>
      <c r="BB15" s="325"/>
      <c r="BC15" s="130"/>
      <c r="BD15" s="130"/>
      <c r="BE15" s="130"/>
      <c r="BF15" s="59"/>
      <c r="BG15" s="130"/>
      <c r="BH15" s="130"/>
      <c r="BI15" s="130"/>
      <c r="BJ15" s="130"/>
      <c r="BL15" s="130"/>
      <c r="BM15" s="130"/>
      <c r="BN15" s="130"/>
      <c r="BO15" s="130"/>
      <c r="BP15" s="130"/>
      <c r="BQ15" s="130"/>
      <c r="BR15" s="130"/>
      <c r="BS15" s="130"/>
    </row>
    <row r="16" spans="1:71" s="58" customFormat="1" ht="6.75" customHeight="1" x14ac:dyDescent="0.2">
      <c r="A16" s="99"/>
      <c r="B16" s="326"/>
      <c r="C16" s="316"/>
      <c r="D16" s="316"/>
      <c r="E16" s="316"/>
      <c r="F16" s="61"/>
      <c r="G16" s="145"/>
      <c r="H16" s="145"/>
      <c r="I16" s="145"/>
      <c r="J16" s="145"/>
      <c r="K16" s="145"/>
      <c r="L16" s="145"/>
      <c r="M16" s="145"/>
      <c r="N16" s="145"/>
      <c r="O16" s="145"/>
      <c r="P16" s="145"/>
      <c r="Q16" s="145"/>
      <c r="R16" s="145"/>
      <c r="S16" s="593"/>
      <c r="T16" s="145"/>
      <c r="U16" s="145"/>
      <c r="V16" s="145"/>
      <c r="W16" s="145"/>
      <c r="X16" s="145"/>
      <c r="Y16" s="145"/>
      <c r="Z16" s="145"/>
      <c r="AA16" s="145"/>
      <c r="AB16" s="145"/>
      <c r="AC16" s="145"/>
      <c r="AD16" s="145"/>
      <c r="AE16" s="145"/>
      <c r="AF16" s="600"/>
      <c r="AG16" s="145"/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57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57"/>
      <c r="BG16" s="145"/>
      <c r="BH16" s="145"/>
      <c r="BI16" s="145"/>
      <c r="BJ16" s="145"/>
      <c r="BK16" s="145"/>
      <c r="BL16" s="145"/>
      <c r="BM16" s="145"/>
      <c r="BN16" s="145"/>
      <c r="BO16" s="145"/>
      <c r="BP16" s="145"/>
      <c r="BQ16" s="145"/>
      <c r="BR16" s="145"/>
      <c r="BS16" s="145"/>
    </row>
    <row r="17" spans="1:71" x14ac:dyDescent="0.2">
      <c r="A17" s="327"/>
      <c r="B17" s="317" t="s">
        <v>206</v>
      </c>
      <c r="C17" s="318" t="s">
        <v>206</v>
      </c>
      <c r="D17" s="318" t="s">
        <v>148</v>
      </c>
      <c r="E17" s="318"/>
      <c r="F17" s="648"/>
      <c r="G17" s="634">
        <f>IF(ISERROR((Balance!G28)/Balance!G19),"n/a",(Balance!G28)/Balance!G19)</f>
        <v>0.63837890804421715</v>
      </c>
      <c r="H17" s="660">
        <f>IF(ISERROR((Balance!H28)/Balance!H19),"n/a",(Balance!H28)/Balance!H19)</f>
        <v>1.0411385861500557</v>
      </c>
      <c r="I17" s="660">
        <f>IF(ISERROR((Balance!I28)/Balance!I19),"n/a",(Balance!I28)/Balance!I19)</f>
        <v>0.79903636122220967</v>
      </c>
      <c r="J17" s="660">
        <f>IF(ISERROR((Balance!J28)/Balance!J19),"n/a",(Balance!J28)/Balance!J19)</f>
        <v>1.16911348024257</v>
      </c>
      <c r="K17" s="660">
        <f>IF(ISERROR((Balance!K28)/Balance!K19),"n/a",(Balance!K28)/Balance!K19)</f>
        <v>1.3262081497255547</v>
      </c>
      <c r="L17" s="660">
        <f>IF(ISERROR((Balance!L28)/Balance!L19),"n/a",(Balance!L28)/Balance!L19)</f>
        <v>1.4124145450543961</v>
      </c>
      <c r="M17" s="660">
        <f>IF(ISERROR((Balance!M28)/Balance!M19),"n/a",(Balance!M28)/Balance!M19)</f>
        <v>1.5321484175046969</v>
      </c>
      <c r="N17" s="660">
        <f>IF(ISERROR((Balance!N28)/Balance!N19),"n/a",(Balance!N28)/Balance!N19)</f>
        <v>1.5417743934428978</v>
      </c>
      <c r="O17" s="660">
        <f>IF(ISERROR((Balance!O28)/Balance!O19),"n/a",(Balance!O28)/Balance!O19)</f>
        <v>1.5586536387779213</v>
      </c>
      <c r="P17" s="660">
        <f>IF(ISERROR((Balance!P28)/Balance!P19),"n/a",(Balance!P28)/Balance!P19)</f>
        <v>1.5130930569883585</v>
      </c>
      <c r="Q17" s="660">
        <f>IF(ISERROR((Balance!Q28)/Balance!Q19),"n/a",(Balance!Q28)/Balance!Q19)</f>
        <v>1.4644512856578766</v>
      </c>
      <c r="R17" s="661">
        <f>IF(ISERROR((Balance!R28)/Balance!R19),"n/a",(Balance!R28)/Balance!R19)</f>
        <v>1.2754986880955956</v>
      </c>
      <c r="S17" s="602">
        <f>IF(ISERROR((Balance!S28)/Balance!S19),"n/a",(Balance!S28)/Balance!S19)</f>
        <v>1.2754986880955956</v>
      </c>
      <c r="T17" s="634">
        <f>IF(ISERROR((Balance!T28)/Balance!T19),"n/a",(Balance!T28)/Balance!T19)</f>
        <v>1.1028140324909033</v>
      </c>
      <c r="U17" s="660">
        <f>IF(ISERROR((Balance!U28)/Balance!U19),"n/a",(Balance!U28)/Balance!U19)</f>
        <v>1.0471575293030548</v>
      </c>
      <c r="V17" s="660">
        <f>IF(ISERROR((Balance!V28)/Balance!V19),"n/a",(Balance!V28)/Balance!V19)</f>
        <v>0.98419246731159959</v>
      </c>
      <c r="W17" s="660">
        <f>IF(ISERROR((Balance!W28)/Balance!W19),"n/a",(Balance!W28)/Balance!W19)</f>
        <v>0.89144397052694513</v>
      </c>
      <c r="X17" s="660">
        <f>IF(ISERROR((Balance!X28)/Balance!X19),"n/a",(Balance!X28)/Balance!X19)</f>
        <v>0.78609454849596427</v>
      </c>
      <c r="Y17" s="660">
        <f>IF(ISERROR((Balance!Y28)/Balance!Y19),"n/a",(Balance!Y28)/Balance!Y19)</f>
        <v>0.67781736130779036</v>
      </c>
      <c r="Z17" s="660">
        <f>IF(ISERROR((Balance!Z28)/Balance!Z19),"n/a",(Balance!Z28)/Balance!Z19)</f>
        <v>0.55081545090190998</v>
      </c>
      <c r="AA17" s="660">
        <f>IF(ISERROR((Balance!AA28)/Balance!AA19),"n/a",(Balance!AA28)/Balance!AA19)</f>
        <v>0.43698035556298631</v>
      </c>
      <c r="AB17" s="660">
        <f>IF(ISERROR((Balance!AB28)/Balance!AB19),"n/a",(Balance!AB28)/Balance!AB19)</f>
        <v>0.31730820447436664</v>
      </c>
      <c r="AC17" s="660">
        <f>IF(ISERROR((Balance!AC28)/Balance!AC19),"n/a",(Balance!AC28)/Balance!AC19)</f>
        <v>0.19380611265197328</v>
      </c>
      <c r="AD17" s="660">
        <f>IF(ISERROR((Balance!AD28)/Balance!AD19),"n/a",(Balance!AD28)/Balance!AD19)</f>
        <v>8.1446747666580999E-2</v>
      </c>
      <c r="AE17" s="661">
        <f>IF(ISERROR((Balance!AE28)/Balance!AE19),"n/a",(Balance!AE28)/Balance!AE19)</f>
        <v>-3.7030247047287808E-2</v>
      </c>
      <c r="AF17" s="637">
        <f>IF(ISERROR((Balance!AF28)/Balance!AF19),"n/a",(Balance!AF28)/Balance!AF19)</f>
        <v>-3.7030247047287808E-2</v>
      </c>
      <c r="AG17" s="634">
        <f>IF(ISERROR((Balance!AG28)/Balance!AG19),"n/a",(Balance!AG28)/Balance!AG19)</f>
        <v>-0.19705184532928616</v>
      </c>
      <c r="AH17" s="660">
        <f>IF(ISERROR((Balance!AH28)/Balance!AH19),"n/a",(Balance!AH28)/Balance!AH19)</f>
        <v>-0.35396363802837755</v>
      </c>
      <c r="AI17" s="660">
        <f>IF(ISERROR((Balance!AI28)/Balance!AI19),"n/a",(Balance!AI28)/Balance!AI19)</f>
        <v>-0.51536140437265043</v>
      </c>
      <c r="AJ17" s="660">
        <f>IF(ISERROR((Balance!AJ28)/Balance!AJ19),"n/a",(Balance!AJ28)/Balance!AJ19)</f>
        <v>-0.68827919707054952</v>
      </c>
      <c r="AK17" s="660">
        <f>IF(ISERROR((Balance!AK28)/Balance!AK19),"n/a",(Balance!AK28)/Balance!AK19)</f>
        <v>-0.85696385241136508</v>
      </c>
      <c r="AL17" s="660">
        <f>IF(ISERROR((Balance!AL28)/Balance!AL19),"n/a",(Balance!AL28)/Balance!AL19)</f>
        <v>-1.0170054771830961</v>
      </c>
      <c r="AM17" s="660">
        <f>IF(ISERROR((Balance!AM28)/Balance!AM19),"n/a",(Balance!AM28)/Balance!AM19)</f>
        <v>-1.1797503652779018</v>
      </c>
      <c r="AN17" s="660">
        <f>IF(ISERROR((Balance!AN28)/Balance!AN19),"n/a",(Balance!AN28)/Balance!AN19)</f>
        <v>-1.3317673819071176</v>
      </c>
      <c r="AO17" s="660">
        <f>IF(ISERROR((Balance!AO28)/Balance!AO19),"n/a",(Balance!AO28)/Balance!AO19)</f>
        <v>-1.4711114755975814</v>
      </c>
      <c r="AP17" s="660">
        <f>IF(ISERROR((Balance!AP28)/Balance!AP19),"n/a",(Balance!AP28)/Balance!AP19)</f>
        <v>-1.6109209479665423</v>
      </c>
      <c r="AQ17" s="660">
        <f>IF(ISERROR((Balance!AQ28)/Balance!AQ19),"n/a",(Balance!AQ28)/Balance!AQ19)</f>
        <v>-1.7381122669105131</v>
      </c>
      <c r="AR17" s="661">
        <f>IF(ISERROR((Balance!AR28)/Balance!AR19),"n/a",(Balance!AR28)/Balance!AR19)</f>
        <v>-1.8519404644789657</v>
      </c>
      <c r="AS17" s="638">
        <f>IF(ISERROR((Balance!AS28)/Balance!AS19),"n/a",(Balance!AS28)/Balance!AS19)</f>
        <v>-1.8519404644789657</v>
      </c>
      <c r="AT17" s="634">
        <f>IF(ISERROR((Balance!AT28)/Balance!AT19),"n/a",(Balance!AT28)/Balance!AT19)</f>
        <v>-1.965333188780944</v>
      </c>
      <c r="AU17" s="660">
        <f>IF(ISERROR((Balance!AU28)/Balance!AU19),"n/a",(Balance!AU28)/Balance!AU19)</f>
        <v>-2.075549188183933</v>
      </c>
      <c r="AV17" s="660">
        <f>IF(ISERROR((Balance!AV28)/Balance!AV19),"n/a",(Balance!AV28)/Balance!AV19)</f>
        <v>-2.152628895046623</v>
      </c>
      <c r="AW17" s="660">
        <f>IF(ISERROR((Balance!AW28)/Balance!AW19),"n/a",(Balance!AW28)/Balance!AW19)</f>
        <v>-2.2439823075466689</v>
      </c>
      <c r="AX17" s="660">
        <f>IF(ISERROR((Balance!AX28)/Balance!AX19),"n/a",(Balance!AX28)/Balance!AX19)</f>
        <v>-2.3229293711021812</v>
      </c>
      <c r="AY17" s="660">
        <f>IF(ISERROR((Balance!AY28)/Balance!AY19),"n/a",(Balance!AY28)/Balance!AY19)</f>
        <v>-2.3892361185772257</v>
      </c>
      <c r="AZ17" s="660">
        <f>IF(ISERROR((Balance!AZ28)/Balance!AZ19),"n/a",(Balance!AZ28)/Balance!AZ19)</f>
        <v>-2.4623150876974438</v>
      </c>
      <c r="BA17" s="660">
        <f>IF(ISERROR((Balance!BA28)/Balance!BA19),"n/a",(Balance!BA28)/Balance!BA19)</f>
        <v>-2.5241055987395602</v>
      </c>
      <c r="BB17" s="660">
        <f>IF(ISERROR((Balance!BB28)/Balance!BB19),"n/a",(Balance!BB28)/Balance!BB19)</f>
        <v>-2.5745119906112377</v>
      </c>
      <c r="BC17" s="660">
        <f>IF(ISERROR((Balance!BC28)/Balance!BC19),"n/a",(Balance!BC28)/Balance!BC19)</f>
        <v>-2.6330396075373068</v>
      </c>
      <c r="BD17" s="660">
        <f>IF(ISERROR((Balance!BD28)/Balance!BD19),"n/a",(Balance!BD28)/Balance!BD19)</f>
        <v>-2.6810180204106717</v>
      </c>
      <c r="BE17" s="661">
        <f>IF(ISERROR((Balance!BE28)/Balance!BE19),"n/a",(Balance!BE28)/Balance!BE19)</f>
        <v>-2.7234212899067525</v>
      </c>
      <c r="BF17" s="639">
        <f>IF(ISERROR((Balance!BF28)/Balance!BF19),"n/a",(Balance!BF28)/Balance!BF19)</f>
        <v>-2.7234212899067525</v>
      </c>
      <c r="BG17" s="634">
        <f>IF(ISERROR((Balance!BG28)/Balance!BG19),"n/a",(Balance!BG28)/Balance!BG19)</f>
        <v>-2.8028413132319119</v>
      </c>
      <c r="BH17" s="660">
        <f>IF(ISERROR((Balance!BH28)/Balance!BH19),"n/a",(Balance!BH28)/Balance!BH19)</f>
        <v>-2.9009387512582716</v>
      </c>
      <c r="BI17" s="660">
        <f>IF(ISERROR((Balance!BI28)/Balance!BI19),"n/a",(Balance!BI28)/Balance!BI19)</f>
        <v>-2.9969697076567337</v>
      </c>
      <c r="BJ17" s="660">
        <f>IF(ISERROR((Balance!BJ28)/Balance!BJ19),"n/a",(Balance!BJ28)/Balance!BJ19)</f>
        <v>-3.1176314749620331</v>
      </c>
      <c r="BK17" s="660">
        <f>IF(ISERROR((Balance!BK28)/Balance!BK19),"n/a",(Balance!BK28)/Balance!BK19)</f>
        <v>-3.2343351990559714</v>
      </c>
      <c r="BL17" s="660">
        <f>IF(ISERROR((Balance!BL28)/Balance!BL19),"n/a",(Balance!BL28)/Balance!BL19)</f>
        <v>-3.3425757293076108</v>
      </c>
      <c r="BM17" s="660">
        <f>IF(ISERROR((Balance!BM28)/Balance!BM19),"n/a",(Balance!BM28)/Balance!BM19)</f>
        <v>-3.4649256723134001</v>
      </c>
      <c r="BN17" s="660">
        <f>IF(ISERROR((Balance!BN28)/Balance!BN19),"n/a",(Balance!BN28)/Balance!BN19)</f>
        <v>-3.5760920683974162</v>
      </c>
      <c r="BO17" s="660">
        <f>IF(ISERROR((Balance!BO28)/Balance!BO19),"n/a",(Balance!BO28)/Balance!BO19)</f>
        <v>-3.6732453198811532</v>
      </c>
      <c r="BP17" s="660">
        <f>IF(ISERROR((Balance!BP28)/Balance!BP19),"n/a",(Balance!BP28)/Balance!BP19)</f>
        <v>-3.7839472693452123</v>
      </c>
      <c r="BQ17" s="660">
        <f>IF(ISERROR((Balance!BQ28)/Balance!BQ19),"n/a",(Balance!BQ28)/Balance!BQ19)</f>
        <v>-3.8805898833652601</v>
      </c>
      <c r="BR17" s="661">
        <f>IF(ISERROR((Balance!BR28)/Balance!BR19),"n/a",(Balance!BR28)/Balance!BR19)</f>
        <v>-3.9859422423796333</v>
      </c>
      <c r="BS17" s="640">
        <f>IF(ISERROR((Balance!BS28)/Balance!BS19),"n/a",(Balance!BS28)/Balance!BS19)</f>
        <v>-3.9859422423796333</v>
      </c>
    </row>
    <row r="18" spans="1:71" x14ac:dyDescent="0.2">
      <c r="A18" s="327" t="s">
        <v>241</v>
      </c>
      <c r="B18" s="317" t="s">
        <v>120</v>
      </c>
      <c r="C18" s="318" t="s">
        <v>378</v>
      </c>
      <c r="D18" s="318" t="s">
        <v>148</v>
      </c>
      <c r="E18" s="318"/>
      <c r="F18" s="648"/>
      <c r="G18" s="649">
        <f>IF(ISERROR(Balance!G27/Balance!G19),"n/a",Balance!G27/Balance!G19)</f>
        <v>0.54884922376462519</v>
      </c>
      <c r="H18" s="662">
        <f>IF(ISERROR(Balance!H27/Balance!H19),"n/a",Balance!H27/Balance!H19)</f>
        <v>0.51315279228812549</v>
      </c>
      <c r="I18" s="662">
        <f>IF(ISERROR(Balance!I27/Balance!I19),"n/a",Balance!I27/Balance!I19)</f>
        <v>0.45343253279926005</v>
      </c>
      <c r="J18" s="662">
        <f>IF(ISERROR(Balance!J27/Balance!J19),"n/a",Balance!J27/Balance!J19)</f>
        <v>0.2489551986309774</v>
      </c>
      <c r="K18" s="662">
        <f>IF(ISERROR(Balance!K27/Balance!K19),"n/a",Balance!K27/Balance!K19)</f>
        <v>0.18986041865791509</v>
      </c>
      <c r="L18" s="662">
        <f>IF(ISERROR(Balance!L27/Balance!L19),"n/a",Balance!L27/Balance!L19)</f>
        <v>0.14366208211339737</v>
      </c>
      <c r="M18" s="662">
        <f>IF(ISERROR(Balance!M27/Balance!M19),"n/a",Balance!M27/Balance!M19)</f>
        <v>0.13728766862231781</v>
      </c>
      <c r="N18" s="662">
        <f>IF(ISERROR(Balance!N27/Balance!N19),"n/a",Balance!N27/Balance!N19)</f>
        <v>0.12961936798048429</v>
      </c>
      <c r="O18" s="662">
        <f>IF(ISERROR(Balance!O27/Balance!O19),"n/a",Balance!O27/Balance!O19)</f>
        <v>0.1204688615806442</v>
      </c>
      <c r="P18" s="662">
        <f>IF(ISERROR(Balance!P27/Balance!P19),"n/a",Balance!P27/Balance!P19)</f>
        <v>0.11174916039622507</v>
      </c>
      <c r="Q18" s="662">
        <f>IF(ISERROR(Balance!Q27/Balance!Q19),"n/a",Balance!Q27/Balance!Q19)</f>
        <v>0.10535890421012034</v>
      </c>
      <c r="R18" s="663">
        <f>IF(ISERROR(Balance!R27/Balance!R19),"n/a",Balance!R27/Balance!R19)</f>
        <v>9.8717687807581819E-2</v>
      </c>
      <c r="S18" s="604">
        <f>IF(ISERROR(Balance!S27/Balance!S19),"n/a",Balance!S27/Balance!S19)</f>
        <v>9.8717687807581819E-2</v>
      </c>
      <c r="T18" s="649">
        <f>IF(ISERROR(Balance!T27/Balance!T19),"n/a",Balance!T27/Balance!T19)</f>
        <v>0.20459959254109977</v>
      </c>
      <c r="U18" s="662">
        <f>IF(ISERROR(Balance!U27/Balance!U19),"n/a",Balance!U27/Balance!U19)</f>
        <v>0.19336869616810348</v>
      </c>
      <c r="V18" s="662">
        <f>IF(ISERROR(Balance!V27/Balance!V19),"n/a",Balance!V27/Balance!V19)</f>
        <v>0.1799972386880587</v>
      </c>
      <c r="W18" s="662">
        <f>IF(ISERROR(Balance!W27/Balance!W19),"n/a",Balance!W27/Balance!W19)</f>
        <v>0.16634848672615829</v>
      </c>
      <c r="X18" s="662">
        <f>IF(ISERROR(Balance!X27/Balance!X19),"n/a",Balance!X27/Balance!X19)</f>
        <v>0.15131155436642593</v>
      </c>
      <c r="Y18" s="662">
        <f>IF(ISERROR(Balance!Y27/Balance!Y19),"n/a",Balance!Y27/Balance!Y19)</f>
        <v>0.13507034446151583</v>
      </c>
      <c r="Z18" s="662">
        <f>IF(ISERROR(Balance!Z27/Balance!Z19),"n/a",Balance!Z27/Balance!Z19)</f>
        <v>0.11948919461074177</v>
      </c>
      <c r="AA18" s="662">
        <f>IF(ISERROR(Balance!AA27/Balance!AA19),"n/a",Balance!AA27/Balance!AA19)</f>
        <v>0.10147402271361269</v>
      </c>
      <c r="AB18" s="662">
        <f>IF(ISERROR(Balance!AB27/Balance!AB19),"n/a",Balance!AB27/Balance!AB19)</f>
        <v>8.6910109542018346E-2</v>
      </c>
      <c r="AC18" s="662">
        <f>IF(ISERROR(Balance!AC27/Balance!AC19),"n/a",Balance!AC27/Balance!AC19)</f>
        <v>7.3730239936877509E-2</v>
      </c>
      <c r="AD18" s="662">
        <f>IF(ISERROR(Balance!AD27/Balance!AD19),"n/a",Balance!AD27/Balance!AD19)</f>
        <v>6.1602620416085024E-2</v>
      </c>
      <c r="AE18" s="663">
        <f>IF(ISERROR(Balance!AE27/Balance!AE19),"n/a",Balance!AE27/Balance!AE19)</f>
        <v>5.0680474250540605E-2</v>
      </c>
      <c r="AF18" s="652">
        <f>IF(ISERROR(Balance!AF27/Balance!AF19),"n/a",Balance!AF27/Balance!AF19)</f>
        <v>5.0680474250540605E-2</v>
      </c>
      <c r="AG18" s="649">
        <f>IF(ISERROR(Balance!AG27/Balance!AG19),"n/a",Balance!AG27/Balance!AG19)</f>
        <v>7.4833762476670854E-2</v>
      </c>
      <c r="AH18" s="662">
        <f>IF(ISERROR(Balance!AH27/Balance!AH19),"n/a",Balance!AH27/Balance!AH19)</f>
        <v>6.4983534231712409E-2</v>
      </c>
      <c r="AI18" s="662">
        <f>IF(ISERROR(Balance!AI27/Balance!AI19),"n/a",Balance!AI27/Balance!AI19)</f>
        <v>5.710340055404789E-2</v>
      </c>
      <c r="AJ18" s="662">
        <f>IF(ISERROR(Balance!AJ27/Balance!AJ19),"n/a",Balance!AJ27/Balance!AJ19)</f>
        <v>5.0790864473722677E-2</v>
      </c>
      <c r="AK18" s="662">
        <f>IF(ISERROR(Balance!AK27/Balance!AK19),"n/a",Balance!AK27/Balance!AK19)</f>
        <v>4.5324200079940487E-2</v>
      </c>
      <c r="AL18" s="662">
        <f>IF(ISERROR(Balance!AL27/Balance!AL19),"n/a",Balance!AL27/Balance!AL19)</f>
        <v>4.0436135336481153E-2</v>
      </c>
      <c r="AM18" s="662">
        <f>IF(ISERROR(Balance!AM27/Balance!AM19),"n/a",Balance!AM27/Balance!AM19)</f>
        <v>3.6223614420530625E-2</v>
      </c>
      <c r="AN18" s="662">
        <f>IF(ISERROR(Balance!AN27/Balance!AN19),"n/a",Balance!AN27/Balance!AN19)</f>
        <v>3.2391506971886086E-2</v>
      </c>
      <c r="AO18" s="662">
        <f>IF(ISERROR(Balance!AO27/Balance!AO19),"n/a",Balance!AO27/Balance!AO19)</f>
        <v>2.8858177859417709E-2</v>
      </c>
      <c r="AP18" s="662">
        <f>IF(ISERROR(Balance!AP27/Balance!AP19),"n/a",Balance!AP27/Balance!AP19)</f>
        <v>2.5740723361736224E-2</v>
      </c>
      <c r="AQ18" s="662">
        <f>IF(ISERROR(Balance!AQ27/Balance!AQ19),"n/a",Balance!AQ27/Balance!AQ19)</f>
        <v>2.2868025113421207E-2</v>
      </c>
      <c r="AR18" s="663">
        <f>IF(ISERROR(Balance!AR27/Balance!AR19),"n/a",Balance!AR27/Balance!AR19)</f>
        <v>2.0203802493191234E-2</v>
      </c>
      <c r="AS18" s="653">
        <f>IF(ISERROR(Balance!AS27/Balance!AS19),"n/a",Balance!AS27/Balance!AS19)</f>
        <v>2.0203802493191234E-2</v>
      </c>
      <c r="AT18" s="649">
        <f>IF(ISERROR(Balance!AT27/Balance!AT19),"n/a",Balance!AT27/Balance!AT19)</f>
        <v>2.7749987817010779E-2</v>
      </c>
      <c r="AU18" s="662">
        <f>IF(ISERROR(Balance!AU27/Balance!AU19),"n/a",Balance!AU27/Balance!AU19)</f>
        <v>2.4953604671595915E-2</v>
      </c>
      <c r="AV18" s="662">
        <f>IF(ISERROR(Balance!AV27/Balance!AV19),"n/a",Balance!AV27/Balance!AV19)</f>
        <v>2.2196831835432397E-2</v>
      </c>
      <c r="AW18" s="662">
        <f>IF(ISERROR(Balance!AW27/Balance!AW19),"n/a",Balance!AW27/Balance!AW19)</f>
        <v>1.9837488367319359E-2</v>
      </c>
      <c r="AX18" s="662">
        <f>IF(ISERROR(Balance!AX27/Balance!AX19),"n/a",Balance!AX27/Balance!AX19)</f>
        <v>1.7654251946524438E-2</v>
      </c>
      <c r="AY18" s="662">
        <f>IF(ISERROR(Balance!AY27/Balance!AY19),"n/a",Balance!AY27/Balance!AY19)</f>
        <v>1.5619582416776136E-2</v>
      </c>
      <c r="AZ18" s="662">
        <f>IF(ISERROR(Balance!AZ27/Balance!AZ19),"n/a",Balance!AZ27/Balance!AZ19)</f>
        <v>1.382518856710252E-2</v>
      </c>
      <c r="BA18" s="662">
        <f>IF(ISERROR(Balance!BA27/Balance!BA19),"n/a",Balance!BA27/Balance!BA19)</f>
        <v>1.2170489073851822E-2</v>
      </c>
      <c r="BB18" s="662">
        <f>IF(ISERROR(Balance!BB27/Balance!BB19),"n/a",Balance!BB27/Balance!BB19)</f>
        <v>1.0635278461530161E-2</v>
      </c>
      <c r="BC18" s="662">
        <f>IF(ISERROR(Balance!BC27/Balance!BC19),"n/a",Balance!BC27/Balance!BC19)</f>
        <v>9.2792998581691082E-3</v>
      </c>
      <c r="BD18" s="662">
        <f>IF(ISERROR(Balance!BD27/Balance!BD19),"n/a",Balance!BD27/Balance!BD19)</f>
        <v>8.0322612646858676E-3</v>
      </c>
      <c r="BE18" s="663">
        <f>IF(ISERROR(Balance!BE27/Balance!BE19),"n/a",Balance!BE27/Balance!BE19)</f>
        <v>6.8807983340140912E-3</v>
      </c>
      <c r="BF18" s="654">
        <f>IF(ISERROR(Balance!BF27/Balance!BF19),"n/a",Balance!BF27/Balance!BF19)</f>
        <v>6.8807983340140912E-3</v>
      </c>
      <c r="BG18" s="649">
        <f>IF(ISERROR(Balance!BG27/Balance!BG19),"n/a",Balance!BG27/Balance!BG19)</f>
        <v>9.3276365473993067E-3</v>
      </c>
      <c r="BH18" s="662">
        <f>IF(ISERROR(Balance!BH27/Balance!BH19),"n/a",Balance!BH27/Balance!BH19)</f>
        <v>8.4211471284199521E-3</v>
      </c>
      <c r="BI18" s="662">
        <f>IF(ISERROR(Balance!BI27/Balance!BI19),"n/a",Balance!BI27/Balance!BI19)</f>
        <v>7.5870692132170015E-3</v>
      </c>
      <c r="BJ18" s="662">
        <f>IF(ISERROR(Balance!BJ27/Balance!BJ19),"n/a",Balance!BJ27/Balance!BJ19)</f>
        <v>6.8715712946921482E-3</v>
      </c>
      <c r="BK18" s="662">
        <f>IF(ISERROR(Balance!BK27/Balance!BK19),"n/a",Balance!BK27/Balance!BK19)</f>
        <v>6.2062073048730826E-3</v>
      </c>
      <c r="BL18" s="662">
        <f>IF(ISERROR(Balance!BL27/Balance!BL19),"n/a",Balance!BL27/Balance!BL19)</f>
        <v>5.5736524646049432E-3</v>
      </c>
      <c r="BM18" s="662">
        <f>IF(ISERROR(Balance!BM27/Balance!BM19),"n/a",Balance!BM27/Balance!BM19)</f>
        <v>5.0055108518362408E-3</v>
      </c>
      <c r="BN18" s="662">
        <f>IF(ISERROR(Balance!BN27/Balance!BN19),"n/a",Balance!BN27/Balance!BN19)</f>
        <v>4.463430600405432E-3</v>
      </c>
      <c r="BO18" s="662">
        <f>IF(ISERROR(Balance!BO27/Balance!BO19),"n/a",Balance!BO27/Balance!BO19)</f>
        <v>3.9396404540459583E-3</v>
      </c>
      <c r="BP18" s="662">
        <f>IF(ISERROR(Balance!BP27/Balance!BP19),"n/a",Balance!BP27/Balance!BP19)</f>
        <v>3.4609326469494457E-3</v>
      </c>
      <c r="BQ18" s="662">
        <f>IF(ISERROR(Balance!BQ27/Balance!BQ19),"n/a",Balance!BQ27/Balance!BQ19)</f>
        <v>3.0003063011573069E-3</v>
      </c>
      <c r="BR18" s="663">
        <f>IF(ISERROR(Balance!BR27/Balance!BR19),"n/a",Balance!BR27/Balance!BR19)</f>
        <v>2.5539292163808606E-3</v>
      </c>
      <c r="BS18" s="655">
        <f>IF(ISERROR(Balance!BS27/Balance!BS19),"n/a",Balance!BS27/Balance!BS19)</f>
        <v>2.5539292163808606E-3</v>
      </c>
    </row>
    <row r="19" spans="1:71" x14ac:dyDescent="0.2">
      <c r="A19" s="100" t="s">
        <v>222</v>
      </c>
      <c r="B19" s="319" t="s">
        <v>245</v>
      </c>
      <c r="C19" s="318" t="s">
        <v>378</v>
      </c>
      <c r="D19" s="320" t="s">
        <v>246</v>
      </c>
      <c r="E19" s="318"/>
      <c r="F19" s="648"/>
      <c r="G19" s="649">
        <f>IF(ISERROR(Balance!G27/(Balance!G39)),"n/a",Balance!G27/(Balance!G39))</f>
        <v>0.54884922376462519</v>
      </c>
      <c r="H19" s="662">
        <f>IF(ISERROR(Balance!H27/(Balance!H39)),"n/a",Balance!H27/(Balance!H39))</f>
        <v>0.51315279228812549</v>
      </c>
      <c r="I19" s="662">
        <f>IF(ISERROR(Balance!I27/(Balance!I39)),"n/a",Balance!I27/(Balance!I39))</f>
        <v>0.45343253279925999</v>
      </c>
      <c r="J19" s="662">
        <f>IF(ISERROR(Balance!J27/(Balance!J39)),"n/a",Balance!J27/(Balance!J39))</f>
        <v>0.2489551986309774</v>
      </c>
      <c r="K19" s="662">
        <f>IF(ISERROR(Balance!K27/(Balance!K39)),"n/a",Balance!K27/(Balance!K39))</f>
        <v>0.18986041865791509</v>
      </c>
      <c r="L19" s="662">
        <f>IF(ISERROR(Balance!L27/(Balance!L39)),"n/a",Balance!L27/(Balance!L39))</f>
        <v>0.14366208211339737</v>
      </c>
      <c r="M19" s="662">
        <f>IF(ISERROR(Balance!M27/(Balance!M39)),"n/a",Balance!M27/(Balance!M39))</f>
        <v>0.13728766862231781</v>
      </c>
      <c r="N19" s="662">
        <f>IF(ISERROR(Balance!N27/(Balance!N39)),"n/a",Balance!N27/(Balance!N39))</f>
        <v>0.12961936798048426</v>
      </c>
      <c r="O19" s="662">
        <f>IF(ISERROR(Balance!O27/(Balance!O39)),"n/a",Balance!O27/(Balance!O39))</f>
        <v>0.1204688615806442</v>
      </c>
      <c r="P19" s="662">
        <f>IF(ISERROR(Balance!P27/(Balance!P39)),"n/a",Balance!P27/(Balance!P39))</f>
        <v>0.11174916039622505</v>
      </c>
      <c r="Q19" s="662">
        <f>IF(ISERROR(Balance!Q27/(Balance!Q39)),"n/a",Balance!Q27/(Balance!Q39))</f>
        <v>0.10535890421012034</v>
      </c>
      <c r="R19" s="663">
        <f>IF(ISERROR(Balance!R27/(Balance!R39)),"n/a",Balance!R27/(Balance!R39))</f>
        <v>9.8717687807581819E-2</v>
      </c>
      <c r="S19" s="604">
        <f>IF(ISERROR(Balance!S27/(Balance!S39)),"n/a",Balance!S27/(Balance!S39))</f>
        <v>9.8717687807581819E-2</v>
      </c>
      <c r="T19" s="649">
        <f>IF(ISERROR(Balance!T27/(Balance!T39)),"n/a",Balance!T27/(Balance!T39))</f>
        <v>0.20459959254109977</v>
      </c>
      <c r="U19" s="662">
        <f>IF(ISERROR(Balance!U27/(Balance!U39)),"n/a",Balance!U27/(Balance!U39))</f>
        <v>0.19336869616810345</v>
      </c>
      <c r="V19" s="662">
        <f>IF(ISERROR(Balance!V27/(Balance!V39)),"n/a",Balance!V27/(Balance!V39))</f>
        <v>0.17999723868805872</v>
      </c>
      <c r="W19" s="662">
        <f>IF(ISERROR(Balance!W27/(Balance!W39)),"n/a",Balance!W27/(Balance!W39))</f>
        <v>0.16634848672615829</v>
      </c>
      <c r="X19" s="662">
        <f>IF(ISERROR(Balance!X27/(Balance!X39)),"n/a",Balance!X27/(Balance!X39))</f>
        <v>0.15131155436642593</v>
      </c>
      <c r="Y19" s="662">
        <f>IF(ISERROR(Balance!Y27/(Balance!Y39)),"n/a",Balance!Y27/(Balance!Y39))</f>
        <v>0.13507034446151583</v>
      </c>
      <c r="Z19" s="662">
        <f>IF(ISERROR(Balance!Z27/(Balance!Z39)),"n/a",Balance!Z27/(Balance!Z39))</f>
        <v>0.11948919461074177</v>
      </c>
      <c r="AA19" s="662">
        <f>IF(ISERROR(Balance!AA27/(Balance!AA39)),"n/a",Balance!AA27/(Balance!AA39))</f>
        <v>0.10147402271361272</v>
      </c>
      <c r="AB19" s="662">
        <f>IF(ISERROR(Balance!AB27/(Balance!AB39)),"n/a",Balance!AB27/(Balance!AB39))</f>
        <v>8.6910109542018332E-2</v>
      </c>
      <c r="AC19" s="662">
        <f>IF(ISERROR(Balance!AC27/(Balance!AC39)),"n/a",Balance!AC27/(Balance!AC39))</f>
        <v>7.3730239936877509E-2</v>
      </c>
      <c r="AD19" s="662">
        <f>IF(ISERROR(Balance!AD27/(Balance!AD39)),"n/a",Balance!AD27/(Balance!AD39))</f>
        <v>6.160262041608501E-2</v>
      </c>
      <c r="AE19" s="663">
        <f>IF(ISERROR(Balance!AE27/(Balance!AE39)),"n/a",Balance!AE27/(Balance!AE39))</f>
        <v>5.0680474250540598E-2</v>
      </c>
      <c r="AF19" s="652">
        <f>IF(ISERROR(Balance!AF27/(Balance!AF39)),"n/a",Balance!AF27/(Balance!AF39))</f>
        <v>5.0680474250540598E-2</v>
      </c>
      <c r="AG19" s="649">
        <f>IF(ISERROR(Balance!AG27/(Balance!AG39)),"n/a",Balance!AG27/(Balance!AG39))</f>
        <v>7.4833762476670854E-2</v>
      </c>
      <c r="AH19" s="662">
        <f>IF(ISERROR(Balance!AH27/(Balance!AH39)),"n/a",Balance!AH27/(Balance!AH39))</f>
        <v>6.4983534231712395E-2</v>
      </c>
      <c r="AI19" s="662">
        <f>IF(ISERROR(Balance!AI27/(Balance!AI39)),"n/a",Balance!AI27/(Balance!AI39))</f>
        <v>5.7103400554047896E-2</v>
      </c>
      <c r="AJ19" s="662">
        <f>IF(ISERROR(Balance!AJ27/(Balance!AJ39)),"n/a",Balance!AJ27/(Balance!AJ39))</f>
        <v>5.0790864473722677E-2</v>
      </c>
      <c r="AK19" s="662">
        <f>IF(ISERROR(Balance!AK27/(Balance!AK39)),"n/a",Balance!AK27/(Balance!AK39))</f>
        <v>4.5324200079940494E-2</v>
      </c>
      <c r="AL19" s="662">
        <f>IF(ISERROR(Balance!AL27/(Balance!AL39)),"n/a",Balance!AL27/(Balance!AL39))</f>
        <v>4.0436135336481147E-2</v>
      </c>
      <c r="AM19" s="662">
        <f>IF(ISERROR(Balance!AM27/(Balance!AM39)),"n/a",Balance!AM27/(Balance!AM39))</f>
        <v>3.6223614420530625E-2</v>
      </c>
      <c r="AN19" s="662">
        <f>IF(ISERROR(Balance!AN27/(Balance!AN39)),"n/a",Balance!AN27/(Balance!AN39))</f>
        <v>3.2391506971886086E-2</v>
      </c>
      <c r="AO19" s="662">
        <f>IF(ISERROR(Balance!AO27/(Balance!AO39)),"n/a",Balance!AO27/(Balance!AO39))</f>
        <v>2.8858177859417713E-2</v>
      </c>
      <c r="AP19" s="662">
        <f>IF(ISERROR(Balance!AP27/(Balance!AP39)),"n/a",Balance!AP27/(Balance!AP39))</f>
        <v>2.5740723361736228E-2</v>
      </c>
      <c r="AQ19" s="662">
        <f>IF(ISERROR(Balance!AQ27/(Balance!AQ39)),"n/a",Balance!AQ27/(Balance!AQ39))</f>
        <v>2.286802511342121E-2</v>
      </c>
      <c r="AR19" s="663">
        <f>IF(ISERROR(Balance!AR27/(Balance!AR39)),"n/a",Balance!AR27/(Balance!AR39))</f>
        <v>2.0203802493191234E-2</v>
      </c>
      <c r="AS19" s="653">
        <f>IF(ISERROR(Balance!AS27/(Balance!AS39)),"n/a",Balance!AS27/(Balance!AS39))</f>
        <v>2.0203802493191234E-2</v>
      </c>
      <c r="AT19" s="649">
        <f>IF(ISERROR(Balance!AT27/(Balance!AT39)),"n/a",Balance!AT27/(Balance!AT39))</f>
        <v>2.7749987817010772E-2</v>
      </c>
      <c r="AU19" s="662">
        <f>IF(ISERROR(Balance!AU27/(Balance!AU39)),"n/a",Balance!AU27/(Balance!AU39))</f>
        <v>2.4953604671595908E-2</v>
      </c>
      <c r="AV19" s="662">
        <f>IF(ISERROR(Balance!AV27/(Balance!AV39)),"n/a",Balance!AV27/(Balance!AV39))</f>
        <v>2.2196831835432394E-2</v>
      </c>
      <c r="AW19" s="662">
        <f>IF(ISERROR(Balance!AW27/(Balance!AW39)),"n/a",Balance!AW27/(Balance!AW39))</f>
        <v>1.9837488367319359E-2</v>
      </c>
      <c r="AX19" s="662">
        <f>IF(ISERROR(Balance!AX27/(Balance!AX39)),"n/a",Balance!AX27/(Balance!AX39))</f>
        <v>1.7654251946524434E-2</v>
      </c>
      <c r="AY19" s="662">
        <f>IF(ISERROR(Balance!AY27/(Balance!AY39)),"n/a",Balance!AY27/(Balance!AY39))</f>
        <v>1.5619582416776134E-2</v>
      </c>
      <c r="AZ19" s="662">
        <f>IF(ISERROR(Balance!AZ27/(Balance!AZ39)),"n/a",Balance!AZ27/(Balance!AZ39))</f>
        <v>1.382518856710252E-2</v>
      </c>
      <c r="BA19" s="662">
        <f>IF(ISERROR(Balance!BA27/(Balance!BA39)),"n/a",Balance!BA27/(Balance!BA39))</f>
        <v>1.2170489073851822E-2</v>
      </c>
      <c r="BB19" s="662">
        <f>IF(ISERROR(Balance!BB27/(Balance!BB39)),"n/a",Balance!BB27/(Balance!BB39))</f>
        <v>1.0635278461530161E-2</v>
      </c>
      <c r="BC19" s="662">
        <f>IF(ISERROR(Balance!BC27/(Balance!BC39)),"n/a",Balance!BC27/(Balance!BC39))</f>
        <v>9.2792998581691065E-3</v>
      </c>
      <c r="BD19" s="662">
        <f>IF(ISERROR(Balance!BD27/(Balance!BD39)),"n/a",Balance!BD27/(Balance!BD39))</f>
        <v>8.0322612646858693E-3</v>
      </c>
      <c r="BE19" s="663">
        <f>IF(ISERROR(Balance!BE27/(Balance!BE39)),"n/a",Balance!BE27/(Balance!BE39))</f>
        <v>6.8807983340140912E-3</v>
      </c>
      <c r="BF19" s="654">
        <f>IF(ISERROR(Balance!BF27/(Balance!BF39)),"n/a",Balance!BF27/(Balance!BF39))</f>
        <v>6.8807983340140912E-3</v>
      </c>
      <c r="BG19" s="649">
        <f>IF(ISERROR(Balance!BG27/(Balance!BG39)),"n/a",Balance!BG27/(Balance!BG39))</f>
        <v>9.327636547399305E-3</v>
      </c>
      <c r="BH19" s="662">
        <f>IF(ISERROR(Balance!BH27/(Balance!BH39)),"n/a",Balance!BH27/(Balance!BH39))</f>
        <v>8.4211471284199504E-3</v>
      </c>
      <c r="BI19" s="662">
        <f>IF(ISERROR(Balance!BI27/(Balance!BI39)),"n/a",Balance!BI27/(Balance!BI39))</f>
        <v>7.5870692132170015E-3</v>
      </c>
      <c r="BJ19" s="662">
        <f>IF(ISERROR(Balance!BJ27/(Balance!BJ39)),"n/a",Balance!BJ27/(Balance!BJ39))</f>
        <v>6.8715712946921482E-3</v>
      </c>
      <c r="BK19" s="662">
        <f>IF(ISERROR(Balance!BK27/(Balance!BK39)),"n/a",Balance!BK27/(Balance!BK39))</f>
        <v>6.2062073048730817E-3</v>
      </c>
      <c r="BL19" s="662">
        <f>IF(ISERROR(Balance!BL27/(Balance!BL39)),"n/a",Balance!BL27/(Balance!BL39))</f>
        <v>5.573652464604944E-3</v>
      </c>
      <c r="BM19" s="662">
        <f>IF(ISERROR(Balance!BM27/(Balance!BM39)),"n/a",Balance!BM27/(Balance!BM39))</f>
        <v>5.0055108518362408E-3</v>
      </c>
      <c r="BN19" s="662">
        <f>IF(ISERROR(Balance!BN27/(Balance!BN39)),"n/a",Balance!BN27/(Balance!BN39))</f>
        <v>4.463430600405432E-3</v>
      </c>
      <c r="BO19" s="662">
        <f>IF(ISERROR(Balance!BO27/(Balance!BO39)),"n/a",Balance!BO27/(Balance!BO39))</f>
        <v>3.9396404540459574E-3</v>
      </c>
      <c r="BP19" s="662">
        <f>IF(ISERROR(Balance!BP27/(Balance!BP39)),"n/a",Balance!BP27/(Balance!BP39))</f>
        <v>3.4609326469494457E-3</v>
      </c>
      <c r="BQ19" s="662">
        <f>IF(ISERROR(Balance!BQ27/(Balance!BQ39)),"n/a",Balance!BQ27/(Balance!BQ39))</f>
        <v>3.0003063011573069E-3</v>
      </c>
      <c r="BR19" s="663">
        <f>IF(ISERROR(Balance!BR27/(Balance!BR39)),"n/a",Balance!BR27/(Balance!BR39))</f>
        <v>2.5539292163808606E-3</v>
      </c>
      <c r="BS19" s="655">
        <f>IF(ISERROR(Balance!BS27/(Balance!BS39)),"n/a",Balance!BS27/(Balance!BS39))</f>
        <v>2.5539292163808606E-3</v>
      </c>
    </row>
    <row r="20" spans="1:71" x14ac:dyDescent="0.2">
      <c r="A20" s="100"/>
      <c r="B20" s="319" t="s">
        <v>239</v>
      </c>
      <c r="C20" s="320" t="s">
        <v>206</v>
      </c>
      <c r="D20" s="320" t="s">
        <v>240</v>
      </c>
      <c r="E20" s="320"/>
      <c r="F20" s="648"/>
      <c r="G20" s="649">
        <f>IF(ISERROR(Balance!G28/Balance!G36),"n/a",Balance!G28/Balance!G36)</f>
        <v>1.7653254255486701</v>
      </c>
      <c r="H20" s="662">
        <f>IF(ISERROR(Balance!H28/Balance!H36),"n/a",Balance!H28/Balance!H36)</f>
        <v>-25.308078949345401</v>
      </c>
      <c r="I20" s="662">
        <f>IF(ISERROR(Balance!I28/Balance!I36),"n/a",Balance!I28/Balance!I36)</f>
        <v>3.9760245489270849</v>
      </c>
      <c r="J20" s="662">
        <f>IF(ISERROR(Balance!J28/Balance!J36),"n/a",Balance!J28/Balance!J36)</f>
        <v>-6.9131891707605897</v>
      </c>
      <c r="K20" s="662">
        <f>IF(ISERROR(Balance!K28/Balance!K36),"n/a",Balance!K28/Balance!K36)</f>
        <v>-4.0655273353572534</v>
      </c>
      <c r="L20" s="662">
        <f>IF(ISERROR(Balance!L28/Balance!L36),"n/a",Balance!L28/Balance!L36)</f>
        <v>-3.4247447428608599</v>
      </c>
      <c r="M20" s="662">
        <f>IF(ISERROR(Balance!M28/Balance!M36),"n/a",Balance!M28/Balance!M36)</f>
        <v>-2.8791749953689827</v>
      </c>
      <c r="N20" s="662">
        <f>IF(ISERROR(Balance!N28/Balance!N36),"n/a",Balance!N28/Balance!N36)</f>
        <v>-2.8457867557105185</v>
      </c>
      <c r="O20" s="662">
        <f>IF(ISERROR(Balance!O28/Balance!O36),"n/a",Balance!O28/Balance!O36)</f>
        <v>-2.7900178761701842</v>
      </c>
      <c r="P20" s="662">
        <f>IF(ISERROR(Balance!P28/Balance!P36),"n/a",Balance!P28/Balance!P36)</f>
        <v>-2.9489642012885184</v>
      </c>
      <c r="Q20" s="662">
        <f>IF(ISERROR(Balance!Q28/Balance!Q36),"n/a",Balance!Q28/Balance!Q36)</f>
        <v>-3.1530783332498258</v>
      </c>
      <c r="R20" s="662">
        <f>IF(ISERROR(Balance!R28/Balance!R36),"n/a",Balance!R28/Balance!R36)</f>
        <v>-4.6297813500041389</v>
      </c>
      <c r="S20" s="604">
        <f>IF(ISERROR(Balance!S28/Balance!S36),"n/a",Balance!S28/Balance!S36)</f>
        <v>-4.6297813500041389</v>
      </c>
      <c r="T20" s="649">
        <f>IF(ISERROR(Balance!T28/Balance!T36),"n/a",Balance!T28/Balance!T36)</f>
        <v>-10.726298791835424</v>
      </c>
      <c r="U20" s="662">
        <f>IF(ISERROR(Balance!U28/Balance!U36),"n/a",Balance!U28/Balance!U36)</f>
        <v>-22.205521467708078</v>
      </c>
      <c r="V20" s="662">
        <f>IF(ISERROR(Balance!V28/Balance!V36),"n/a",Balance!V28/Balance!V36)</f>
        <v>62.260979414821193</v>
      </c>
      <c r="W20" s="662">
        <f>IF(ISERROR(Balance!W28/Balance!W36),"n/a",Balance!W28/Balance!W36)</f>
        <v>8.2118328650571542</v>
      </c>
      <c r="X20" s="662">
        <f>IF(ISERROR(Balance!X28/Balance!X36),"n/a",Balance!X28/Balance!X36)</f>
        <v>3.6749626667702464</v>
      </c>
      <c r="Y20" s="662">
        <f>IF(ISERROR(Balance!Y28/Balance!Y36),"n/a",Balance!Y28/Balance!Y36)</f>
        <v>2.1038295671646319</v>
      </c>
      <c r="Z20" s="662">
        <f>IF(ISERROR(Balance!Z28/Balance!Z36),"n/a",Balance!Z28/Balance!Z36)</f>
        <v>1.2262564507347433</v>
      </c>
      <c r="AA20" s="662">
        <f>IF(ISERROR(Balance!AA28/Balance!AA36),"n/a",Balance!AA28/Balance!AA36)</f>
        <v>0.7761369605494689</v>
      </c>
      <c r="AB20" s="662">
        <f>IF(ISERROR(Balance!AB28/Balance!AB36),"n/a",Balance!AB28/Balance!AB36)</f>
        <v>0.46478983130309565</v>
      </c>
      <c r="AC20" s="662">
        <f>IF(ISERROR(Balance!AC28/Balance!AC36),"n/a",Balance!AC28/Balance!AC36)</f>
        <v>0.24039640549681932</v>
      </c>
      <c r="AD20" s="662">
        <f>IF(ISERROR(Balance!AD28/Balance!AD36),"n/a",Balance!AD28/Balance!AD36)</f>
        <v>8.8668509375673304E-2</v>
      </c>
      <c r="AE20" s="662">
        <f>IF(ISERROR(Balance!AE28/Balance!AE36),"n/a",Balance!AE28/Balance!AE36)</f>
        <v>-3.5707972021764234E-2</v>
      </c>
      <c r="AF20" s="652">
        <f>IF(ISERROR(Balance!AF28/Balance!AF36),"n/a",Balance!AF28/Balance!AF36)</f>
        <v>-3.5707972021764234E-2</v>
      </c>
      <c r="AG20" s="649">
        <f>IF(ISERROR(Balance!AG28/Balance!AG36),"n/a",Balance!AG28/Balance!AG36)</f>
        <v>-0.16461429477608044</v>
      </c>
      <c r="AH20" s="662">
        <f>IF(ISERROR(Balance!AH28/Balance!AH36),"n/a",Balance!AH28/Balance!AH36)</f>
        <v>-0.26142772825407212</v>
      </c>
      <c r="AI20" s="662">
        <f>IF(ISERROR(Balance!AI28/Balance!AI36),"n/a",Balance!AI28/Balance!AI36)</f>
        <v>-0.34009141508128005</v>
      </c>
      <c r="AJ20" s="662">
        <f>IF(ISERROR(Balance!AJ28/Balance!AJ36),"n/a",Balance!AJ28/Balance!AJ36)</f>
        <v>-0.40768090862271511</v>
      </c>
      <c r="AK20" s="662">
        <f>IF(ISERROR(Balance!AK28/Balance!AK36),"n/a",Balance!AK28/Balance!AK36)</f>
        <v>-0.4614865557552737</v>
      </c>
      <c r="AL20" s="662">
        <f>IF(ISERROR(Balance!AL28/Balance!AL36),"n/a",Balance!AL28/Balance!AL36)</f>
        <v>-0.50421552578202355</v>
      </c>
      <c r="AM20" s="662">
        <f>IF(ISERROR(Balance!AM28/Balance!AM36),"n/a",Balance!AM28/Balance!AM36)</f>
        <v>-0.54123186951616475</v>
      </c>
      <c r="AN20" s="662">
        <f>IF(ISERROR(Balance!AN28/Balance!AN36),"n/a",Balance!AN28/Balance!AN36)</f>
        <v>-0.57114075453696633</v>
      </c>
      <c r="AO20" s="662">
        <f>IF(ISERROR(Balance!AO28/Balance!AO36),"n/a",Balance!AO28/Balance!AO36)</f>
        <v>-0.59532380069653756</v>
      </c>
      <c r="AP20" s="662">
        <f>IF(ISERROR(Balance!AP28/Balance!AP36),"n/a",Balance!AP28/Balance!AP36)</f>
        <v>-0.61699338282193961</v>
      </c>
      <c r="AQ20" s="662">
        <f>IF(ISERROR(Balance!AQ28/Balance!AQ36),"n/a",Balance!AQ28/Balance!AQ36)</f>
        <v>-0.63478488004864486</v>
      </c>
      <c r="AR20" s="662">
        <f>IF(ISERROR(Balance!AR28/Balance!AR36),"n/a",Balance!AR28/Balance!AR36)</f>
        <v>-0.649361544374772</v>
      </c>
      <c r="AS20" s="653">
        <f>IF(ISERROR(Balance!AS28/Balance!AS36),"n/a",Balance!AS28/Balance!AS36)</f>
        <v>-0.649361544374772</v>
      </c>
      <c r="AT20" s="649">
        <f>IF(ISERROR(Balance!AT28/Balance!AT36),"n/a",Balance!AT28/Balance!AT36)</f>
        <v>-0.66276976773355356</v>
      </c>
      <c r="AU20" s="662">
        <f>IF(ISERROR(Balance!AU28/Balance!AU36),"n/a",Balance!AU28/Balance!AU36)</f>
        <v>-0.67485481817623416</v>
      </c>
      <c r="AV20" s="662">
        <f>IF(ISERROR(Balance!AV28/Balance!AV36),"n/a",Balance!AV28/Balance!AV36)</f>
        <v>-0.68280440442223012</v>
      </c>
      <c r="AW20" s="662">
        <f>IF(ISERROR(Balance!AW28/Balance!AW36),"n/a",Balance!AW28/Balance!AW36)</f>
        <v>-0.69173691309177598</v>
      </c>
      <c r="AX20" s="662">
        <f>IF(ISERROR(Balance!AX28/Balance!AX36),"n/a",Balance!AX28/Balance!AX36)</f>
        <v>-0.69906071170320705</v>
      </c>
      <c r="AY20" s="662">
        <f>IF(ISERROR(Balance!AY28/Balance!AY36),"n/a",Balance!AY28/Balance!AY36)</f>
        <v>-0.70494826414755896</v>
      </c>
      <c r="AZ20" s="662">
        <f>IF(ISERROR(Balance!AZ28/Balance!AZ36),"n/a",Balance!AZ28/Balance!AZ36)</f>
        <v>-0.71117591129898183</v>
      </c>
      <c r="BA20" s="662">
        <f>IF(ISERROR(Balance!BA28/Balance!BA36),"n/a",Balance!BA28/Balance!BA36)</f>
        <v>-0.71624005808518842</v>
      </c>
      <c r="BB20" s="662">
        <f>IF(ISERROR(Balance!BB28/Balance!BB36),"n/a",Balance!BB28/Balance!BB36)</f>
        <v>-0.7202415315358891</v>
      </c>
      <c r="BC20" s="662">
        <f>IF(ISERROR(Balance!BC28/Balance!BC36),"n/a",Balance!BC28/Balance!BC36)</f>
        <v>-0.72474839032160721</v>
      </c>
      <c r="BD20" s="662">
        <f>IF(ISERROR(Balance!BD28/Balance!BD36),"n/a",Balance!BD28/Balance!BD36)</f>
        <v>-0.72833602159642918</v>
      </c>
      <c r="BE20" s="662">
        <f>IF(ISERROR(Balance!BE28/Balance!BE36),"n/a",Balance!BE28/Balance!BE36)</f>
        <v>-0.73142980013818326</v>
      </c>
      <c r="BF20" s="654">
        <f>IF(ISERROR(Balance!BF28/Balance!BF36),"n/a",Balance!BF28/Balance!BF36)</f>
        <v>-0.73142980013818326</v>
      </c>
      <c r="BG20" s="649">
        <f>IF(ISERROR(Balance!BG28/Balance!BG36),"n/a",Balance!BG28/Balance!BG36)</f>
        <v>-0.73703872509207269</v>
      </c>
      <c r="BH20" s="662">
        <f>IF(ISERROR(Balance!BH28/Balance!BH36),"n/a",Balance!BH28/Balance!BH36)</f>
        <v>-0.74365144808350447</v>
      </c>
      <c r="BI20" s="662">
        <f>IF(ISERROR(Balance!BI28/Balance!BI36),"n/a",Balance!BI28/Balance!BI36)</f>
        <v>-0.74981046314052235</v>
      </c>
      <c r="BJ20" s="662">
        <f>IF(ISERROR(Balance!BJ28/Balance!BJ36),"n/a",Balance!BJ28/Balance!BJ36)</f>
        <v>-0.75714193800958829</v>
      </c>
      <c r="BK20" s="662">
        <f>IF(ISERROR(Balance!BK28/Balance!BK36),"n/a",Balance!BK28/Balance!BK36)</f>
        <v>-0.76383541855095782</v>
      </c>
      <c r="BL20" s="662">
        <f>IF(ISERROR(Balance!BL28/Balance!BL36),"n/a",Balance!BL28/Balance!BL36)</f>
        <v>-0.76972192027623154</v>
      </c>
      <c r="BM20" s="662">
        <f>IF(ISERROR(Balance!BM28/Balance!BM36),"n/a",Balance!BM28/Balance!BM36)</f>
        <v>-0.77603210593159266</v>
      </c>
      <c r="BN20" s="662">
        <f>IF(ISERROR(Balance!BN28/Balance!BN36),"n/a",Balance!BN28/Balance!BN36)</f>
        <v>-0.78147292819870906</v>
      </c>
      <c r="BO20" s="662">
        <f>IF(ISERROR(Balance!BO28/Balance!BO36),"n/a",Balance!BO28/Balance!BO36)</f>
        <v>-0.78601594148166154</v>
      </c>
      <c r="BP20" s="662">
        <f>IF(ISERROR(Balance!BP28/Balance!BP36),"n/a",Balance!BP28/Balance!BP36)</f>
        <v>-0.79096759564892283</v>
      </c>
      <c r="BQ20" s="662">
        <f>IF(ISERROR(Balance!BQ28/Balance!BQ36),"n/a",Balance!BQ28/Balance!BQ36)</f>
        <v>-0.79510673424777067</v>
      </c>
      <c r="BR20" s="663">
        <f>IF(ISERROR(Balance!BR28/Balance!BR36),"n/a",Balance!BR28/Balance!BR36)</f>
        <v>-0.79943610427329548</v>
      </c>
      <c r="BS20" s="655">
        <f>IF(ISERROR(Balance!BS28/Balance!BS36),"n/a",Balance!BS28/Balance!BS36)</f>
        <v>-0.79943610427329548</v>
      </c>
    </row>
    <row r="21" spans="1:71" x14ac:dyDescent="0.2">
      <c r="A21" s="100"/>
      <c r="B21" s="319" t="s">
        <v>247</v>
      </c>
      <c r="C21" s="318" t="s">
        <v>378</v>
      </c>
      <c r="D21" s="320" t="s">
        <v>240</v>
      </c>
      <c r="E21" s="320"/>
      <c r="F21" s="648"/>
      <c r="G21" s="641">
        <f>Balance!G27/Balance!G36</f>
        <v>1.5177467132689695</v>
      </c>
      <c r="H21" s="664">
        <f>Balance!H27/Balance!H36</f>
        <v>-12.473758588016796</v>
      </c>
      <c r="I21" s="664">
        <f>Balance!I27/Balance!I36</f>
        <v>2.2562914144913031</v>
      </c>
      <c r="J21" s="664">
        <f>Balance!J27/Balance!J36</f>
        <v>-1.4721191845492472</v>
      </c>
      <c r="K21" s="664">
        <f>Balance!K27/Balance!K36</f>
        <v>-0.58202230329821103</v>
      </c>
      <c r="L21" s="664">
        <f>Balance!L27/Balance!L36</f>
        <v>-0.34834387835290548</v>
      </c>
      <c r="M21" s="664">
        <f>Balance!M27/Balance!M36</f>
        <v>-0.25798755404756246</v>
      </c>
      <c r="N21" s="664">
        <f>Balance!N27/Balance!N36</f>
        <v>-0.23924971270194595</v>
      </c>
      <c r="O21" s="664">
        <f>Balance!O27/Balance!O36</f>
        <v>-0.21564141575122464</v>
      </c>
      <c r="P21" s="664">
        <f>Balance!P27/Balance!P36</f>
        <v>-0.2177951131362913</v>
      </c>
      <c r="Q21" s="664">
        <f>Balance!Q27/Balance!Q36</f>
        <v>-0.22684597386975397</v>
      </c>
      <c r="R21" s="664">
        <f>Balance!R27/Balance!R36</f>
        <v>-0.35832362211949143</v>
      </c>
      <c r="S21" s="603">
        <f>Balance!S27/Balance!S36</f>
        <v>-0.35832362211949143</v>
      </c>
      <c r="T21" s="641">
        <f>Balance!T27/Balance!T36</f>
        <v>-1.9899967697425187</v>
      </c>
      <c r="U21" s="664">
        <f>Balance!U27/Balance!U36</f>
        <v>-4.1004840377754386</v>
      </c>
      <c r="V21" s="664">
        <f>Balance!V27/Balance!V36</f>
        <v>11.38680161136994</v>
      </c>
      <c r="W21" s="664">
        <f>Balance!W27/Balance!W36</f>
        <v>1.5323744570765485</v>
      </c>
      <c r="X21" s="664">
        <f>Balance!X27/Balance!X36</f>
        <v>0.70737586771401773</v>
      </c>
      <c r="Y21" s="664">
        <f>Balance!Y27/Balance!Y36</f>
        <v>0.41923532878676439</v>
      </c>
      <c r="Z21" s="664">
        <f>Balance!Z27/Balance!Z36</f>
        <v>0.266013590295263</v>
      </c>
      <c r="AA21" s="664">
        <f>Balance!AA27/Balance!AA36</f>
        <v>0.18023176227728388</v>
      </c>
      <c r="AB21" s="664">
        <f>Balance!AB27/Balance!AB36</f>
        <v>0.12730504469458659</v>
      </c>
      <c r="AC21" s="664">
        <f>Balance!AC27/Balance!AC36</f>
        <v>9.1454724594120893E-2</v>
      </c>
      <c r="AD21" s="664">
        <f>Balance!AD27/Balance!AD36</f>
        <v>6.7064832942014693E-2</v>
      </c>
      <c r="AE21" s="664">
        <f>Balance!AE27/Balance!AE36</f>
        <v>4.8870777293952554E-2</v>
      </c>
      <c r="AF21" s="644">
        <f>Balance!AF27/Balance!AF36</f>
        <v>4.8870777293952554E-2</v>
      </c>
      <c r="AG21" s="641">
        <f>Balance!AG27/Balance!AG36</f>
        <v>6.2515055441132977E-2</v>
      </c>
      <c r="AH21" s="664">
        <f>Balance!AH27/Balance!AH36</f>
        <v>4.7995036503595094E-2</v>
      </c>
      <c r="AI21" s="664">
        <f>Balance!AI27/Balance!AI36</f>
        <v>3.7683024253668596E-2</v>
      </c>
      <c r="AJ21" s="664">
        <f>Balance!AJ27/Balance!AJ36</f>
        <v>3.0084398695342237E-2</v>
      </c>
      <c r="AK21" s="664">
        <f>Balance!AK27/Balance!AK36</f>
        <v>2.4407691092685858E-2</v>
      </c>
      <c r="AL21" s="664">
        <f>Balance!AL27/Balance!AL36</f>
        <v>2.0047608097204246E-2</v>
      </c>
      <c r="AM21" s="664">
        <f>Balance!AM27/Balance!AM36</f>
        <v>1.6618239867074131E-2</v>
      </c>
      <c r="AN21" s="664">
        <f>Balance!AN27/Balance!AN36</f>
        <v>1.3891397239373663E-2</v>
      </c>
      <c r="AO21" s="664">
        <f>Balance!AO27/Balance!AO36</f>
        <v>1.1678217734972489E-2</v>
      </c>
      <c r="AP21" s="664">
        <f>Balance!AP27/Balance!AP36</f>
        <v>9.8588673784948625E-3</v>
      </c>
      <c r="AQ21" s="664">
        <f>Balance!AQ27/Balance!AQ36</f>
        <v>8.3517485348487287E-3</v>
      </c>
      <c r="AR21" s="664">
        <f>Balance!AR27/Balance!AR36</f>
        <v>7.0842301039697056E-3</v>
      </c>
      <c r="AS21" s="645">
        <f>Balance!AS27/Balance!AS36</f>
        <v>7.0842301039697056E-3</v>
      </c>
      <c r="AT21" s="641">
        <f>Balance!AT27/Balance!AT36</f>
        <v>9.3581348369216038E-3</v>
      </c>
      <c r="AU21" s="664">
        <f>Balance!AU27/Balance!AU36</f>
        <v>8.1135443281044241E-3</v>
      </c>
      <c r="AV21" s="664">
        <f>Balance!AV27/Balance!AV36</f>
        <v>7.0407372939795803E-3</v>
      </c>
      <c r="AW21" s="664">
        <f>Balance!AW27/Balance!AW36</f>
        <v>6.1151654006158518E-3</v>
      </c>
      <c r="AX21" s="664">
        <f>Balance!AX27/Balance!AX36</f>
        <v>5.3128580161993337E-3</v>
      </c>
      <c r="AY21" s="664">
        <f>Balance!AY27/Balance!AY36</f>
        <v>4.6085849053600636E-3</v>
      </c>
      <c r="AZ21" s="664">
        <f>Balance!AZ27/Balance!AZ36</f>
        <v>3.9930474890131204E-3</v>
      </c>
      <c r="BA21" s="664">
        <f>Balance!BA27/Balance!BA36</f>
        <v>3.4534972726710427E-3</v>
      </c>
      <c r="BB21" s="664">
        <f>Balance!BB27/Balance!BB36</f>
        <v>2.975309214087023E-3</v>
      </c>
      <c r="BC21" s="664">
        <f>Balance!BC27/Balance!BC36</f>
        <v>2.5541422226495287E-3</v>
      </c>
      <c r="BD21" s="664">
        <f>Balance!BD27/Balance!BD36</f>
        <v>2.1820760507414608E-3</v>
      </c>
      <c r="BE21" s="664">
        <f>Balance!BE27/Balance!BE36</f>
        <v>1.84797738377502E-3</v>
      </c>
      <c r="BF21" s="646">
        <f>Balance!BF27/Balance!BF36</f>
        <v>1.84797738377502E-3</v>
      </c>
      <c r="BG21" s="641">
        <f>Balance!BG27/Balance!BG36</f>
        <v>2.4528071983818986E-3</v>
      </c>
      <c r="BH21" s="664">
        <f>Balance!BH27/Balance!BH36</f>
        <v>2.1587488718462088E-3</v>
      </c>
      <c r="BI21" s="664">
        <f>Balance!BI27/Balance!BI36</f>
        <v>1.8982053325755633E-3</v>
      </c>
      <c r="BJ21" s="664">
        <f>Balance!BJ27/Balance!BJ36</f>
        <v>1.6688164874578797E-3</v>
      </c>
      <c r="BK21" s="664">
        <f>Balance!BK27/Balance!BK36</f>
        <v>1.4656863505413391E-3</v>
      </c>
      <c r="BL21" s="664">
        <f>Balance!BL27/Balance!BL36</f>
        <v>1.2834899865968757E-3</v>
      </c>
      <c r="BM21" s="664">
        <f>Balance!BM27/Balance!BM36</f>
        <v>1.1210737242223225E-3</v>
      </c>
      <c r="BN21" s="664">
        <f>Balance!BN27/Balance!BN36</f>
        <v>9.753804192948769E-4</v>
      </c>
      <c r="BO21" s="664">
        <f>Balance!BO27/Balance!BO36</f>
        <v>8.4302025345978386E-4</v>
      </c>
      <c r="BP21" s="664">
        <f>Balance!BP27/Balance!BP36</f>
        <v>7.2344707248898053E-4</v>
      </c>
      <c r="BQ21" s="664">
        <f>Balance!BQ27/Balance!BQ36</f>
        <v>6.147425563011121E-4</v>
      </c>
      <c r="BR21" s="665">
        <f>Balance!BR27/Balance!BR36</f>
        <v>5.1222599304759505E-4</v>
      </c>
      <c r="BS21" s="647">
        <f>Balance!BS27/Balance!BS36</f>
        <v>5.1222599304759505E-4</v>
      </c>
    </row>
    <row r="22" spans="1:71" ht="6" customHeight="1" x14ac:dyDescent="0.2">
      <c r="A22" s="321"/>
      <c r="B22" s="322"/>
      <c r="C22" s="323"/>
      <c r="D22" s="323"/>
      <c r="E22" s="323"/>
      <c r="F22" s="160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29"/>
      <c r="S22" s="596"/>
      <c r="T22" s="329"/>
      <c r="U22" s="329"/>
      <c r="V22" s="329"/>
      <c r="W22" s="329"/>
      <c r="X22" s="329"/>
      <c r="Y22" s="329"/>
      <c r="Z22" s="329"/>
      <c r="AA22" s="329"/>
      <c r="AB22" s="329"/>
      <c r="AC22" s="329"/>
      <c r="AD22" s="329"/>
      <c r="AE22" s="329"/>
      <c r="AF22" s="596"/>
      <c r="AG22" s="329"/>
      <c r="AH22" s="329"/>
      <c r="AI22" s="329"/>
      <c r="AJ22" s="329"/>
      <c r="AK22" s="329"/>
      <c r="AL22" s="329"/>
      <c r="AM22" s="329"/>
      <c r="AN22" s="329"/>
      <c r="AO22" s="329"/>
      <c r="AP22" s="329"/>
      <c r="AQ22" s="329"/>
      <c r="AR22" s="329"/>
      <c r="AS22" s="329"/>
      <c r="AT22" s="329"/>
      <c r="AU22" s="329"/>
      <c r="AV22" s="329"/>
      <c r="AW22" s="329"/>
      <c r="AX22" s="329"/>
      <c r="AY22" s="329"/>
      <c r="AZ22" s="329"/>
      <c r="BA22" s="329"/>
      <c r="BB22" s="329"/>
      <c r="BC22" s="329"/>
      <c r="BD22" s="329"/>
      <c r="BE22" s="329"/>
      <c r="BF22" s="329"/>
      <c r="BG22" s="329"/>
      <c r="BH22" s="329"/>
      <c r="BI22" s="329"/>
      <c r="BJ22" s="329"/>
      <c r="BK22" s="329"/>
      <c r="BL22" s="329"/>
      <c r="BM22" s="329"/>
      <c r="BN22" s="329"/>
      <c r="BO22" s="329"/>
      <c r="BP22" s="329"/>
      <c r="BQ22" s="119"/>
      <c r="BR22" s="119"/>
      <c r="BS22" s="119"/>
    </row>
    <row r="23" spans="1:71" ht="6.75" customHeight="1" x14ac:dyDescent="0.2">
      <c r="A23" s="144"/>
      <c r="B23" s="324"/>
      <c r="O23" s="325"/>
      <c r="S23" s="597"/>
      <c r="AB23" s="325"/>
      <c r="AF23" s="597"/>
      <c r="AO23" s="325"/>
      <c r="AS23" s="130"/>
      <c r="AU23" s="130"/>
      <c r="AW23" s="130"/>
      <c r="AX23" s="130"/>
      <c r="AY23" s="130"/>
      <c r="AZ23" s="130"/>
      <c r="BA23" s="130"/>
      <c r="BB23" s="325"/>
      <c r="BC23" s="130"/>
      <c r="BD23" s="130"/>
      <c r="BE23" s="130"/>
      <c r="BF23" s="130"/>
      <c r="BG23" s="130"/>
      <c r="BH23" s="130"/>
      <c r="BI23" s="130"/>
      <c r="BJ23" s="130"/>
      <c r="BL23" s="130"/>
      <c r="BM23" s="130"/>
      <c r="BN23" s="130"/>
      <c r="BO23" s="130"/>
      <c r="BP23" s="130"/>
      <c r="BQ23" s="130"/>
      <c r="BR23" s="130"/>
      <c r="BS23" s="130"/>
    </row>
    <row r="24" spans="1:71" s="58" customFormat="1" ht="6.75" customHeight="1" x14ac:dyDescent="0.2">
      <c r="A24" s="99"/>
      <c r="B24" s="326"/>
      <c r="C24" s="316"/>
      <c r="D24" s="316"/>
      <c r="E24" s="316"/>
      <c r="F24" s="61"/>
      <c r="G24" s="145"/>
      <c r="H24" s="145"/>
      <c r="I24" s="145"/>
      <c r="J24" s="145"/>
      <c r="K24" s="145"/>
      <c r="L24" s="145"/>
      <c r="M24" s="145"/>
      <c r="N24" s="145"/>
      <c r="O24" s="145"/>
      <c r="P24" s="145"/>
      <c r="Q24" s="145"/>
      <c r="R24" s="145"/>
      <c r="S24" s="598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598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  <c r="BI24" s="145"/>
      <c r="BJ24" s="145"/>
      <c r="BK24" s="145"/>
      <c r="BL24" s="145"/>
      <c r="BM24" s="145"/>
      <c r="BN24" s="145"/>
      <c r="BO24" s="145"/>
      <c r="BP24" s="145"/>
      <c r="BQ24" s="145"/>
      <c r="BR24" s="145"/>
      <c r="BS24" s="145"/>
    </row>
    <row r="25" spans="1:71" x14ac:dyDescent="0.2">
      <c r="A25" s="327"/>
      <c r="B25" s="317" t="s">
        <v>374</v>
      </c>
      <c r="C25" s="318" t="s">
        <v>242</v>
      </c>
      <c r="D25" s="318" t="s">
        <v>5</v>
      </c>
      <c r="E25" s="318"/>
      <c r="F25" s="648"/>
      <c r="G25" s="666">
        <f>(Income!G12-Income!G16)/Income!G12</f>
        <v>0.35296923076923076</v>
      </c>
      <c r="H25" s="667">
        <f>(Income!H12-Income!G16)/Income!H12</f>
        <v>0.5</v>
      </c>
      <c r="I25" s="667">
        <f>(Income!I12-Income!G16)/Income!I12</f>
        <v>0.60762039389752165</v>
      </c>
      <c r="J25" s="667">
        <f>(Income!J12-Income!G16)/Income!J12</f>
        <v>0.67577385284580682</v>
      </c>
      <c r="K25" s="667">
        <f>(Income!K12-Income!G16)/Income!K12</f>
        <v>0.73517318959365363</v>
      </c>
      <c r="L25" s="667">
        <f>(Income!L12-Income!G16)/Income!L12</f>
        <v>0.78471873271941106</v>
      </c>
      <c r="M25" s="667">
        <f>(Income!M12-Income!G16)/Income!M12</f>
        <v>0.82172467622776491</v>
      </c>
      <c r="N25" s="667">
        <f>(Income!N12-Income!G16)/Income!N12</f>
        <v>0.85425380457615241</v>
      </c>
      <c r="O25" s="667">
        <f>(Income!O12-Income!G16)/Income!O12</f>
        <v>0.88236234928199586</v>
      </c>
      <c r="P25" s="667">
        <f>(Income!P12-Income!G16)/Income!P12</f>
        <v>0.90151326257955611</v>
      </c>
      <c r="Q25" s="667">
        <f>(Income!Q12-Income!G16)/Income!Q12</f>
        <v>0.9119238900226625</v>
      </c>
      <c r="R25" s="668">
        <f>(Income!R12-Income!G16)/Income!R12</f>
        <v>0.92257424902199769</v>
      </c>
      <c r="S25" s="669">
        <f>(Income!S12-Income!H16)/Income!S12</f>
        <v>0.98254267179088406</v>
      </c>
      <c r="T25" s="634">
        <f>(Income!T12-Income!G16)/Income!T12</f>
        <v>0.93219693325573971</v>
      </c>
      <c r="U25" s="660">
        <f>(Income!U12-Income!G16)/Income!U12</f>
        <v>0.94111471531666491</v>
      </c>
      <c r="V25" s="660">
        <f>(Income!V12-Income!G16)/Income!V12</f>
        <v>0.94978686621175323</v>
      </c>
      <c r="W25" s="660">
        <f>(Income!W12-Income!G16)/Income!W12</f>
        <v>0.95684225189567007</v>
      </c>
      <c r="X25" s="660">
        <f>(Income!X12-Income!G16)/Income!X12</f>
        <v>0.96352053189895459</v>
      </c>
      <c r="Y25" s="660">
        <f>(Income!Y12-Income!G16)/Income!Y12</f>
        <v>0.96963251215142632</v>
      </c>
      <c r="Z25" s="660">
        <f>(Income!Z12-Income!G16)/Income!Z12</f>
        <v>0.97454301180969616</v>
      </c>
      <c r="AA25" s="660">
        <f>(Income!AA12-Income!G16)/Income!AA12</f>
        <v>0.97894669947633317</v>
      </c>
      <c r="AB25" s="660">
        <f>(Income!AB12-Income!G16)/Income!AB12</f>
        <v>0.98278286308464169</v>
      </c>
      <c r="AC25" s="660">
        <f>(Income!AC12-Income!G16)/Income!AC12</f>
        <v>0.98585793970027402</v>
      </c>
      <c r="AD25" s="660">
        <f>(Income!AD12-Income!G16)/Income!AD12</f>
        <v>0.98849256770382221</v>
      </c>
      <c r="AE25" s="661">
        <f>(Income!AE12-Income!G16)/Income!AE12</f>
        <v>0.99070968097435008</v>
      </c>
      <c r="AF25" s="637">
        <f>(Income!AF12-Income!U16)/Income!AF12</f>
        <v>0.98173836463020714</v>
      </c>
      <c r="AG25" s="634">
        <f>(Income!AG12-Income!G16)/Income!AG12</f>
        <v>0.99212864582111238</v>
      </c>
      <c r="AH25" s="660">
        <f>(Income!AH12-Income!T16)/Income!AH12</f>
        <v>0.94186498551759201</v>
      </c>
      <c r="AI25" s="660">
        <f>(Income!AI12-Income!G16)/Income!AI12</f>
        <v>0.99396830808773839</v>
      </c>
      <c r="AJ25" s="660">
        <f>(Income!AJ12-Income!G16)/Income!AJ12</f>
        <v>0.99459749065102776</v>
      </c>
      <c r="AK25" s="660">
        <f>(Income!AK12-Income!G16)/Income!AK12</f>
        <v>0.99514434157953313</v>
      </c>
      <c r="AL25" s="660">
        <f>(Income!AL12-Income!G16)/Income!AL12</f>
        <v>0.9956303410952474</v>
      </c>
      <c r="AM25" s="660">
        <f>(Income!AM12-Income!G16)/Income!AM12</f>
        <v>0.99603291709476749</v>
      </c>
      <c r="AN25" s="660">
        <f>(Income!AN12-Income!G16)/Income!AN12</f>
        <v>0.996402057565281</v>
      </c>
      <c r="AO25" s="660">
        <f>(Income!AO12-Income!G16)/Income!AO12</f>
        <v>0.99674175976241486</v>
      </c>
      <c r="AP25" s="660">
        <f>(Income!AP12-Income!G16)/Income!AP12</f>
        <v>0.99703060071888017</v>
      </c>
      <c r="AQ25" s="660">
        <f>(Income!AQ12-Income!G16)/Income!AQ12</f>
        <v>0.99730002063564771</v>
      </c>
      <c r="AR25" s="661">
        <f>(Income!AR12-Income!G16)/Income!AR12</f>
        <v>0.99755053431650087</v>
      </c>
      <c r="AS25" s="638">
        <f>(Income!AS12-Income!AH16)/Income!AS12</f>
        <v>0.97247009185647704</v>
      </c>
      <c r="AT25" s="634">
        <f>(Income!AT12-Income!G16)/Income!AT12</f>
        <v>0.99776603794767005</v>
      </c>
      <c r="AU25" s="660">
        <f>(Income!AU12-Income!G16)/Income!AU12</f>
        <v>0.99796739045967431</v>
      </c>
      <c r="AV25" s="660">
        <f>(Income!AV12-Income!G16)/Income!AV12</f>
        <v>0.99815678040589739</v>
      </c>
      <c r="AW25" s="660">
        <f>(Income!AW12-Income!G16)/Income!AW12</f>
        <v>0.9983172598403387</v>
      </c>
      <c r="AX25" s="660">
        <f>(Income!AX12-Income!G16)/Income!AX12</f>
        <v>0.99846887994147049</v>
      </c>
      <c r="AY25" s="660">
        <f>(Income!AY12-Income!G16)/Income!AY12</f>
        <v>0.99861144695180259</v>
      </c>
      <c r="AZ25" s="660">
        <f>(Income!AZ12-Income!G16)/Income!AZ12</f>
        <v>0.99873267571141033</v>
      </c>
      <c r="BA25" s="660">
        <f>(Income!BA12-Income!G16)/Income!BA12</f>
        <v>0.99884699548027001</v>
      </c>
      <c r="BB25" s="660">
        <f>(Income!BB12-Income!G16)/Income!BB12</f>
        <v>0.99895438974564621</v>
      </c>
      <c r="BC25" s="660">
        <f>(Income!BC12-Income!G16)/Income!BC12</f>
        <v>0.99904579569697372</v>
      </c>
      <c r="BD25" s="660">
        <f>(Income!BD12-Income!G16)/Income!BD12</f>
        <v>0.99913200434367688</v>
      </c>
      <c r="BE25" s="661">
        <f>(Income!BE12-Income!G16)/Income!BE12</f>
        <v>0.99921288409195075</v>
      </c>
      <c r="BF25" s="639">
        <f>(Income!BF12-Income!AU16)/Income!BF12</f>
        <v>0.97154462585540491</v>
      </c>
      <c r="BG25" s="634">
        <f>(Income!BG12-Income!H16)/Income!BG12</f>
        <v>0.99907517622706843</v>
      </c>
      <c r="BH25" s="660">
        <f>(Income!BH12-Income!G16)/Income!BH12</f>
        <v>0.9993281402338271</v>
      </c>
      <c r="BI25" s="660">
        <f>(Income!BI12-Income!H16)/Income!BI12</f>
        <v>0.99920622898992628</v>
      </c>
      <c r="BJ25" s="660">
        <f>(Income!BJ12-Income!I16)/Income!BJ12</f>
        <v>0.99910078883075792</v>
      </c>
      <c r="BK25" s="660">
        <f>(Income!BK12-Income!J16)/Income!BK12</f>
        <v>0.99897053392589663</v>
      </c>
      <c r="BL25" s="660">
        <f>(Income!BL12-Income!K16)/Income!BL12</f>
        <v>0.99881811039978852</v>
      </c>
      <c r="BM25" s="660">
        <f>(Income!BM12-Income!L16)/Income!BM12</f>
        <v>0.9986576486233617</v>
      </c>
      <c r="BN25" s="660">
        <f>(Income!BN12-Income!M16)/Income!BN12</f>
        <v>0.99845997724293867</v>
      </c>
      <c r="BO25" s="660">
        <f>(Income!BO12-Income!N16)/Income!BO12</f>
        <v>0.99821622362547224</v>
      </c>
      <c r="BP25" s="660">
        <f>(Income!BP12-Income!O16)/Income!BP12</f>
        <v>0.99799330152841625</v>
      </c>
      <c r="BQ25" s="660">
        <f>(Income!BQ12-Income!P16)/Income!BQ12</f>
        <v>0.99789413574436803</v>
      </c>
      <c r="BR25" s="661">
        <f>(Income!BR12-Income!Q16)/Income!BR12</f>
        <v>0.99776041500676349</v>
      </c>
      <c r="BS25" s="640">
        <f>(Income!BS12-Income!BH16)/Income!BS12</f>
        <v>0.9676271893449645</v>
      </c>
    </row>
    <row r="26" spans="1:71" x14ac:dyDescent="0.2">
      <c r="A26" s="100"/>
      <c r="B26" s="317" t="s">
        <v>173</v>
      </c>
      <c r="C26" s="318" t="s">
        <v>379</v>
      </c>
      <c r="D26" s="318" t="s">
        <v>5</v>
      </c>
      <c r="E26" s="318"/>
      <c r="F26" s="648"/>
      <c r="G26" s="670">
        <f>IF(ISERROR(IF(ISERROR(Income!G35/Income!G12),"n/a",Income!G35/Income!G12)),"n/a",IF(ISERROR(Income!G35/Income!G12),"n/a",Income!G35/Income!G12))</f>
        <v>-0.43710069930069922</v>
      </c>
      <c r="H26" s="671">
        <f>IF(ISERROR(IF(ISERROR(Income!H35/Income!H12),"n/a",Income!H35/Income!H12)),"n/a",IF(ISERROR(Income!H35/Income!H12),"n/a",Income!H35/Income!H12))</f>
        <v>-0.61351864821263491</v>
      </c>
      <c r="I26" s="671">
        <f>IF(ISERROR(IF(ISERROR(Income!I35/Income!I12),"n/a",Income!I35/Income!I12)),"n/a",IF(ISERROR(Income!I35/Income!I12),"n/a",Income!I35/Income!I12))</f>
        <v>-0.37174943250155196</v>
      </c>
      <c r="J26" s="671">
        <f>IF(ISERROR(IF(ISERROR(Income!J35/Income!J12),"n/a",Income!J35/Income!J12)),"n/a",IF(ISERROR(Income!J35/Income!J12),"n/a",Income!J35/Income!J12))</f>
        <v>-0.63053384756019759</v>
      </c>
      <c r="K26" s="671">
        <f>IF(ISERROR(IF(ISERROR(Income!K35/Income!K12),"n/a",Income!K35/Income!K12)),"n/a",IF(ISERROR(Income!K35/Income!K12),"n/a",Income!K35/Income!K12))</f>
        <v>-0.45759078861302205</v>
      </c>
      <c r="L26" s="671">
        <f>IF(ISERROR(IF(ISERROR(Income!L35/Income!L12),"n/a",Income!L35/Income!L12)),"n/a",IF(ISERROR(Income!L35/Income!L12),"n/a",Income!L35/Income!L12))</f>
        <v>-0.40725381543577555</v>
      </c>
      <c r="M26" s="671">
        <f>IF(ISERROR(IF(ISERROR(Income!M35/Income!M12),"n/a",Income!M35/Income!M12)),"n/a",IF(ISERROR(Income!M35/Income!M12),"n/a",Income!M35/Income!M12))</f>
        <v>-0.27694792916423239</v>
      </c>
      <c r="N26" s="671">
        <f>IF(ISERROR(IF(ISERROR(Income!N35/Income!N12),"n/a",Income!N35/Income!N12)),"n/a",IF(ISERROR(Income!N35/Income!N12),"n/a",Income!N35/Income!N12))</f>
        <v>-0.18799277593655467</v>
      </c>
      <c r="O26" s="671">
        <f>IF(ISERROR(IF(ISERROR(Income!O35/Income!O12),"n/a",Income!O35/Income!O12)),"n/a",IF(ISERROR(Income!O35/Income!O12),"n/a",Income!O35/Income!O12))</f>
        <v>-5.6102880449911838E-2</v>
      </c>
      <c r="P26" s="671">
        <f>IF(ISERROR(IF(ISERROR(Income!P35/Income!P12),"n/a",Income!P35/Income!P12)),"n/a",IF(ISERROR(Income!P35/Income!P12),"n/a",Income!P35/Income!P12))</f>
        <v>5.6726036084780419E-2</v>
      </c>
      <c r="Q26" s="671">
        <f>IF(ISERROR(IF(ISERROR(Income!Q35/Income!Q12),"n/a",Income!Q35/Income!Q12)),"n/a",IF(ISERROR(Income!Q35/Income!Q12),"n/a",Income!Q35/Income!Q12))</f>
        <v>8.7657756067801448E-2</v>
      </c>
      <c r="R26" s="672">
        <f>IF(ISERROR(IF(ISERROR(Income!R35/Income!R12),"n/a",Income!R35/Income!R12)),"n/a",IF(ISERROR(Income!R35/Income!R12),"n/a",Income!R35/Income!R12))</f>
        <v>0.12701966987927468</v>
      </c>
      <c r="S26" s="673">
        <f>IF(ISERROR(IF(ISERROR(Income!S35/Income!S12),"n/a",Income!S35/Income!S12)),"n/a",IF(ISERROR(Income!S35/Income!S12),"n/a",Income!S35/Income!S12))</f>
        <v>-0.11676145336608139</v>
      </c>
      <c r="T26" s="649">
        <f>IF(ISERROR(IF(ISERROR(Income!T35/Income!T12),"n/a",Income!T35/Income!T12)),"n/a",IF(ISERROR(Income!T35/Income!T12),"n/a",Income!T35/Income!T12))</f>
        <v>0.13239409447291128</v>
      </c>
      <c r="U26" s="662">
        <f>IF(ISERROR(IF(ISERROR(Income!U35/Income!U12),"n/a",Income!U35/Income!U12)),"n/a",IF(ISERROR(Income!U35/Income!U12),"n/a",Income!U35/Income!U12))</f>
        <v>0.16015234036476239</v>
      </c>
      <c r="V26" s="662">
        <f>IF(ISERROR(IF(ISERROR(Income!V35/Income!V12),"n/a",Income!V35/Income!V12)),"n/a",IF(ISERROR(Income!V35/Income!V12),"n/a",Income!V35/Income!V12))</f>
        <v>0.20209884355796004</v>
      </c>
      <c r="W26" s="662">
        <f>IF(ISERROR(IF(ISERROR(Income!W35/Income!W12),"n/a",Income!W35/Income!W12)),"n/a",IF(ISERROR(Income!W35/Income!W12),"n/a",Income!W35/Income!W12))</f>
        <v>0.2226761762529417</v>
      </c>
      <c r="X26" s="662">
        <f>IF(ISERROR(IF(ISERROR(Income!X35/Income!X12),"n/a",Income!X35/Income!X12)),"n/a",IF(ISERROR(Income!X35/Income!X12),"n/a",Income!X35/Income!X12))</f>
        <v>0.24232654991010391</v>
      </c>
      <c r="Y26" s="662">
        <f>IF(ISERROR(IF(ISERROR(Income!Y35/Income!Y12),"n/a",Income!Y35/Income!Y12)),"n/a",IF(ISERROR(Income!Y35/Income!Y12),"n/a",Income!Y35/Income!Y12))</f>
        <v>0.27282453708467913</v>
      </c>
      <c r="Z26" s="662">
        <f>IF(ISERROR(IF(ISERROR(Income!Z35/Income!Z12),"n/a",Income!Z35/Income!Z12)),"n/a",IF(ISERROR(Income!Z35/Income!Z12),"n/a",Income!Z35/Income!Z12))</f>
        <v>0.28582639130056153</v>
      </c>
      <c r="AA26" s="662">
        <f>IF(ISERROR(IF(ISERROR(Income!AA35/Income!AA12),"n/a",Income!AA35/Income!AA12)),"n/a",IF(ISERROR(Income!AA35/Income!AA12),"n/a",Income!AA35/Income!AA12))</f>
        <v>0.29796262220219716</v>
      </c>
      <c r="AB26" s="662">
        <f>IF(ISERROR(IF(ISERROR(Income!AB35/Income!AB12),"n/a",Income!AB35/Income!AB12)),"n/a",IF(ISERROR(Income!AB35/Income!AB12),"n/a",Income!AB35/Income!AB12))</f>
        <v>0.31716128854048059</v>
      </c>
      <c r="AC26" s="662">
        <f>IF(ISERROR(IF(ISERROR(Income!AC35/Income!AC12),"n/a",Income!AC35/Income!AC12)),"n/a",IF(ISERROR(Income!AC35/Income!AC12),"n/a",Income!AC35/Income!AC12))</f>
        <v>0.32464502838872228</v>
      </c>
      <c r="AD26" s="662">
        <f>IF(ISERROR(IF(ISERROR(Income!AD35/Income!AD12),"n/a",Income!AD35/Income!AD12)),"n/a",IF(ISERROR(Income!AD35/Income!AD12),"n/a",Income!AD35/Income!AD12))</f>
        <v>0.33113800286183181</v>
      </c>
      <c r="AE26" s="663">
        <f>IF(ISERROR(IF(ISERROR(Income!AE35/Income!AE12),"n/a",Income!AE35/Income!AE12)),"n/a",IF(ISERROR(Income!AE35/Income!AE12),"n/a",Income!AE35/Income!AE12))</f>
        <v>0.36987153067574768</v>
      </c>
      <c r="AF26" s="652">
        <f>IF(ISERROR(IF(ISERROR(Income!AF35/Income!AF12),"n/a",Income!AF35/Income!AF12)),"n/a",IF(ISERROR(Income!AF35/Income!AF12),"n/a",Income!AF35/Income!AF12))</f>
        <v>0.30228984219657506</v>
      </c>
      <c r="AG26" s="649">
        <f>IF(ISERROR(IF(ISERROR(Income!AG35/Income!AG12),"n/a",Income!AG35/Income!AG12)),"n/a",IF(ISERROR(Income!AG35/Income!AG12),"n/a",Income!AG35/Income!AG12))</f>
        <v>0.38931602160576778</v>
      </c>
      <c r="AH26" s="662">
        <f>IF(ISERROR(IF(ISERROR(Income!AH35/Income!AH12),"n/a",Income!AH35/Income!AH12)),"n/a",IF(ISERROR(Income!AH35/Income!AH12),"n/a",Income!AH35/Income!AH12))</f>
        <v>0.40126842160596837</v>
      </c>
      <c r="AI26" s="662">
        <f>IF(ISERROR(IF(ISERROR(Income!AI35/Income!AI12),"n/a",Income!AI35/Income!AI12)),"n/a",IF(ISERROR(Income!AI35/Income!AI12),"n/a",Income!AI35/Income!AI12))</f>
        <v>0.41430063999716749</v>
      </c>
      <c r="AJ26" s="662">
        <f>IF(ISERROR(IF(ISERROR(Income!AJ35/Income!AJ12),"n/a",Income!AJ35/Income!AJ12)),"n/a",IF(ISERROR(Income!AJ35/Income!AJ12),"n/a",Income!AJ35/Income!AJ12))</f>
        <v>0.4190858820626594</v>
      </c>
      <c r="AK26" s="662">
        <f>IF(ISERROR(IF(ISERROR(Income!AK35/Income!AK12),"n/a",Income!AK35/Income!AK12)),"n/a",IF(ISERROR(Income!AK35/Income!AK12),"n/a",Income!AK35/Income!AK12))</f>
        <v>0.42227627699066778</v>
      </c>
      <c r="AL26" s="662">
        <f>IF(ISERROR(IF(ISERROR(Income!AL35/Income!AL12),"n/a",Income!AL35/Income!AL12)),"n/a",IF(ISERROR(Income!AL35/Income!AL12),"n/a",Income!AL35/Income!AL12))</f>
        <v>0.42936069797935689</v>
      </c>
      <c r="AM26" s="662">
        <f>IF(ISERROR(IF(ISERROR(Income!AM35/Income!AM12),"n/a",Income!AM35/Income!AM12)),"n/a",IF(ISERROR(Income!AM35/Income!AM12),"n/a",Income!AM35/Income!AM12))</f>
        <v>0.43063477924670229</v>
      </c>
      <c r="AN26" s="662">
        <f>IF(ISERROR(IF(ISERROR(Income!AN35/Income!AN12),"n/a",Income!AN35/Income!AN12)),"n/a",IF(ISERROR(Income!AN35/Income!AN12),"n/a",Income!AN35/Income!AN12))</f>
        <v>0.43148499807889817</v>
      </c>
      <c r="AO26" s="662">
        <f>IF(ISERROR(IF(ISERROR(Income!AO35/Income!AO12),"n/a",Income!AO35/Income!AO12)),"n/a",IF(ISERROR(Income!AO35/Income!AO12),"n/a",Income!AO35/Income!AO12))</f>
        <v>0.43652547010710208</v>
      </c>
      <c r="AP26" s="662">
        <f>IF(ISERROR(IF(ISERROR(Income!AP35/Income!AP12),"n/a",Income!AP35/Income!AP12)),"n/a",IF(ISERROR(Income!AP35/Income!AP12),"n/a",Income!AP35/Income!AP12))</f>
        <v>0.43658417578210967</v>
      </c>
      <c r="AQ26" s="662">
        <f>IF(ISERROR(IF(ISERROR(Income!AQ35/Income!AQ12),"n/a",Income!AQ35/Income!AQ12)),"n/a",IF(ISERROR(Income!AQ35/Income!AQ12),"n/a",Income!AQ35/Income!AQ12))</f>
        <v>0.43656769942987056</v>
      </c>
      <c r="AR26" s="663">
        <f>IF(ISERROR(IF(ISERROR(Income!AR35/Income!AR12),"n/a",Income!AR35/Income!AR12)),"n/a",IF(ISERROR(Income!AR35/Income!AR12),"n/a",Income!AR35/Income!AR12))</f>
        <v>0.4406114475492619</v>
      </c>
      <c r="AS26" s="653">
        <f>IF(ISERROR(IF(ISERROR(Income!AS35/Income!AS12),"n/a",Income!AS35/Income!AS12)),"n/a",IF(ISERROR(Income!AS35/Income!AS12),"n/a",Income!AS35/Income!AS12))</f>
        <v>0.42861593428327632</v>
      </c>
      <c r="AT26" s="649">
        <f>IF(ISERROR(IF(ISERROR(Income!AT35/Income!AT12),"n/a",Income!AT35/Income!AT12)),"n/a",IF(ISERROR(Income!AT35/Income!AT12),"n/a",Income!AT35/Income!AT12))</f>
        <v>0.4396469314891398</v>
      </c>
      <c r="AU26" s="662">
        <f>IF(ISERROR(IF(ISERROR(Income!AU35/Income!AU12),"n/a",Income!AU35/Income!AU12)),"n/a",IF(ISERROR(Income!AU35/Income!AU12),"n/a",Income!AU35/Income!AU12))</f>
        <v>0.43877817141228537</v>
      </c>
      <c r="AV26" s="662">
        <f>IF(ISERROR(IF(ISERROR(Income!AV35/Income!AV12),"n/a",Income!AV35/Income!AV12)),"n/a",IF(ISERROR(Income!AV35/Income!AV12),"n/a",Income!AV35/Income!AV12))</f>
        <v>0.44338648225753746</v>
      </c>
      <c r="AW26" s="662">
        <f>IF(ISERROR(IF(ISERROR(Income!AW35/Income!AW12),"n/a",Income!AW35/Income!AW12)),"n/a",IF(ISERROR(Income!AW35/Income!AW12),"n/a",Income!AW35/Income!AW12))</f>
        <v>0.44233508728017717</v>
      </c>
      <c r="AX26" s="662">
        <f>IF(ISERROR(IF(ISERROR(Income!AX35/Income!AX12),"n/a",Income!AX35/Income!AX12)),"n/a",IF(ISERROR(Income!AX35/Income!AX12),"n/a",Income!AX35/Income!AX12))</f>
        <v>0.44124588626911582</v>
      </c>
      <c r="AY26" s="662">
        <f>IF(ISERROR(IF(ISERROR(Income!AY35/Income!AY12),"n/a",Income!AY35/Income!AY12)),"n/a",IF(ISERROR(Income!AY35/Income!AY12),"n/a",Income!AY35/Income!AY12))</f>
        <v>0.44544446910712843</v>
      </c>
      <c r="AZ26" s="662">
        <f>IF(ISERROR(IF(ISERROR(Income!AZ35/Income!AZ12),"n/a",Income!AZ35/Income!AZ12)),"n/a",IF(ISERROR(Income!AZ35/Income!AZ12),"n/a",Income!AZ35/Income!AZ12))</f>
        <v>0.44428566620098625</v>
      </c>
      <c r="BA26" s="662">
        <f>IF(ISERROR(IF(ISERROR(Income!BA35/Income!BA12),"n/a",Income!BA35/Income!BA12)),"n/a",IF(ISERROR(Income!BA35/Income!BA12),"n/a",Income!BA35/Income!BA12))</f>
        <v>0.44305939431250169</v>
      </c>
      <c r="BB26" s="662">
        <f>IF(ISERROR(IF(ISERROR(Income!BB35/Income!BB12),"n/a",Income!BB35/Income!BB12)),"n/a",IF(ISERROR(Income!BB35/Income!BB12),"n/a",Income!BB35/Income!BB12))</f>
        <v>0.44703807056373224</v>
      </c>
      <c r="BC26" s="662">
        <f>IF(ISERROR(IF(ISERROR(Income!BC35/Income!BC12),"n/a",Income!BC35/Income!BC12)),"n/a",IF(ISERROR(Income!BC35/Income!BC12),"n/a",Income!BC35/Income!BC12))</f>
        <v>0.44571770926228382</v>
      </c>
      <c r="BD26" s="662">
        <f>IF(ISERROR(IF(ISERROR(Income!BD35/Income!BD12),"n/a",Income!BD35/Income!BD12)),"n/a",IF(ISERROR(Income!BD35/Income!BD12),"n/a",Income!BD35/Income!BD12))</f>
        <v>0.44441767827880041</v>
      </c>
      <c r="BE26" s="663">
        <f>IF(ISERROR(IF(ISERROR(Income!BE35/Income!BE12),"n/a",Income!BE35/Income!BE12)),"n/a",IF(ISERROR(Income!BE35/Income!BE12),"n/a",Income!BE35/Income!BE12))</f>
        <v>0.45391964509256277</v>
      </c>
      <c r="BF26" s="654">
        <f>IF(ISERROR(IF(ISERROR(Income!BF35/Income!BF12),"n/a",Income!BF35/Income!BF12)),"n/a",IF(ISERROR(Income!BF35/Income!BF12),"n/a",Income!BF35/Income!BF12))</f>
        <v>0.4451120007785469</v>
      </c>
      <c r="BG26" s="649">
        <f>IF(ISERROR(IF(ISERROR(Income!BG35/Income!BG12),"n/a",Income!BG35/Income!BG12)),"n/a",IF(ISERROR(Income!BG35/Income!BG12),"n/a",Income!BG35/Income!BG12))</f>
        <v>0.45625180290977935</v>
      </c>
      <c r="BH26" s="662">
        <f>IF(ISERROR(IF(ISERROR(Income!BH35/Income!BH12),"n/a",Income!BH35/Income!BH12)),"n/a",IF(ISERROR(Income!BH35/Income!BH12),"n/a",Income!BH35/Income!BH12))</f>
        <v>0.45735627935565953</v>
      </c>
      <c r="BI26" s="662">
        <f>IF(ISERROR(IF(ISERROR(Income!BI35/Income!BI12),"n/a",Income!BI35/Income!BI12)),"n/a",IF(ISERROR(Income!BI35/Income!BI12),"n/a",Income!BI35/Income!BI12))</f>
        <v>0.46273597098953606</v>
      </c>
      <c r="BJ26" s="662">
        <f>IF(ISERROR(IF(ISERROR(Income!BJ35/Income!BJ12),"n/a",Income!BJ35/Income!BJ12)),"n/a",IF(ISERROR(Income!BJ35/Income!BJ12),"n/a",Income!BJ35/Income!BJ12))</f>
        <v>0.46242053755859674</v>
      </c>
      <c r="BK26" s="662">
        <f>IF(ISERROR(IF(ISERROR(Income!BK35/Income!BK12),"n/a",Income!BK35/Income!BK12)),"n/a",IF(ISERROR(Income!BK35/Income!BK12),"n/a",Income!BK35/Income!BK12))</f>
        <v>0.46157265553684002</v>
      </c>
      <c r="BL26" s="662">
        <f>IF(ISERROR(IF(ISERROR(Income!BL35/Income!BL12),"n/a",Income!BL35/Income!BL12)),"n/a",IF(ISERROR(Income!BL35/Income!BL12),"n/a",Income!BL35/Income!BL12))</f>
        <v>0.46588661834016559</v>
      </c>
      <c r="BM26" s="662">
        <f>IF(ISERROR(IF(ISERROR(Income!BM35/Income!BM12),"n/a",Income!BM35/Income!BM12)),"n/a",IF(ISERROR(Income!BM35/Income!BM12),"n/a",Income!BM35/Income!BM12))</f>
        <v>0.46455531314567122</v>
      </c>
      <c r="BN26" s="662">
        <f>IF(ISERROR(IF(ISERROR(Income!BN35/Income!BN12),"n/a",Income!BN35/Income!BN12)),"n/a",IF(ISERROR(Income!BN35/Income!BN12),"n/a",Income!BN35/Income!BN12))</f>
        <v>0.46297444707729807</v>
      </c>
      <c r="BO26" s="662">
        <f>IF(ISERROR(IF(ISERROR(Income!BO35/Income!BO12),"n/a",Income!BO35/Income!BO12)),"n/a",IF(ISERROR(Income!BO35/Income!BO12),"n/a",Income!BO35/Income!BO12))</f>
        <v>0.46705738279196313</v>
      </c>
      <c r="BP26" s="662">
        <f>IF(ISERROR(IF(ISERROR(Income!BP35/Income!BP12),"n/a",Income!BP35/Income!BP12)),"n/a",IF(ISERROR(Income!BP35/Income!BP12),"n/a",Income!BP35/Income!BP12))</f>
        <v>0.46528597981691</v>
      </c>
      <c r="BQ26" s="662">
        <f>IF(ISERROR(IF(ISERROR(Income!BQ35/Income!BQ12),"n/a",Income!BQ35/Income!BQ12)),"n/a",IF(ISERROR(Income!BQ35/Income!BQ12),"n/a",Income!BQ35/Income!BQ12))</f>
        <v>0.46336226649089929</v>
      </c>
      <c r="BR26" s="663">
        <f>IF(ISERROR(IF(ISERROR(Income!BR35/Income!BR12),"n/a",Income!BR35/Income!BR12)),"n/a",IF(ISERROR(Income!BR35/Income!BR12),"n/a",Income!BR35/Income!BR12))</f>
        <v>0.49829817164685791</v>
      </c>
      <c r="BS26" s="655">
        <f>IF(ISERROR(IF(ISERROR(Income!BS35/Income!BS12),"n/a",Income!BS35/Income!BS12)),"n/a",IF(ISERROR(Income!BS35/Income!BS12),"n/a",Income!BS35/Income!BS12))</f>
        <v>0.46724853957178891</v>
      </c>
    </row>
    <row r="27" spans="1:71" x14ac:dyDescent="0.2">
      <c r="A27" s="327" t="s">
        <v>250</v>
      </c>
      <c r="B27" s="319" t="s">
        <v>174</v>
      </c>
      <c r="C27" s="320" t="s">
        <v>1</v>
      </c>
      <c r="D27" s="320" t="s">
        <v>5</v>
      </c>
      <c r="E27" s="320"/>
      <c r="F27" s="648"/>
      <c r="G27" s="670">
        <f>IF(ISERROR(Income!G47/Income!G12),"n/a",Income!G47/Income!G12)</f>
        <v>-0.57276503496503484</v>
      </c>
      <c r="H27" s="671">
        <f>IF(ISERROR(Income!H47/Income!H12),"n/a",Income!H47/Income!H12)</f>
        <v>-0.71546390235169166</v>
      </c>
      <c r="I27" s="671">
        <f>IF(ISERROR(Income!I47/Income!I12),"n/a",Income!I47/Income!I12)</f>
        <v>-0.45388207104515926</v>
      </c>
      <c r="J27" s="671">
        <f>IF(ISERROR(Income!J47/Income!J12),"n/a",Income!J47/Income!J12)</f>
        <v>-0.69584006831690837</v>
      </c>
      <c r="K27" s="671">
        <f>IF(ISERROR(Income!K47/Income!K12),"n/a",Income!K47/Income!K12)</f>
        <v>-0.51955738558598585</v>
      </c>
      <c r="L27" s="671">
        <f>IF(ISERROR(Income!L47/Income!L12),"n/a",Income!L47/Income!L12)</f>
        <v>-0.46264361886992911</v>
      </c>
      <c r="M27" s="671">
        <f>IF(ISERROR(Income!M47/Income!M12),"n/a",Income!M47/Income!M12)</f>
        <v>-0.32804352033956891</v>
      </c>
      <c r="N27" s="671">
        <f>IF(ISERROR(Income!N47/Income!N12),"n/a",Income!N47/Income!N12)</f>
        <v>-0.23106665847316341</v>
      </c>
      <c r="O27" s="671">
        <f>IF(ISERROR(Income!O47/Income!O12),"n/a",Income!O47/Income!O12)</f>
        <v>-9.0875439998463606E-2</v>
      </c>
      <c r="P27" s="671">
        <f>IF(ISERROR(Income!P47/Income!P12),"n/a",Income!P47/Income!P12)</f>
        <v>1.6393215576863684E-2</v>
      </c>
      <c r="Q27" s="671">
        <f>IF(ISERROR(Income!Q47/Income!Q12),"n/a",Income!Q47/Income!Q12)</f>
        <v>3.6942434287846111E-2</v>
      </c>
      <c r="R27" s="672">
        <f>IF(ISERROR(Income!R47/Income!R12),"n/a",Income!R47/Income!R12)</f>
        <v>6.2750297402629399E-2</v>
      </c>
      <c r="S27" s="673">
        <f>IF(ISERROR(Income!S47/Income!S12),"n/a",Income!S47/Income!S12)</f>
        <v>-0.1716803863781497</v>
      </c>
      <c r="T27" s="649">
        <f>IF(ISERROR(Income!T47/Income!T12),"n/a",Income!T47/Income!T12)</f>
        <v>5.6736313195502736E-2</v>
      </c>
      <c r="U27" s="662">
        <f>IF(ISERROR(Income!U47/Income!U12),"n/a",Income!U47/Income!U12)</f>
        <v>7.6495745150658725E-2</v>
      </c>
      <c r="V27" s="662">
        <f>IF(ISERROR(Income!V47/Income!V12),"n/a",Income!V47/Income!V12)</f>
        <v>0.10412243362325772</v>
      </c>
      <c r="W27" s="662">
        <f>IF(ISERROR(Income!W47/Income!W12),"n/a",Income!W47/Income!W12)</f>
        <v>0.11883843779188046</v>
      </c>
      <c r="X27" s="662">
        <f>IF(ISERROR(Income!X47/Income!X12),"n/a",Income!X47/Income!X12)</f>
        <v>0.1333118479969766</v>
      </c>
      <c r="Y27" s="662">
        <f>IF(ISERROR(Income!Y47/Income!Y12),"n/a",Income!Y47/Income!Y12)</f>
        <v>0.15248266778481004</v>
      </c>
      <c r="Z27" s="662">
        <f>IF(ISERROR(Income!Z47/Income!Z12),"n/a",Income!Z47/Income!Z12)</f>
        <v>0.16267266143942644</v>
      </c>
      <c r="AA27" s="662">
        <f>IF(ISERROR(Income!AA47/Income!AA12),"n/a",Income!AA47/Income!AA12)</f>
        <v>0.17201848925496332</v>
      </c>
      <c r="AB27" s="662">
        <f>IF(ISERROR(Income!AB47/Income!AB12),"n/a",Income!AB47/Income!AB12)</f>
        <v>0.18522826617193117</v>
      </c>
      <c r="AC27" s="662">
        <f>IF(ISERROR(Income!AC47/Income!AC12),"n/a",Income!AC47/Income!AC12)</f>
        <v>0.19104285158938064</v>
      </c>
      <c r="AD27" s="662">
        <f>IF(ISERROR(Income!AD47/Income!AD12),"n/a",Income!AD47/Income!AD12)</f>
        <v>0.19608005176967533</v>
      </c>
      <c r="AE27" s="663">
        <f>IF(ISERROR(Income!AE47/Income!AE12),"n/a",Income!AE47/Income!AE12)</f>
        <v>0.22026113954098825</v>
      </c>
      <c r="AF27" s="652">
        <f>IF(ISERROR(Income!AF47/Income!AF12),"n/a",Income!AF47/Income!AF12)</f>
        <v>0.17461887969125495</v>
      </c>
      <c r="AG27" s="649">
        <f>IF(ISERROR(Income!AG47/Income!AG12),"n/a",Income!AG47/Income!AG12)</f>
        <v>0.23125550254046046</v>
      </c>
      <c r="AH27" s="662">
        <f>IF(ISERROR(Income!AH47/Income!AH12),"n/a",Income!AH47/Income!AH12)</f>
        <v>0.23934491133740962</v>
      </c>
      <c r="AI27" s="662">
        <f>IF(ISERROR(Income!AI47/Income!AI12),"n/a",Income!AI47/Income!AI12)</f>
        <v>0.24740797018368979</v>
      </c>
      <c r="AJ27" s="662">
        <f>IF(ISERROR(Income!AJ47/Income!AJ12),"n/a",Income!AJ47/Income!AJ12)</f>
        <v>0.25077778611898766</v>
      </c>
      <c r="AK27" s="662">
        <f>IF(ISERROR(Income!AK47/Income!AK12),"n/a",Income!AK47/Income!AK12)</f>
        <v>0.25339185537270931</v>
      </c>
      <c r="AL27" s="662">
        <f>IF(ISERROR(Income!AL47/Income!AL12),"n/a",Income!AL47/Income!AL12)</f>
        <v>0.25828584058260839</v>
      </c>
      <c r="AM27" s="662">
        <f>IF(ISERROR(Income!AM47/Income!AM12),"n/a",Income!AM47/Income!AM12)</f>
        <v>0.25961530783395581</v>
      </c>
      <c r="AN27" s="662">
        <f>IF(ISERROR(Income!AN47/Income!AN12),"n/a",Income!AN47/Income!AN12)</f>
        <v>0.26065879776546153</v>
      </c>
      <c r="AO27" s="662">
        <f>IF(ISERROR(Income!AO47/Income!AO12),"n/a",Income!AO47/Income!AO12)</f>
        <v>0.26416825436540314</v>
      </c>
      <c r="AP27" s="662">
        <f>IF(ISERROR(Income!AP47/Income!AP12),"n/a",Income!AP47/Income!AP12)</f>
        <v>0.26465687308469238</v>
      </c>
      <c r="AQ27" s="662">
        <f>IF(ISERROR(Income!AQ47/Income!AQ12),"n/a",Income!AQ47/Income!AQ12)</f>
        <v>0.26506835593451278</v>
      </c>
      <c r="AR27" s="663">
        <f>IF(ISERROR(Income!AR47/Income!AR12),"n/a",Income!AR47/Income!AR12)</f>
        <v>0.26787133525824952</v>
      </c>
      <c r="AS27" s="653">
        <f>IF(ISERROR(Income!AS47/Income!AS12),"n/a",Income!AS47/Income!AS12)</f>
        <v>0.25860778480439917</v>
      </c>
      <c r="AT27" s="649">
        <f>IF(ISERROR(Income!AT47/Income!AT12),"n/a",Income!AT47/Income!AT12)</f>
        <v>0.26725957143095347</v>
      </c>
      <c r="AU27" s="662">
        <f>IF(ISERROR(Income!AU47/Income!AU12),"n/a",Income!AU47/Income!AU12)</f>
        <v>0.26711328364396142</v>
      </c>
      <c r="AV27" s="662">
        <f>IF(ISERROR(Income!AV47/Income!AV12),"n/a",Income!AV47/Income!AV12)</f>
        <v>0.26938944073780963</v>
      </c>
      <c r="AW27" s="662">
        <f>IF(ISERROR(Income!AW47/Income!AW12),"n/a",Income!AW47/Income!AW12)</f>
        <v>0.26875978722381955</v>
      </c>
      <c r="AX27" s="662">
        <f>IF(ISERROR(Income!AX47/Income!AX12),"n/a",Income!AX47/Income!AX12)</f>
        <v>0.26847605236953948</v>
      </c>
      <c r="AY27" s="662">
        <f>IF(ISERROR(Income!AY47/Income!AY12),"n/a",Income!AY47/Income!AY12)</f>
        <v>0.27131760871173821</v>
      </c>
      <c r="AZ27" s="662">
        <f>IF(ISERROR(Income!AZ47/Income!AZ12),"n/a",Income!AZ47/Income!AZ12)</f>
        <v>0.27093743245777391</v>
      </c>
      <c r="BA27" s="662">
        <f>IF(ISERROR(Income!BA47/Income!BA12),"n/a",Income!BA47/Income!BA12)</f>
        <v>0.27048519817736522</v>
      </c>
      <c r="BB27" s="662">
        <f>IF(ISERROR(Income!BB47/Income!BB12),"n/a",Income!BB47/Income!BB12)</f>
        <v>0.27311349437296401</v>
      </c>
      <c r="BC27" s="662">
        <f>IF(ISERROR(Income!BC47/Income!BC12),"n/a",Income!BC47/Income!BC12)</f>
        <v>0.2725675058331411</v>
      </c>
      <c r="BD27" s="662">
        <f>IF(ISERROR(Income!BD47/Income!BD12),"n/a",Income!BD47/Income!BD12)</f>
        <v>0.27200443250517137</v>
      </c>
      <c r="BE27" s="663">
        <f>IF(ISERROR(Income!BE47/Income!BE12),"n/a",Income!BE47/Income!BE12)</f>
        <v>0.27788422520313744</v>
      </c>
      <c r="BF27" s="654">
        <f>IF(ISERROR(Income!BF47/Income!BF12),"n/a",Income!BF47/Income!BF12)</f>
        <v>0.27161473086527266</v>
      </c>
      <c r="BG27" s="649">
        <f>IF(ISERROR(Income!BG47/Income!BG12),"n/a",Income!BG47/Income!BG12)</f>
        <v>0.27941053360743634</v>
      </c>
      <c r="BH27" s="662">
        <f>IF(ISERROR(Income!BH47/Income!BH12),"n/a",Income!BH47/Income!BH12)</f>
        <v>0.28036102316784717</v>
      </c>
      <c r="BI27" s="662">
        <f>IF(ISERROR(Income!BI47/Income!BI12),"n/a",Income!BI47/Income!BI12)</f>
        <v>0.28301688401919839</v>
      </c>
      <c r="BJ27" s="662">
        <f>IF(ISERROR(Income!BJ47/Income!BJ12),"n/a",Income!BJ47/Income!BJ12)</f>
        <v>0.28280732792005864</v>
      </c>
      <c r="BK27" s="662">
        <f>IF(ISERROR(Income!BK47/Income!BK12),"n/a",Income!BK47/Income!BK12)</f>
        <v>0.282687597753219</v>
      </c>
      <c r="BL27" s="662">
        <f>IF(ISERROR(Income!BL47/Income!BL12),"n/a",Income!BL47/Income!BL12)</f>
        <v>0.28563085574590541</v>
      </c>
      <c r="BM27" s="662">
        <f>IF(ISERROR(Income!BM47/Income!BM12),"n/a",Income!BM47/Income!BM12)</f>
        <v>0.28521213740493606</v>
      </c>
      <c r="BN27" s="662">
        <f>IF(ISERROR(Income!BN47/Income!BN12),"n/a",Income!BN47/Income!BN12)</f>
        <v>0.28461371779638067</v>
      </c>
      <c r="BO27" s="662">
        <f>IF(ISERROR(Income!BO47/Income!BO12),"n/a",Income!BO47/Income!BO12)</f>
        <v>0.28736859615950305</v>
      </c>
      <c r="BP27" s="662">
        <f>IF(ISERROR(Income!BP47/Income!BP12),"n/a",Income!BP47/Income!BP12)</f>
        <v>0.2866426788620226</v>
      </c>
      <c r="BQ27" s="662">
        <f>IF(ISERROR(Income!BQ47/Income!BQ12),"n/a",Income!BQ47/Income!BQ12)</f>
        <v>0.2857882755048724</v>
      </c>
      <c r="BR27" s="663">
        <f>IF(ISERROR(Income!BR47/Income!BR12),"n/a",Income!BR47/Income!BR12)</f>
        <v>0.30699884798833266</v>
      </c>
      <c r="BS27" s="655">
        <f>IF(ISERROR(Income!BS47/Income!BS12),"n/a",Income!BS47/Income!BS12)</f>
        <v>0.28703226633766704</v>
      </c>
    </row>
    <row r="28" spans="1:71" x14ac:dyDescent="0.2">
      <c r="A28" s="100" t="s">
        <v>222</v>
      </c>
      <c r="B28" s="319" t="s">
        <v>175</v>
      </c>
      <c r="C28" s="320" t="s">
        <v>1</v>
      </c>
      <c r="D28" s="320" t="s">
        <v>148</v>
      </c>
      <c r="E28" s="320"/>
      <c r="F28" s="648"/>
      <c r="G28" s="670">
        <f>IF(ISERROR(Income!G47/Balance!G19),"n/a",Income!G47/Balance!G19)</f>
        <v>-0.25080503414275651</v>
      </c>
      <c r="H28" s="671">
        <f>IF(ISERROR(Income!H47/Balance!H19),"n/a",Income!H47/Balance!H19)</f>
        <v>-0.38081500267554835</v>
      </c>
      <c r="I28" s="671">
        <f>IF(ISERROR(Income!I47/Balance!I19),"n/a",Income!I47/Balance!I19)</f>
        <v>-0.2734067683184061</v>
      </c>
      <c r="J28" s="671">
        <f>IF(ISERROR(Income!J47/Balance!J19),"n/a",Income!J47/Balance!J19)</f>
        <v>-0.28006881227557318</v>
      </c>
      <c r="K28" s="671">
        <f>IF(ISERROR(Income!K47/Balance!K19),"n/a",Income!K47/Balance!K19)</f>
        <v>-0.19644627700236458</v>
      </c>
      <c r="L28" s="671">
        <f>IF(ISERROR(Income!L47/Balance!L19),"n/a",Income!L47/Balance!L19)</f>
        <v>-0.16392060769185274</v>
      </c>
      <c r="M28" s="671">
        <f>IF(ISERROR(Income!M47/Balance!M19),"n/a",Income!M47/Balance!M19)</f>
        <v>-0.13512033258868819</v>
      </c>
      <c r="N28" s="671">
        <f>IF(ISERROR(Income!N47/Balance!N19),"n/a",Income!N47/Balance!N19)</f>
        <v>-0.11080813006594237</v>
      </c>
      <c r="O28" s="671">
        <f>IF(ISERROR(Income!O47/Balance!O19),"n/a",Income!O47/Balance!O19)</f>
        <v>-5.0628862633889132E-2</v>
      </c>
      <c r="P28" s="671">
        <f>IF(ISERROR(Income!P47/Balance!P19),"n/a",Income!P47/Balance!P19)</f>
        <v>1.0218858325138315E-2</v>
      </c>
      <c r="Q28" s="671">
        <f>IF(ISERROR(Income!Q47/Balance!Q19),"n/a",Income!Q47/Balance!Q19)</f>
        <v>2.4540820186529796E-2</v>
      </c>
      <c r="R28" s="671">
        <f>IF(ISERROR(Income!R47/Balance!R19),"n/a",Income!R47/Balance!R19)</f>
        <v>4.4960763541539418E-2</v>
      </c>
      <c r="S28" s="674">
        <f>IF(ISERROR(Income!S47/Balance!S19),"n/a",Income!S47/Balance!S19)</f>
        <v>-0.69520005596916867</v>
      </c>
      <c r="T28" s="649">
        <f>IF(ISERROR(Income!T47/Balance!T19),"n/a",Income!T47/Balance!T19)</f>
        <v>3.4301288742234849E-2</v>
      </c>
      <c r="U28" s="662">
        <f>IF(ISERROR(Income!U47/Balance!U19),"n/a",Income!U47/Balance!U19)</f>
        <v>5.066684207864243E-2</v>
      </c>
      <c r="V28" s="662">
        <f>IF(ISERROR(Income!V47/Balance!V19),"n/a",Income!V47/Balance!V19)</f>
        <v>7.5839921638044608E-2</v>
      </c>
      <c r="W28" s="662">
        <f>IF(ISERROR(Income!W47/Balance!W19),"n/a",Income!W47/Balance!W19)</f>
        <v>9.3828502594407545E-2</v>
      </c>
      <c r="X28" s="662">
        <f>IF(ISERROR(Income!X47/Balance!X19),"n/a",Income!X47/Balance!X19)</f>
        <v>0.11428036758710111</v>
      </c>
      <c r="Y28" s="662">
        <f>IF(ISERROR(Income!Y47/Balance!Y19),"n/a",Income!Y47/Balance!Y19)</f>
        <v>0.14154659813799911</v>
      </c>
      <c r="Z28" s="662">
        <f>IF(ISERROR(Income!Z47/Balance!Z19),"n/a",Income!Z47/Balance!Z19)</f>
        <v>0.16108041219104796</v>
      </c>
      <c r="AA28" s="662">
        <f>IF(ISERROR(Income!AA47/Balance!AA19),"n/a",Income!AA47/Balance!AA19)</f>
        <v>0.17700040559398611</v>
      </c>
      <c r="AB28" s="662">
        <f>IF(ISERROR(Income!AB47/Balance!AB19),"n/a",Income!AB47/Balance!AB19)</f>
        <v>0.20224316122287647</v>
      </c>
      <c r="AC28" s="662">
        <f>IF(ISERROR(Income!AC47/Balance!AC19),"n/a",Income!AC47/Balance!AC19)</f>
        <v>0.21858094270171313</v>
      </c>
      <c r="AD28" s="662">
        <f>IF(ISERROR(Income!AD47/Balance!AD19),"n/a",Income!AD47/Balance!AD19)</f>
        <v>0.23408074049398708</v>
      </c>
      <c r="AE28" s="662">
        <f>IF(ISERROR(Income!AE47/Balance!AE19),"n/a",Income!AE47/Balance!AE19)</f>
        <v>0.27275858961496324</v>
      </c>
      <c r="AF28" s="652">
        <f>IF(ISERROR(Income!AF47/Balance!AF19),"n/a",Income!AF47/Balance!AF19)</f>
        <v>1.0954066941502827</v>
      </c>
      <c r="AG28" s="649">
        <f>IF(ISERROR(Income!AG47/Balance!AG19),"n/a",Income!AG47/Balance!AG19)</f>
        <v>0.29031135213877235</v>
      </c>
      <c r="AH28" s="662">
        <f>IF(ISERROR(Income!AH47/Balance!AH19),"n/a",Income!AH47/Balance!AH19)</f>
        <v>0.30321837542535074</v>
      </c>
      <c r="AI28" s="662">
        <f>IF(ISERROR(Income!AI47/Balance!AI19),"n/a",Income!AI47/Balance!AI19)</f>
        <v>0.31637120969054433</v>
      </c>
      <c r="AJ28" s="662">
        <f>IF(ISERROR(Income!AJ47/Balance!AJ19),"n/a",Income!AJ47/Balance!AJ19)</f>
        <v>0.32265051594100275</v>
      </c>
      <c r="AK28" s="662">
        <f>IF(ISERROR(Income!AK47/Balance!AK19),"n/a",Income!AK47/Balance!AK19)</f>
        <v>0.32841214901355414</v>
      </c>
      <c r="AL28" s="662">
        <f>IF(ISERROR(Income!AL47/Balance!AL19),"n/a",Income!AL47/Balance!AL19)</f>
        <v>0.33723311753506863</v>
      </c>
      <c r="AM28" s="662">
        <f>IF(ISERROR(Income!AM47/Balance!AM19),"n/a",Income!AM47/Balance!AM19)</f>
        <v>0.34046879765906241</v>
      </c>
      <c r="AN28" s="662">
        <f>IF(ISERROR(Income!AN47/Balance!AN19),"n/a",Income!AN47/Balance!AN19)</f>
        <v>0.34375484920330773</v>
      </c>
      <c r="AO28" s="662">
        <f>IF(ISERROR(Income!AO47/Balance!AO19),"n/a",Income!AO47/Balance!AO19)</f>
        <v>0.35035424089461636</v>
      </c>
      <c r="AP28" s="662">
        <f>IF(ISERROR(Income!AP47/Balance!AP19),"n/a",Income!AP47/Balance!AP19)</f>
        <v>0.35206344230700104</v>
      </c>
      <c r="AQ28" s="662">
        <f>IF(ISERROR(Income!AQ47/Balance!AQ19),"n/a",Income!AQ47/Balance!AQ19)</f>
        <v>0.3540947672083265</v>
      </c>
      <c r="AR28" s="662">
        <f>IF(ISERROR(Income!AR47/Balance!AR19),"n/a",Income!AR47/Balance!AR19)</f>
        <v>0.35937177952465088</v>
      </c>
      <c r="AS28" s="653">
        <f>IF(ISERROR(Income!AS47/Balance!AS19),"n/a",Income!AS47/Balance!AS19)</f>
        <v>2.5589203781613148</v>
      </c>
      <c r="AT28" s="649">
        <f>IF(ISERROR(Income!AT47/Balance!AT19),"n/a",Income!AT47/Balance!AT19)</f>
        <v>0.35924825950103645</v>
      </c>
      <c r="AU28" s="662">
        <f>IF(ISERROR(Income!AU47/Balance!AU19),"n/a",Income!AU47/Balance!AU19)</f>
        <v>0.36121702960026159</v>
      </c>
      <c r="AV28" s="662">
        <f>IF(ISERROR(Income!AV47/Balance!AV19),"n/a",Income!AV47/Balance!AV19)</f>
        <v>0.36446923037578799</v>
      </c>
      <c r="AW28" s="662">
        <f>IF(ISERROR(Income!AW47/Balance!AW19),"n/a",Income!AW47/Balance!AW19)</f>
        <v>0.36386622795573209</v>
      </c>
      <c r="AX28" s="662">
        <f>IF(ISERROR(Income!AX47/Balance!AX19),"n/a",Income!AX47/Balance!AX19)</f>
        <v>0.36433267165191374</v>
      </c>
      <c r="AY28" s="662">
        <f>IF(ISERROR(Income!AY47/Balance!AY19),"n/a",Income!AY47/Balance!AY19)</f>
        <v>0.36918599477558123</v>
      </c>
      <c r="AZ28" s="662">
        <f>IF(ISERROR(Income!AZ47/Balance!AZ19),"n/a",Income!AZ47/Balance!AZ19)</f>
        <v>0.36870172885236657</v>
      </c>
      <c r="BA28" s="662">
        <f>IF(ISERROR(Income!BA47/Balance!BA19),"n/a",Income!BA47/Balance!BA19)</f>
        <v>0.36871663357377787</v>
      </c>
      <c r="BB28" s="662">
        <f>IF(ISERROR(Income!BB47/Balance!BB19),"n/a",Income!BB47/Balance!BB19)</f>
        <v>0.37309112919746323</v>
      </c>
      <c r="BC28" s="662">
        <f>IF(ISERROR(Income!BC47/Balance!BC19),"n/a",Income!BC47/Balance!BC19)</f>
        <v>0.37220816757731678</v>
      </c>
      <c r="BD28" s="662">
        <f>IF(ISERROR(Income!BD47/Balance!BD19),"n/a",Income!BD47/Balance!BD19)</f>
        <v>0.37192122011051265</v>
      </c>
      <c r="BE28" s="662">
        <f>IF(ISERROR(Income!BE47/Balance!BE19),"n/a",Income!BE47/Balance!BE19)</f>
        <v>0.38061199988643873</v>
      </c>
      <c r="BF28" s="654">
        <f>IF(ISERROR(Income!BF47/Balance!BF19),"n/a",Income!BF47/Balance!BF19)</f>
        <v>2.7915101945678513</v>
      </c>
      <c r="BG28" s="649">
        <f>IF(ISERROR(Income!BG47/Balance!BG19),"n/a",Income!BG47/Balance!BG19)</f>
        <v>0.38139278518162634</v>
      </c>
      <c r="BH28" s="662">
        <f>IF(ISERROR(Income!BH47/Balance!BH19),"n/a",Income!BH47/Balance!BH19)</f>
        <v>0.38247971217107724</v>
      </c>
      <c r="BI28" s="662">
        <f>IF(ISERROR(Income!BI47/Balance!BI19),"n/a",Income!BI47/Balance!BI19)</f>
        <v>0.38562100741493305</v>
      </c>
      <c r="BJ28" s="662">
        <f>IF(ISERROR(Income!BJ47/Balance!BJ19),"n/a",Income!BJ47/Balance!BJ19)</f>
        <v>0.38448155088998753</v>
      </c>
      <c r="BK28" s="662">
        <f>IF(ISERROR(Income!BK47/Balance!BK19),"n/a",Income!BK47/Balance!BK19)</f>
        <v>0.38427922804235104</v>
      </c>
      <c r="BL28" s="662">
        <f>IF(ISERROR(Income!BL47/Balance!BL19),"n/a",Income!BL47/Balance!BL19)</f>
        <v>0.3885708765171752</v>
      </c>
      <c r="BM28" s="662">
        <f>IF(ISERROR(Income!BM47/Balance!BM19),"n/a",Income!BM47/Balance!BM19)</f>
        <v>0.38735806701313147</v>
      </c>
      <c r="BN28" s="662">
        <f>IF(ISERROR(Income!BN47/Balance!BN19),"n/a",Income!BN47/Balance!BN19)</f>
        <v>0.38669683035447</v>
      </c>
      <c r="BO28" s="662">
        <f>IF(ISERROR(Income!BO47/Balance!BO19),"n/a",Income!BO47/Balance!BO19)</f>
        <v>0.39087981841701464</v>
      </c>
      <c r="BP28" s="662">
        <f>IF(ISERROR(Income!BP47/Balance!BP19),"n/a",Income!BP47/Balance!BP19)</f>
        <v>0.38929400076110188</v>
      </c>
      <c r="BQ28" s="662">
        <f>IF(ISERROR(Income!BQ47/Balance!BQ19),"n/a",Income!BQ47/Balance!BQ19)</f>
        <v>0.38835484229423228</v>
      </c>
      <c r="BR28" s="663">
        <f>IF(ISERROR(Income!BR47/Balance!BR19),"n/a",Income!BR47/Balance!BR19)</f>
        <v>0.41771533518274884</v>
      </c>
      <c r="BS28" s="655">
        <f>IF(ISERROR(Income!BS47/Balance!BS19),"n/a",Income!BS47/Balance!BS19)</f>
        <v>3.3582676469915977</v>
      </c>
    </row>
    <row r="29" spans="1:71" x14ac:dyDescent="0.2">
      <c r="A29" s="100"/>
      <c r="B29" s="319" t="s">
        <v>176</v>
      </c>
      <c r="C29" s="320" t="s">
        <v>1</v>
      </c>
      <c r="D29" s="320" t="s">
        <v>240</v>
      </c>
      <c r="E29" s="320"/>
      <c r="F29" s="648"/>
      <c r="G29" s="670">
        <f>IF(ISERROR(Income!G47/Balance!G36),"n/a",Income!G47/Balance!G36)</f>
        <v>-0.69355753777056683</v>
      </c>
      <c r="H29" s="671">
        <f>IF(ISERROR(Income!H47/Balance!H36),"n/a",Income!H47/Balance!H36)</f>
        <v>9.2568811501324095</v>
      </c>
      <c r="I29" s="671">
        <f>IF(ISERROR(Income!I47/Balance!I36),"n/a",Income!I47/Balance!I36)</f>
        <v>-1.3604787909952087</v>
      </c>
      <c r="J29" s="671">
        <f>IF(ISERROR(Income!J47/Balance!J36),"n/a",Income!J47/Balance!J36)</f>
        <v>1.6560998678156997</v>
      </c>
      <c r="K29" s="671">
        <f>IF(ISERROR(Income!K47/Balance!K36),"n/a",Income!K47/Balance!K36)</f>
        <v>0.60221143207991168</v>
      </c>
      <c r="L29" s="671">
        <f>IF(ISERROR(Income!L47/Balance!L36),"n/a",Income!L47/Balance!L36)</f>
        <v>0.39746563174737737</v>
      </c>
      <c r="M29" s="671">
        <f>IF(ISERROR(Income!M47/Balance!M36),"n/a",Income!M47/Balance!M36)</f>
        <v>0.25391475036660349</v>
      </c>
      <c r="N29" s="671">
        <f>IF(ISERROR(Income!N47/Balance!N36),"n/a",Income!N47/Balance!N36)</f>
        <v>0.20452817890076494</v>
      </c>
      <c r="O29" s="671">
        <f>IF(ISERROR(Income!O47/Balance!O36),"n/a",Income!O47/Balance!O36)</f>
        <v>9.0626569164826226E-2</v>
      </c>
      <c r="P29" s="671">
        <f>IF(ISERROR(Income!P47/Balance!P36),"n/a",Income!P47/Balance!P36)</f>
        <v>-1.991618905373372E-2</v>
      </c>
      <c r="Q29" s="671">
        <f>IF(ISERROR(Income!Q47/Balance!Q36),"n/a",Income!Q47/Balance!Q36)</f>
        <v>-5.2838308223797252E-2</v>
      </c>
      <c r="R29" s="671">
        <f>IF(ISERROR(Income!R47/Balance!R36),"n/a",Income!R47/Balance!R36)</f>
        <v>-0.16319774098502582</v>
      </c>
      <c r="S29" s="673">
        <f>IF(ISERROR(Income!S47/Balance!S36),"n/a",Income!S47/Balance!S36)</f>
        <v>2.5234241976787217</v>
      </c>
      <c r="T29" s="649">
        <f>IF(ISERROR(Income!T47/Balance!T36),"n/a",Income!T47/Balance!T36)</f>
        <v>-0.33362458325199684</v>
      </c>
      <c r="U29" s="662">
        <f>IF(ISERROR(Income!U47/Balance!U36),"n/a",Income!U47/Balance!U36)</f>
        <v>-1.074416807399627</v>
      </c>
      <c r="V29" s="662">
        <f>IF(ISERROR(Income!V47/Balance!V36),"n/a",Income!V47/Balance!V36)</f>
        <v>4.7977077215659936</v>
      </c>
      <c r="W29" s="662">
        <f>IF(ISERROR(Income!W47/Balance!W36),"n/a",Income!W47/Balance!W36)</f>
        <v>0.86433248387826389</v>
      </c>
      <c r="X29" s="662">
        <f>IF(ISERROR(Income!X47/Balance!X36),"n/a",Income!X47/Balance!X36)</f>
        <v>0.53425645201447836</v>
      </c>
      <c r="Y29" s="662">
        <f>IF(ISERROR(Income!Y47/Balance!Y36),"n/a",Income!Y47/Balance!Y36)</f>
        <v>0.43933651643229182</v>
      </c>
      <c r="Z29" s="662">
        <f>IF(ISERROR(Income!Z47/Balance!Z36),"n/a",Income!Z47/Balance!Z36)</f>
        <v>0.3586063067273319</v>
      </c>
      <c r="AA29" s="662">
        <f>IF(ISERROR(Income!AA47/Balance!AA36),"n/a",Income!AA47/Balance!AA36)</f>
        <v>0.31437696240772578</v>
      </c>
      <c r="AB29" s="662">
        <f>IF(ISERROR(Income!AB47/Balance!AB36),"n/a",Income!AB47/Balance!AB36)</f>
        <v>0.29624372600986199</v>
      </c>
      <c r="AC29" s="662">
        <f>IF(ISERROR(Income!AC47/Balance!AC36),"n/a",Income!AC47/Balance!AC36)</f>
        <v>0.27112701563731118</v>
      </c>
      <c r="AD29" s="662">
        <f>IF(ISERROR(Income!AD47/Balance!AD36),"n/a",Income!AD47/Balance!AD36)</f>
        <v>0.25483633082714269</v>
      </c>
      <c r="AE29" s="662">
        <f>IF(ISERROR(Income!AE47/Balance!AE36),"n/a",Income!AE47/Balance!AE36)</f>
        <v>0.26301893352829625</v>
      </c>
      <c r="AF29" s="652">
        <f>IF(ISERROR(Income!AF47/Balance!AF36),"n/a",Income!AF47/Balance!AF36)</f>
        <v>1.056291942563111</v>
      </c>
      <c r="AG29" s="649">
        <f>IF(ISERROR(Income!AG47/Balance!AG36),"n/a",Income!AG47/Balance!AG36)</f>
        <v>0.24252195364095799</v>
      </c>
      <c r="AH29" s="662">
        <f>IF(ISERROR(Income!AH47/Balance!AH36),"n/a",Income!AH47/Balance!AH36)</f>
        <v>0.22394868437301091</v>
      </c>
      <c r="AI29" s="662">
        <f>IF(ISERROR(Income!AI47/Balance!AI36),"n/a",Income!AI47/Balance!AI36)</f>
        <v>0.20877607729591077</v>
      </c>
      <c r="AJ29" s="662">
        <f>IF(ISERROR(Income!AJ47/Balance!AJ36),"n/a",Income!AJ47/Balance!AJ36)</f>
        <v>0.19111206043458695</v>
      </c>
      <c r="AK29" s="662">
        <f>IF(ISERROR(Income!AK47/Balance!AK36),"n/a",Income!AK47/Balance!AK36)</f>
        <v>0.17685435749710138</v>
      </c>
      <c r="AL29" s="662">
        <f>IF(ISERROR(Income!AL47/Balance!AL36),"n/a",Income!AL47/Balance!AL36)</f>
        <v>0.16719494386601302</v>
      </c>
      <c r="AM29" s="662">
        <f>IF(ISERROR(Income!AM47/Balance!AM36),"n/a",Income!AM47/Balance!AM36)</f>
        <v>0.1561962337901272</v>
      </c>
      <c r="AN29" s="662">
        <f>IF(ISERROR(Income!AN47/Balance!AN36),"n/a",Income!AN47/Balance!AN36)</f>
        <v>0.1474224452535895</v>
      </c>
      <c r="AO29" s="662">
        <f>IF(ISERROR(Income!AO47/Balance!AO36),"n/a",Income!AO47/Balance!AO36)</f>
        <v>0.14178002261508307</v>
      </c>
      <c r="AP29" s="662">
        <f>IF(ISERROR(Income!AP47/Balance!AP36),"n/a",Income!AP47/Balance!AP36)</f>
        <v>0.13484262807006772</v>
      </c>
      <c r="AQ29" s="662">
        <f>IF(ISERROR(Income!AQ47/Balance!AQ36),"n/a",Income!AQ47/Balance!AQ36)</f>
        <v>0.12932076288013614</v>
      </c>
      <c r="AR29" s="662">
        <f>IF(ISERROR(Income!AR47/Balance!AR36),"n/a",Income!AR47/Balance!AR36)</f>
        <v>0.12600956576781353</v>
      </c>
      <c r="AS29" s="653">
        <f>IF(ISERROR(Income!AS47/Balance!AS36),"n/a",Income!AS47/Balance!AS36)</f>
        <v>0.89725588946640789</v>
      </c>
      <c r="AT29" s="649">
        <f>IF(ISERROR(Income!AT47/Balance!AT36),"n/a",Income!AT47/Balance!AT36)</f>
        <v>0.12114937399285114</v>
      </c>
      <c r="AU29" s="662">
        <f>IF(ISERROR(Income!AU47/Balance!AU36),"n/a",Income!AU47/Balance!AU36)</f>
        <v>0.11744797676721763</v>
      </c>
      <c r="AV29" s="662">
        <f>IF(ISERROR(Income!AV47/Balance!AV36),"n/a",Income!AV47/Balance!AV36)</f>
        <v>0.11560803459881945</v>
      </c>
      <c r="AW29" s="662">
        <f>IF(ISERROR(Income!AW47/Balance!AW36),"n/a",Income!AW47/Balance!AW36)</f>
        <v>0.11216652665128553</v>
      </c>
      <c r="AX29" s="662">
        <f>IF(ISERROR(Income!AX47/Balance!AX36),"n/a",Income!AX47/Balance!AX36)</f>
        <v>0.10964201491019605</v>
      </c>
      <c r="AY29" s="662">
        <f>IF(ISERROR(Income!AY47/Balance!AY36),"n/a",Income!AY47/Balance!AY36)</f>
        <v>0.10892896861094545</v>
      </c>
      <c r="AZ29" s="662">
        <f>IF(ISERROR(Income!AZ47/Balance!AZ36),"n/a",Income!AZ47/Balance!AZ36)</f>
        <v>0.10648994083827468</v>
      </c>
      <c r="BA29" s="662">
        <f>IF(ISERROR(Income!BA47/Balance!BA36),"n/a",Income!BA47/Balance!BA36)</f>
        <v>0.10462701052592008</v>
      </c>
      <c r="BB29" s="662">
        <f>IF(ISERROR(Income!BB47/Balance!BB36),"n/a",Income!BB47/Balance!BB36)</f>
        <v>0.10437540290182802</v>
      </c>
      <c r="BC29" s="662">
        <f>IF(ISERROR(Income!BC47/Balance!BC36),"n/a",Income!BC47/Balance!BC36)</f>
        <v>0.1024508972611014</v>
      </c>
      <c r="BD29" s="662">
        <f>IF(ISERROR(Income!BD47/Balance!BD36),"n/a",Income!BD47/Balance!BD36)</f>
        <v>0.10103759830793205</v>
      </c>
      <c r="BE29" s="662">
        <f>IF(ISERROR(Income!BE47/Balance!BE36),"n/a",Income!BE47/Balance!BE36)</f>
        <v>0.10222104087930663</v>
      </c>
      <c r="BF29" s="654">
        <f>IF(ISERROR(Income!BF47/Balance!BF36),"n/a",Income!BF47/Balance!BF36)</f>
        <v>0.74971645087138672</v>
      </c>
      <c r="BG29" s="649">
        <f>IF(ISERROR(Income!BG47/Balance!BG36),"n/a",Income!BG47/Balance!BG36)</f>
        <v>0.1002915330320457</v>
      </c>
      <c r="BH29" s="662">
        <f>IF(ISERROR(Income!BH47/Balance!BH36),"n/a",Income!BH47/Balance!BH36)</f>
        <v>9.804812035249362E-2</v>
      </c>
      <c r="BI29" s="662">
        <f>IF(ISERROR(Income!BI47/Balance!BI36),"n/a",Income!BI47/Balance!BI36)</f>
        <v>9.6478341248427302E-2</v>
      </c>
      <c r="BJ29" s="662">
        <f>IF(ISERROR(Income!BJ47/Balance!BJ36),"n/a",Income!BJ47/Balance!BJ36)</f>
        <v>9.3374444320210248E-2</v>
      </c>
      <c r="BK29" s="662">
        <f>IF(ISERROR(Income!BK47/Balance!BK36),"n/a",Income!BK47/Balance!BK36)</f>
        <v>9.0753143050182838E-2</v>
      </c>
      <c r="BL29" s="662">
        <f>IF(ISERROR(Income!BL47/Balance!BL36),"n/a",Income!BL47/Balance!BL36)</f>
        <v>8.9479355280956671E-2</v>
      </c>
      <c r="BM29" s="662">
        <f>IF(ISERROR(Income!BM47/Balance!BM36),"n/a",Income!BM47/Balance!BM36)</f>
        <v>8.6755770519340067E-2</v>
      </c>
      <c r="BN29" s="662">
        <f>IF(ISERROR(Income!BN47/Balance!BN36),"n/a",Income!BN47/Balance!BN36)</f>
        <v>8.4503726012202865E-2</v>
      </c>
      <c r="BO29" s="662">
        <f>IF(ISERROR(Income!BO47/Balance!BO36),"n/a",Income!BO47/Balance!BO36)</f>
        <v>8.3642049937783972E-2</v>
      </c>
      <c r="BP29" s="662">
        <f>IF(ISERROR(Income!BP47/Balance!BP36),"n/a",Income!BP47/Balance!BP36)</f>
        <v>8.1375060978543204E-2</v>
      </c>
      <c r="BQ29" s="662">
        <f>IF(ISERROR(Income!BQ47/Balance!BQ36),"n/a",Income!BQ47/Balance!BQ36)</f>
        <v>7.9571291908357239E-2</v>
      </c>
      <c r="BR29" s="663">
        <f>IF(ISERROR(Income!BR47/Balance!BR36),"n/a",Income!BR47/Balance!BR36)</f>
        <v>8.377861492903825E-2</v>
      </c>
      <c r="BS29" s="655">
        <f>IF(ISERROR(Income!BS47/Balance!BS36),"n/a",Income!BS47/Balance!BS36)</f>
        <v>0.67354724217358808</v>
      </c>
    </row>
    <row r="30" spans="1:71" x14ac:dyDescent="0.2">
      <c r="A30" s="100"/>
      <c r="B30" s="319" t="s">
        <v>244</v>
      </c>
      <c r="C30" s="320" t="s">
        <v>1</v>
      </c>
      <c r="D30" s="320" t="s">
        <v>243</v>
      </c>
      <c r="E30" s="320"/>
      <c r="F30" s="648"/>
      <c r="G30" s="675">
        <f>IF(ISERROR(Income!G47/Balance!G32),"n/a",Income!G47/Balance!G32)</f>
        <v>-0.40952699999999992</v>
      </c>
      <c r="H30" s="676">
        <f>IF(ISERROR(Income!H47/Balance!H32),"n/a",Income!H47/Balance!H32)</f>
        <v>-0.66198583750651208</v>
      </c>
      <c r="I30" s="676">
        <f>IF(ISERROR(Income!I47/Balance!I32),"n/a",Income!I47/Balance!I32)</f>
        <v>-0.53514019998931495</v>
      </c>
      <c r="J30" s="676">
        <f>IF(ISERROR(Income!J47/Balance!J32),"n/a",Income!J47/Balance!J32)</f>
        <v>-0.99286996471679556</v>
      </c>
      <c r="K30" s="676">
        <f>IF(ISERROR(Income!K47/Balance!K32),"n/a",Income!K47/Balance!K32)</f>
        <v>-0.90761684684674138</v>
      </c>
      <c r="L30" s="676">
        <f>IF(ISERROR(Income!L47/Balance!L32),"n/a",Income!L47/Balance!L32)</f>
        <v>-0.99419439587364877</v>
      </c>
      <c r="M30" s="676">
        <f>IF(ISERROR(Income!M47/Balance!M32),"n/a",Income!M47/Balance!M32)</f>
        <v>-0.85127759957415572</v>
      </c>
      <c r="N30" s="676">
        <f>IF(ISERROR(Income!N47/Balance!N32),"n/a",Income!N47/Balance!N32)</f>
        <v>-0.48896725204886837</v>
      </c>
      <c r="O30" s="676">
        <f>IF(ISERROR(Income!O47/Balance!O32),"n/a",Income!O47/Balance!O32)</f>
        <v>-0.23825383525069491</v>
      </c>
      <c r="P30" s="676">
        <f>IF(ISERROR(Income!P47/Balance!P32),"n/a",Income!P47/Balance!P32)</f>
        <v>5.1336483410969698E-2</v>
      </c>
      <c r="Q30" s="676">
        <f>IF(ISERROR(Income!Q47/Balance!Q32),"n/a",Income!Q47/Balance!Q32)</f>
        <v>0.12936211307607243</v>
      </c>
      <c r="R30" s="676">
        <f>IF(ISERROR(Income!R47/Balance!R32),"n/a",Income!R47/Balance!R32)</f>
        <v>0.14997584896391428</v>
      </c>
      <c r="S30" s="677">
        <f>IF(ISERROR(Income!S47/Balance!S32),"n/a",Income!S47/Balance!S32)</f>
        <v>-2.3189823833264667</v>
      </c>
      <c r="T30" s="641">
        <f>IF(ISERROR(Income!T47/Balance!T32),"n/a",Income!T47/Balance!T32)</f>
        <v>0.15484698038038414</v>
      </c>
      <c r="U30" s="664">
        <f>IF(ISERROR(Income!U47/Balance!U32),"n/a",Income!U47/Balance!U32)</f>
        <v>0.2403928063326769</v>
      </c>
      <c r="V30" s="664">
        <f>IF(ISERROR(Income!V47/Balance!V32),"n/a",Income!V47/Balance!V32)</f>
        <v>0.38372310561586065</v>
      </c>
      <c r="W30" s="664">
        <f>IF(ISERROR(Income!W47/Balance!W32),"n/a",Income!W47/Balance!W32)</f>
        <v>0.509552721123821</v>
      </c>
      <c r="X30" s="664">
        <f>IF(ISERROR(Income!X47/Balance!X32),"n/a",Income!X47/Balance!X32)</f>
        <v>0.67625613545094287</v>
      </c>
      <c r="Y30" s="664">
        <f>IF(ISERROR(Income!Y47/Balance!Y32),"n/a",Income!Y47/Balance!Y32)</f>
        <v>0.92918583849993086</v>
      </c>
      <c r="Z30" s="664">
        <f>IF(ISERROR(Income!Z47/Balance!Z32),"n/a",Income!Z47/Balance!Z32)</f>
        <v>1.1824928350699639</v>
      </c>
      <c r="AA30" s="664">
        <f>IF(ISERROR(Income!AA47/Balance!AA32),"n/a",Income!AA47/Balance!AA32)</f>
        <v>1.511979511983818</v>
      </c>
      <c r="AB30" s="664">
        <f>IF(ISERROR(Income!AB47/Balance!AB32),"n/a",Income!AB47/Balance!AB32)</f>
        <v>1.9908442969488587</v>
      </c>
      <c r="AC30" s="664">
        <f>IF(ISERROR(Income!AC47/Balance!AC32),"n/a",Income!AC47/Balance!AC32)</f>
        <v>2.4998219334124299</v>
      </c>
      <c r="AD30" s="664">
        <f>IF(ISERROR(Income!AD47/Balance!AD32),"n/a",Income!AD47/Balance!AD32)</f>
        <v>3.1531595850511103</v>
      </c>
      <c r="AE30" s="664">
        <f>IF(ISERROR(Income!AE47/Balance!AE32),"n/a",Income!AE47/Balance!AE32)</f>
        <v>4.3873089792113129</v>
      </c>
      <c r="AF30" s="644">
        <f>IF(ISERROR(Income!AF47/Balance!AF32),"n/a",Income!AF47/Balance!AF32)</f>
        <v>17.619564729081109</v>
      </c>
      <c r="AG30" s="641">
        <f>IF(ISERROR(Income!AG47/Balance!AG32),"n/a",Income!AG47/Balance!AG32)</f>
        <v>5.4366777020776942</v>
      </c>
      <c r="AH30" s="664">
        <f>IF(ISERROR(Income!AH47/Balance!AH32),"n/a",Income!AH47/Balance!AH32)</f>
        <v>6.4690514581547829</v>
      </c>
      <c r="AI30" s="664">
        <f>IF(ISERROR(Income!AI47/Balance!AI32),"n/a",Income!AI47/Balance!AI32)</f>
        <v>7.5904146754904183</v>
      </c>
      <c r="AJ30" s="664">
        <f>IF(ISERROR(Income!AJ47/Balance!AJ32),"n/a",Income!AJ47/Balance!AJ32)</f>
        <v>8.5898287158679771</v>
      </c>
      <c r="AK30" s="664">
        <f>IF(ISERROR(Income!AK47/Balance!AK32),"n/a",Income!AK47/Balance!AK32)</f>
        <v>9.6568501096696817</v>
      </c>
      <c r="AL30" s="664">
        <f>IF(ISERROR(Income!AL47/Balance!AL32),"n/a",Income!AL47/Balance!AL32)</f>
        <v>10.938153862879036</v>
      </c>
      <c r="AM30" s="664">
        <f>IF(ISERROR(Income!AM47/Balance!AM32),"n/a",Income!AM47/Balance!AM32)</f>
        <v>12.110162947074331</v>
      </c>
      <c r="AN30" s="664">
        <f>IF(ISERROR(Income!AN47/Balance!AN32),"n/a",Income!AN47/Balance!AN32)</f>
        <v>13.406306501205369</v>
      </c>
      <c r="AO30" s="664">
        <f>IF(ISERROR(Income!AO47/Balance!AO32),"n/a",Income!AO47/Balance!AO32)</f>
        <v>15.003358635443313</v>
      </c>
      <c r="AP30" s="664">
        <f>IF(ISERROR(Income!AP47/Balance!AP32),"n/a",Income!AP47/Balance!AP32)</f>
        <v>16.493223528818255</v>
      </c>
      <c r="AQ30" s="664">
        <f>IF(ISERROR(Income!AQ47/Balance!AQ32),"n/a",Income!AQ47/Balance!AQ32)</f>
        <v>18.167217115799517</v>
      </c>
      <c r="AR30" s="664">
        <f>IF(ISERROR(Income!AR47/Balance!AR32),"n/a",Income!AR47/Balance!AR32)</f>
        <v>20.236986874540033</v>
      </c>
      <c r="AS30" s="645">
        <f>IF(ISERROR(Income!AS47/Balance!AS32),"n/a",Income!AS47/Balance!AS32)</f>
        <v>144.09823212702042</v>
      </c>
      <c r="AT30" s="641">
        <f>IF(ISERROR(Income!AT47/Balance!AT32),"n/a",Income!AT47/Balance!AT32)</f>
        <v>22.138512804805668</v>
      </c>
      <c r="AU30" s="664">
        <f>IF(ISERROR(Income!AU47/Balance!AU32),"n/a",Income!AU47/Balance!AU32)</f>
        <v>24.318259778029976</v>
      </c>
      <c r="AV30" s="664">
        <f>IF(ISERROR(Income!AV47/Balance!AV32),"n/a",Income!AV47/Balance!AV32)</f>
        <v>27.045465271519056</v>
      </c>
      <c r="AW30" s="664">
        <f>IF(ISERROR(Income!AW47/Balance!AW32),"n/a",Income!AW47/Balance!AW32)</f>
        <v>29.555492182230843</v>
      </c>
      <c r="AX30" s="664">
        <f>IF(ISERROR(Income!AX47/Balance!AX32),"n/a",Income!AX47/Balance!AX32)</f>
        <v>32.447950763272488</v>
      </c>
      <c r="AY30" s="664">
        <f>IF(ISERROR(Income!AY47/Balance!AY32),"n/a",Income!AY47/Balance!AY32)</f>
        <v>36.158172430913083</v>
      </c>
      <c r="AZ30" s="664">
        <f>IF(ISERROR(Income!AZ47/Balance!AZ32),"n/a",Income!AZ47/Balance!AZ32)</f>
        <v>39.56145169603694</v>
      </c>
      <c r="BA30" s="664">
        <f>IF(ISERROR(Income!BA47/Balance!BA32),"n/a",Income!BA47/Balance!BA32)</f>
        <v>43.411366958560777</v>
      </c>
      <c r="BB30" s="664">
        <f>IF(ISERROR(Income!BB47/Balance!BB32),"n/a",Income!BB47/Balance!BB32)</f>
        <v>48.335285938590332</v>
      </c>
      <c r="BC30" s="664">
        <f>IF(ISERROR(Income!BC47/Balance!BC32),"n/a",Income!BC47/Balance!BC32)</f>
        <v>52.859576139466697</v>
      </c>
      <c r="BD30" s="664">
        <f>IF(ISERROR(Income!BD47/Balance!BD32),"n/a",Income!BD47/Balance!BD32)</f>
        <v>57.989504292962941</v>
      </c>
      <c r="BE30" s="664">
        <f>IF(ISERROR(Income!BE47/Balance!BE32),"n/a",Income!BE47/Balance!BE32)</f>
        <v>65.330528395314545</v>
      </c>
      <c r="BF30" s="646">
        <f>IF(ISERROR(Income!BF47/Balance!BF32),"n/a",Income!BF47/Balance!BF32)</f>
        <v>479.15156665170332</v>
      </c>
      <c r="BG30" s="641">
        <f>IF(ISERROR(Income!BG47/Balance!BG32),"n/a",Income!BG47/Balance!BG32)</f>
        <v>71.24236600293321</v>
      </c>
      <c r="BH30" s="664">
        <f>IF(ISERROR(Income!BH47/Balance!BH32),"n/a",Income!BH47/Balance!BH32)</f>
        <v>77.220030485764397</v>
      </c>
      <c r="BI30" s="664">
        <f>IF(ISERROR(Income!BI47/Balance!BI32),"n/a",Income!BI47/Balance!BI32)</f>
        <v>84.075925344444713</v>
      </c>
      <c r="BJ30" s="664">
        <f>IF(ISERROR(Income!BJ47/Balance!BJ32),"n/a",Income!BJ47/Balance!BJ32)</f>
        <v>89.751538418993306</v>
      </c>
      <c r="BK30" s="664">
        <f>IF(ISERROR(Income!BK47/Balance!BK32),"n/a",Income!BK47/Balance!BK32)</f>
        <v>95.938679731214762</v>
      </c>
      <c r="BL30" s="664">
        <f>IF(ISERROR(Income!BL47/Balance!BL32),"n/a",Income!BL47/Balance!BL32)</f>
        <v>103.8682799567504</v>
      </c>
      <c r="BM30" s="664">
        <f>IF(ISERROR(Income!BM47/Balance!BM32),"n/a",Income!BM47/Balance!BM32)</f>
        <v>110.27359374613906</v>
      </c>
      <c r="BN30" s="664">
        <f>IF(ISERROR(Income!BN47/Balance!BN32),"n/a",Income!BN47/Balance!BN32)</f>
        <v>117.32550560384881</v>
      </c>
      <c r="BO30" s="664">
        <f>IF(ISERROR(Income!BO47/Balance!BO32),"n/a",Income!BO47/Balance!BO32)</f>
        <v>126.71076918723531</v>
      </c>
      <c r="BP30" s="664">
        <f>IF(ISERROR(Income!BP47/Balance!BP32),"n/a",Income!BP47/Balance!BP32)</f>
        <v>134.19673653493444</v>
      </c>
      <c r="BQ30" s="664">
        <f>IF(ISERROR(Income!BQ47/Balance!BQ32),"n/a",Income!BQ47/Balance!BQ32)</f>
        <v>142.56630079506729</v>
      </c>
      <c r="BR30" s="665">
        <f>IF(ISERROR(Income!BR47/Balance!BR32),"n/a",Income!BR47/Balance!BR32)</f>
        <v>163.8116338225914</v>
      </c>
      <c r="BS30" s="647">
        <f>IF(ISERROR(Income!BS47/Balance!BS32),"n/a",Income!BS47/Balance!BS32)</f>
        <v>1316.9813596299175</v>
      </c>
    </row>
    <row r="31" spans="1:71" ht="6" customHeight="1" x14ac:dyDescent="0.2">
      <c r="A31" s="321"/>
      <c r="B31" s="198"/>
      <c r="C31" s="323"/>
      <c r="D31" s="323"/>
      <c r="E31" s="323"/>
      <c r="F31" s="160"/>
      <c r="G31" s="330"/>
      <c r="H31" s="119"/>
      <c r="I31" s="119"/>
      <c r="J31" s="119"/>
      <c r="K31" s="119"/>
      <c r="L31" s="119"/>
      <c r="M31" s="119"/>
      <c r="N31" s="119"/>
      <c r="O31" s="119"/>
      <c r="P31" s="119"/>
      <c r="Q31" s="119"/>
      <c r="R31" s="119"/>
      <c r="S31" s="119"/>
      <c r="T31" s="119"/>
      <c r="U31" s="119"/>
      <c r="V31" s="119"/>
      <c r="W31" s="119"/>
      <c r="X31" s="119"/>
      <c r="Y31" s="119"/>
      <c r="Z31" s="119"/>
      <c r="AA31" s="119"/>
      <c r="AB31" s="119"/>
      <c r="AC31" s="119"/>
      <c r="AD31" s="119"/>
      <c r="AE31" s="119"/>
      <c r="AF31" s="119"/>
      <c r="AG31" s="330"/>
      <c r="AH31" s="119"/>
      <c r="AI31" s="119"/>
      <c r="AJ31" s="119"/>
      <c r="AK31" s="119"/>
      <c r="AL31" s="119"/>
      <c r="AM31" s="119"/>
      <c r="AN31" s="119"/>
      <c r="AO31" s="119"/>
      <c r="AP31" s="119"/>
      <c r="AQ31" s="119"/>
      <c r="AR31" s="119"/>
      <c r="AS31" s="119"/>
      <c r="AT31" s="330"/>
      <c r="AU31" s="119"/>
      <c r="AV31" s="119"/>
      <c r="AW31" s="119"/>
      <c r="AX31" s="119"/>
      <c r="AY31" s="119"/>
      <c r="AZ31" s="119"/>
      <c r="BA31" s="119"/>
      <c r="BB31" s="119"/>
      <c r="BC31" s="119"/>
      <c r="BD31" s="119"/>
      <c r="BE31" s="119"/>
      <c r="BF31" s="119"/>
      <c r="BG31" s="330"/>
      <c r="BH31" s="119"/>
      <c r="BI31" s="119"/>
      <c r="BJ31" s="119"/>
      <c r="BK31" s="119"/>
      <c r="BL31" s="119"/>
      <c r="BM31" s="119"/>
      <c r="BN31" s="119"/>
      <c r="BO31" s="119"/>
      <c r="BP31" s="119"/>
      <c r="BQ31" s="119"/>
      <c r="BR31" s="119"/>
      <c r="BS31" s="119"/>
    </row>
    <row r="32" spans="1:71" ht="6.75" customHeight="1" x14ac:dyDescent="0.2">
      <c r="A32" s="144"/>
      <c r="B32" s="89"/>
      <c r="O32" s="325"/>
      <c r="S32" s="130"/>
      <c r="AB32" s="325"/>
      <c r="AF32" s="130"/>
      <c r="AO32" s="325"/>
      <c r="AS32" s="130"/>
      <c r="AU32" s="130"/>
      <c r="AW32" s="130"/>
      <c r="AX32" s="130"/>
      <c r="AY32" s="130"/>
      <c r="AZ32" s="130"/>
      <c r="BA32" s="130"/>
      <c r="BB32" s="325"/>
      <c r="BC32" s="130"/>
      <c r="BD32" s="130"/>
      <c r="BE32" s="130"/>
      <c r="BF32" s="130"/>
      <c r="BG32" s="130"/>
      <c r="BH32" s="130"/>
      <c r="BI32" s="130"/>
      <c r="BJ32" s="130"/>
      <c r="BL32" s="130"/>
      <c r="BM32" s="130"/>
      <c r="BN32" s="130"/>
      <c r="BO32" s="130"/>
      <c r="BP32" s="130"/>
      <c r="BQ32" s="130"/>
      <c r="BR32" s="130"/>
      <c r="BS32" s="130"/>
    </row>
    <row r="33" spans="1:71" s="58" customFormat="1" ht="6.75" customHeight="1" x14ac:dyDescent="0.2">
      <c r="A33" s="99"/>
      <c r="B33" s="331"/>
      <c r="C33" s="316"/>
      <c r="D33" s="316"/>
      <c r="E33" s="316"/>
      <c r="F33" s="61"/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45"/>
      <c r="S33" s="145"/>
      <c r="T33" s="145"/>
      <c r="U33" s="145"/>
      <c r="V33" s="145"/>
      <c r="W33" s="145"/>
      <c r="X33" s="145"/>
      <c r="Y33" s="145"/>
      <c r="Z33" s="145"/>
      <c r="AA33" s="145"/>
      <c r="AB33" s="145"/>
      <c r="AC33" s="145"/>
      <c r="AD33" s="145"/>
      <c r="AE33" s="145"/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  <c r="BI33" s="145"/>
      <c r="BJ33" s="145"/>
      <c r="BK33" s="145"/>
      <c r="BL33" s="145"/>
      <c r="BM33" s="145"/>
      <c r="BN33" s="145"/>
      <c r="BO33" s="145"/>
      <c r="BP33" s="145"/>
      <c r="BQ33" s="145"/>
      <c r="BR33" s="145"/>
      <c r="BS33" s="145"/>
    </row>
    <row r="34" spans="1:71" x14ac:dyDescent="0.2">
      <c r="A34" s="100"/>
      <c r="B34" s="192" t="s">
        <v>251</v>
      </c>
      <c r="C34" s="334" t="s">
        <v>252</v>
      </c>
      <c r="D34" s="334"/>
      <c r="E34" s="334"/>
      <c r="F34" s="328"/>
      <c r="G34" s="333"/>
      <c r="H34" s="149"/>
      <c r="I34" s="149"/>
      <c r="J34" s="149"/>
      <c r="K34" s="149"/>
      <c r="L34" s="149"/>
      <c r="M34" s="149"/>
      <c r="N34" s="149"/>
      <c r="O34" s="149"/>
      <c r="P34" s="149"/>
      <c r="Q34" s="149"/>
      <c r="R34" s="150"/>
      <c r="S34" s="38"/>
      <c r="T34" s="333"/>
      <c r="U34" s="149"/>
      <c r="V34" s="149"/>
      <c r="W34" s="149"/>
      <c r="X34" s="149"/>
      <c r="Y34" s="149"/>
      <c r="Z34" s="149"/>
      <c r="AA34" s="149"/>
      <c r="AB34" s="149"/>
      <c r="AC34" s="149"/>
      <c r="AD34" s="149"/>
      <c r="AE34" s="150"/>
      <c r="AF34" s="39"/>
      <c r="AG34" s="333"/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50"/>
      <c r="AS34" s="40"/>
      <c r="AT34" s="333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50"/>
      <c r="BF34" s="41"/>
      <c r="BG34" s="333"/>
      <c r="BH34" s="149"/>
      <c r="BI34" s="149"/>
      <c r="BJ34" s="149"/>
      <c r="BK34" s="149"/>
      <c r="BL34" s="149"/>
      <c r="BM34" s="149"/>
      <c r="BN34" s="149"/>
      <c r="BO34" s="149"/>
      <c r="BP34" s="149"/>
      <c r="BQ34" s="149"/>
      <c r="BR34" s="150"/>
      <c r="BS34" s="42"/>
    </row>
    <row r="35" spans="1:71" x14ac:dyDescent="0.2">
      <c r="A35" s="100"/>
      <c r="B35" s="318" t="s">
        <v>178</v>
      </c>
      <c r="C35" s="332" t="s">
        <v>179</v>
      </c>
      <c r="D35" s="335"/>
      <c r="E35" s="332"/>
      <c r="F35" s="328"/>
      <c r="G35" s="336">
        <f>Income!$E43</f>
        <v>0.4</v>
      </c>
      <c r="H35" s="337">
        <f>Income!$E43</f>
        <v>0.4</v>
      </c>
      <c r="I35" s="337">
        <f>Income!$E43</f>
        <v>0.4</v>
      </c>
      <c r="J35" s="337">
        <f>Income!$E43</f>
        <v>0.4</v>
      </c>
      <c r="K35" s="337">
        <f>Income!$E43</f>
        <v>0.4</v>
      </c>
      <c r="L35" s="337">
        <f>Income!$E43</f>
        <v>0.4</v>
      </c>
      <c r="M35" s="337">
        <f>Income!$E43</f>
        <v>0.4</v>
      </c>
      <c r="N35" s="337">
        <f>Income!$E43</f>
        <v>0.4</v>
      </c>
      <c r="O35" s="337">
        <f>Income!$E43</f>
        <v>0.4</v>
      </c>
      <c r="P35" s="337">
        <f>Income!$E43</f>
        <v>0.4</v>
      </c>
      <c r="Q35" s="337">
        <f>Income!$E43</f>
        <v>0.4</v>
      </c>
      <c r="R35" s="338">
        <f>Income!$E43</f>
        <v>0.4</v>
      </c>
      <c r="S35" s="608">
        <f>Income!$E43</f>
        <v>0.4</v>
      </c>
      <c r="T35" s="336">
        <f>Income!$E43</f>
        <v>0.4</v>
      </c>
      <c r="U35" s="337">
        <f>Income!$E43</f>
        <v>0.4</v>
      </c>
      <c r="V35" s="337">
        <f>Income!$E43</f>
        <v>0.4</v>
      </c>
      <c r="W35" s="337">
        <f>Income!$E43</f>
        <v>0.4</v>
      </c>
      <c r="X35" s="337">
        <f>Income!$E43</f>
        <v>0.4</v>
      </c>
      <c r="Y35" s="337">
        <f>Income!$E43</f>
        <v>0.4</v>
      </c>
      <c r="Z35" s="337">
        <f>Income!$E43</f>
        <v>0.4</v>
      </c>
      <c r="AA35" s="337">
        <f>Income!$E43</f>
        <v>0.4</v>
      </c>
      <c r="AB35" s="337">
        <f>Income!$E43</f>
        <v>0.4</v>
      </c>
      <c r="AC35" s="337">
        <f>Income!$E43</f>
        <v>0.4</v>
      </c>
      <c r="AD35" s="337">
        <f>Income!$E43</f>
        <v>0.4</v>
      </c>
      <c r="AE35" s="338">
        <f>Income!$E43</f>
        <v>0.4</v>
      </c>
      <c r="AF35" s="45">
        <f>Income!$E43</f>
        <v>0.4</v>
      </c>
      <c r="AG35" s="336">
        <f>Income!$E43</f>
        <v>0.4</v>
      </c>
      <c r="AH35" s="337">
        <f>Income!$E43</f>
        <v>0.4</v>
      </c>
      <c r="AI35" s="337">
        <f>Income!$E43</f>
        <v>0.4</v>
      </c>
      <c r="AJ35" s="337">
        <f>Income!$E43</f>
        <v>0.4</v>
      </c>
      <c r="AK35" s="337">
        <f>Income!$E43</f>
        <v>0.4</v>
      </c>
      <c r="AL35" s="337">
        <f>Income!$E43</f>
        <v>0.4</v>
      </c>
      <c r="AM35" s="337">
        <f>Income!$E43</f>
        <v>0.4</v>
      </c>
      <c r="AN35" s="337">
        <f>Income!$E43</f>
        <v>0.4</v>
      </c>
      <c r="AO35" s="337">
        <f>Income!$E43</f>
        <v>0.4</v>
      </c>
      <c r="AP35" s="337">
        <f>Income!$E43</f>
        <v>0.4</v>
      </c>
      <c r="AQ35" s="337">
        <f>Income!$E43</f>
        <v>0.4</v>
      </c>
      <c r="AR35" s="338">
        <f>Income!$E43</f>
        <v>0.4</v>
      </c>
      <c r="AS35" s="46">
        <f>Income!$E43</f>
        <v>0.4</v>
      </c>
      <c r="AT35" s="336">
        <f>Income!$E43</f>
        <v>0.4</v>
      </c>
      <c r="AU35" s="337">
        <f>Income!$E43</f>
        <v>0.4</v>
      </c>
      <c r="AV35" s="337">
        <f>Income!$E43</f>
        <v>0.4</v>
      </c>
      <c r="AW35" s="337">
        <f>Income!$E43</f>
        <v>0.4</v>
      </c>
      <c r="AX35" s="337">
        <f>Income!$E43</f>
        <v>0.4</v>
      </c>
      <c r="AY35" s="337">
        <f>Income!$E43</f>
        <v>0.4</v>
      </c>
      <c r="AZ35" s="337">
        <f>Income!$E43</f>
        <v>0.4</v>
      </c>
      <c r="BA35" s="337">
        <f>Income!$E43</f>
        <v>0.4</v>
      </c>
      <c r="BB35" s="337">
        <f>Income!$E43</f>
        <v>0.4</v>
      </c>
      <c r="BC35" s="337">
        <f>Income!$E43</f>
        <v>0.4</v>
      </c>
      <c r="BD35" s="337">
        <f>Income!$E43</f>
        <v>0.4</v>
      </c>
      <c r="BE35" s="338">
        <f>Income!$E43</f>
        <v>0.4</v>
      </c>
      <c r="BF35" s="47">
        <f>Income!$E43</f>
        <v>0.4</v>
      </c>
      <c r="BG35" s="336">
        <f>Income!$E43</f>
        <v>0.4</v>
      </c>
      <c r="BH35" s="337">
        <f>Income!$E43</f>
        <v>0.4</v>
      </c>
      <c r="BI35" s="337">
        <f>Income!$E43</f>
        <v>0.4</v>
      </c>
      <c r="BJ35" s="337">
        <f>Income!$E43</f>
        <v>0.4</v>
      </c>
      <c r="BK35" s="337">
        <f>Income!$E43</f>
        <v>0.4</v>
      </c>
      <c r="BL35" s="337">
        <f>Income!$E43</f>
        <v>0.4</v>
      </c>
      <c r="BM35" s="337">
        <f>Income!$E43</f>
        <v>0.4</v>
      </c>
      <c r="BN35" s="337">
        <f>Income!$E43</f>
        <v>0.4</v>
      </c>
      <c r="BO35" s="337">
        <f>Income!$E43</f>
        <v>0.4</v>
      </c>
      <c r="BP35" s="337">
        <f>Income!$E43</f>
        <v>0.4</v>
      </c>
      <c r="BQ35" s="337">
        <f>Income!$E43</f>
        <v>0.4</v>
      </c>
      <c r="BR35" s="338">
        <f>Income!$E43</f>
        <v>0.4</v>
      </c>
      <c r="BS35" s="48">
        <f>Income!$E43</f>
        <v>0.4</v>
      </c>
    </row>
    <row r="36" spans="1:71" x14ac:dyDescent="0.2">
      <c r="A36" s="327" t="s">
        <v>249</v>
      </c>
      <c r="B36" s="318" t="s">
        <v>273</v>
      </c>
      <c r="C36" s="320" t="s">
        <v>253</v>
      </c>
      <c r="D36" s="320"/>
      <c r="E36" s="320"/>
      <c r="F36" s="328"/>
      <c r="G36" s="609">
        <f>Income!G35*(1-G35)</f>
        <v>-187.51619999999994</v>
      </c>
      <c r="H36" s="610">
        <f>Income!H35*(1-H35)</f>
        <v>-340.59634999999997</v>
      </c>
      <c r="I36" s="610">
        <f>Income!I35*(1-I35)</f>
        <v>-262.98205416666661</v>
      </c>
      <c r="J36" s="610">
        <f>Income!J35*(1-J35)</f>
        <v>-539.81207534722216</v>
      </c>
      <c r="K36" s="610">
        <f>Income!K35*(1-K35)</f>
        <v>-479.62029245949066</v>
      </c>
      <c r="L36" s="610">
        <f>Income!L35*(1-L35)</f>
        <v>-525.09894591444845</v>
      </c>
      <c r="M36" s="610">
        <f>Income!M35*(1-M35)</f>
        <v>-431.21028838231894</v>
      </c>
      <c r="N36" s="610">
        <f>Income!N35*(1-N35)</f>
        <v>-358.03555777334549</v>
      </c>
      <c r="O36" s="610">
        <f>Income!O35*(1-O35)</f>
        <v>-132.37959334695756</v>
      </c>
      <c r="P36" s="610">
        <f>Income!P35*(1-P35)</f>
        <v>159.8773393239415</v>
      </c>
      <c r="Q36" s="610">
        <f>Income!Q35*(1-Q35)</f>
        <v>276.25773704229181</v>
      </c>
      <c r="R36" s="611">
        <f>Income!R35*(1-R35)</f>
        <v>455.37352683037898</v>
      </c>
      <c r="S36" s="44">
        <f>Income!S35*(1-S35)</f>
        <v>-2365.7427541938382</v>
      </c>
      <c r="T36" s="609">
        <f>Income!T35*(1-T35)</f>
        <v>542.00276493161266</v>
      </c>
      <c r="U36" s="610">
        <f>Income!U35*(1-U35)</f>
        <v>754.93356784497735</v>
      </c>
      <c r="V36" s="610">
        <f>Income!V35*(1-V35)</f>
        <v>1117.1943431330651</v>
      </c>
      <c r="W36" s="610">
        <f>Income!W35*(1-W35)</f>
        <v>1432.1786828497814</v>
      </c>
      <c r="X36" s="610">
        <f>Income!X35*(1-X35)</f>
        <v>1843.8888060769</v>
      </c>
      <c r="Y36" s="610">
        <f>Income!Y35*(1-Y35)</f>
        <v>2493.7722424833837</v>
      </c>
      <c r="Z36" s="610">
        <f>Income!Z35*(1-Z35)</f>
        <v>3116.5746302675998</v>
      </c>
      <c r="AA36" s="610">
        <f>Income!AA35*(1-AA35)</f>
        <v>3928.4734628637998</v>
      </c>
      <c r="AB36" s="610">
        <f>Income!AB35*(1-AB35)</f>
        <v>5113.302269301138</v>
      </c>
      <c r="AC36" s="610">
        <f>Income!AC35*(1-AC35)</f>
        <v>6372.0371303168413</v>
      </c>
      <c r="AD36" s="610">
        <f>Income!AD35*(1-AD35)</f>
        <v>7987.5358936942084</v>
      </c>
      <c r="AE36" s="611">
        <f>Income!AE35*(1-AE35)</f>
        <v>11051.0235105705</v>
      </c>
      <c r="AF36" s="45">
        <f>Income!AF35*(1-AF35)</f>
        <v>45752.917304333801</v>
      </c>
      <c r="AG36" s="609">
        <f>Income!AG35*(1-AG35)</f>
        <v>13728.878083811374</v>
      </c>
      <c r="AH36" s="610">
        <f>Income!AH35*(1-AH35)</f>
        <v>16268.317885243232</v>
      </c>
      <c r="AI36" s="610">
        <f>Income!AI35*(1-AI35)</f>
        <v>19065.960095574676</v>
      </c>
      <c r="AJ36" s="610">
        <f>Income!AJ35*(1-AJ35)</f>
        <v>21532.265675529026</v>
      </c>
      <c r="AK36" s="610">
        <f>Income!AK35*(1-AK35)</f>
        <v>24139.639605445424</v>
      </c>
      <c r="AL36" s="610">
        <f>Income!AL35*(1-AL35)</f>
        <v>27274.511254146386</v>
      </c>
      <c r="AM36" s="610">
        <f>Income!AM35*(1-AM35)</f>
        <v>30131.451362781638</v>
      </c>
      <c r="AN36" s="610">
        <f>Income!AN35*(1-AN35)</f>
        <v>33288.460918107987</v>
      </c>
      <c r="AO36" s="610">
        <f>Income!AO35*(1-AO35)</f>
        <v>37188.504333661214</v>
      </c>
      <c r="AP36" s="610">
        <f>Income!AP35*(1-AP35)</f>
        <v>40811.411676515992</v>
      </c>
      <c r="AQ36" s="610">
        <f>Income!AQ35*(1-AQ35)</f>
        <v>44882.121934126873</v>
      </c>
      <c r="AR36" s="611">
        <f>Income!AR35*(1-AR35)</f>
        <v>49930.583682442899</v>
      </c>
      <c r="AS36" s="46">
        <f>Income!AS35*(1-AS35)</f>
        <v>358242.10650738672</v>
      </c>
      <c r="AT36" s="609">
        <f>Income!AT35*(1-AT35)</f>
        <v>54627.393718322244</v>
      </c>
      <c r="AU36" s="610">
        <f>Income!AU35*(1-AU35)</f>
        <v>59920.203584233888</v>
      </c>
      <c r="AV36" s="610">
        <f>Income!AV35*(1-AV35)</f>
        <v>66770.956249701499</v>
      </c>
      <c r="AW36" s="610">
        <f>Income!AW35*(1-AW35)</f>
        <v>72965.330950803458</v>
      </c>
      <c r="AX36" s="610">
        <f>Income!AX35*(1-AX35)</f>
        <v>79993.306660642193</v>
      </c>
      <c r="AY36" s="610">
        <f>Income!AY35*(1-AY35)</f>
        <v>89045.77553322984</v>
      </c>
      <c r="AZ36" s="610">
        <f>Income!AZ35*(1-AZ35)</f>
        <v>97309.842515344862</v>
      </c>
      <c r="BA36" s="610">
        <f>Income!BA35*(1-BA35)</f>
        <v>106662.84558568803</v>
      </c>
      <c r="BB36" s="610">
        <f>Income!BB35*(1-BB35)</f>
        <v>118674.36108791942</v>
      </c>
      <c r="BC36" s="610">
        <f>Income!BC35*(1-BC35)</f>
        <v>129658.42599675921</v>
      </c>
      <c r="BD36" s="610">
        <f>Income!BD35*(1-BD35)</f>
        <v>142120.26229716212</v>
      </c>
      <c r="BE36" s="611">
        <f>Income!BE35*(1-BE35)</f>
        <v>160074.63310250521</v>
      </c>
      <c r="BF36" s="47">
        <f>Income!BF35*(1-BF35)</f>
        <v>1177823.3372823119</v>
      </c>
      <c r="BG36" s="609">
        <f>Income!BG35*(1-BG35)</f>
        <v>174498.38511491733</v>
      </c>
      <c r="BH36" s="610">
        <f>Income!BH35*(1-BH35)</f>
        <v>188954.93443942154</v>
      </c>
      <c r="BI36" s="610">
        <f>Income!BI35*(1-BI35)</f>
        <v>206197.70664530172</v>
      </c>
      <c r="BJ36" s="610">
        <f>Income!BJ35*(1-BJ35)</f>
        <v>220130.19401403351</v>
      </c>
      <c r="BK36" s="610">
        <f>Income!BK35*(1-BK35)</f>
        <v>234973.19049822527</v>
      </c>
      <c r="BL36" s="610">
        <f>Income!BL35*(1-BL35)</f>
        <v>254126.12500577362</v>
      </c>
      <c r="BM36" s="610">
        <f>Income!BM35*(1-BM35)</f>
        <v>269421.47873095516</v>
      </c>
      <c r="BN36" s="610">
        <f>Income!BN35*(1-BN35)</f>
        <v>286275.96469471941</v>
      </c>
      <c r="BO36" s="610">
        <f>Income!BO35*(1-BO35)</f>
        <v>308912.67009895353</v>
      </c>
      <c r="BP36" s="610">
        <f>Income!BP35*(1-BP35)</f>
        <v>326747.53962726117</v>
      </c>
      <c r="BQ36" s="610">
        <f>Income!BQ35*(1-BQ35)</f>
        <v>346724.39314519445</v>
      </c>
      <c r="BR36" s="611">
        <f>Income!BR35*(1-BR35)</f>
        <v>398830.67068406765</v>
      </c>
      <c r="BS36" s="48">
        <f>Income!BS35*(1-BS35)</f>
        <v>3215793.2526988247</v>
      </c>
    </row>
    <row r="37" spans="1:71" x14ac:dyDescent="0.2">
      <c r="A37" s="100" t="s">
        <v>250</v>
      </c>
      <c r="B37" s="318" t="s">
        <v>180</v>
      </c>
      <c r="C37" s="318" t="s">
        <v>254</v>
      </c>
      <c r="D37" s="318"/>
      <c r="E37" s="318"/>
      <c r="F37" s="328"/>
      <c r="G37" s="339">
        <f>Balance!G8+Balance!G12-(Balance!G26-Balance!G25)</f>
        <v>1676.1224516391742</v>
      </c>
      <c r="H37" s="340">
        <f>Balance!H8+Balance!H12-(Balance!H26-Balance!H25)</f>
        <v>678.99990645321157</v>
      </c>
      <c r="I37" s="340">
        <f>Balance!I8+Balance!I12-(Balance!I26-Balance!I25)</f>
        <v>1132.4385163298512</v>
      </c>
      <c r="J37" s="340">
        <f>Balance!J8+Balance!J12-(Balance!J26-Balance!J25)</f>
        <v>126.75638130242896</v>
      </c>
      <c r="K37" s="340">
        <f>Balance!K8+Balance!K12-(Balance!K26-Balance!K25)</f>
        <v>-809.87897009257722</v>
      </c>
      <c r="L37" s="340">
        <f>Balance!L8+Balance!L12-(Balance!L26-Balance!L25)</f>
        <v>-3048.9231539462871</v>
      </c>
      <c r="M37" s="340">
        <f>Balance!M8+Balance!M12-(Balance!M26-Balance!M25)</f>
        <v>-3896.8171698829628</v>
      </c>
      <c r="N37" s="340">
        <f>Balance!N8+Balance!N12-(Balance!N26-Balance!N25)</f>
        <v>-4128.7977010528002</v>
      </c>
      <c r="O37" s="340">
        <f>Balance!O8+Balance!O12-(Balance!O26-Balance!O25)</f>
        <v>-4486.7801558063693</v>
      </c>
      <c r="P37" s="340">
        <f>Balance!P8+Balance!P12-(Balance!P26-Balance!P25)</f>
        <v>-4412.6212161389058</v>
      </c>
      <c r="Q37" s="340">
        <f>Balance!Q8+Balance!Q12-(Balance!Q26-Balance!Q25)</f>
        <v>-4223.8542774988809</v>
      </c>
      <c r="R37" s="341">
        <f>Balance!R8+Balance!R12-(Balance!R26-Balance!R25)</f>
        <v>-2856.8232176723104</v>
      </c>
      <c r="S37" s="44">
        <f>Balance!S8+Balance!S12-(Balance!S26-Balance!S25)</f>
        <v>-2856.8232176723104</v>
      </c>
      <c r="T37" s="339">
        <f>Balance!T8+Balance!T12-(Balance!T26-Balance!T25)</f>
        <v>-207.36862590059172</v>
      </c>
      <c r="U37" s="340">
        <f>Balance!U8+Balance!U12-(Balance!U26-Balance!U25)</f>
        <v>404.67587342572551</v>
      </c>
      <c r="V37" s="340">
        <f>Balance!V8+Balance!V12-(Balance!V26-Balance!V25)</f>
        <v>1173.6567444745178</v>
      </c>
      <c r="W37" s="340">
        <f>Balance!W8+Balance!W12-(Balance!W26-Balance!W25)</f>
        <v>2455.6972339240347</v>
      </c>
      <c r="X37" s="340">
        <f>Balance!X8+Balance!X12-(Balance!X26-Balance!X25)</f>
        <v>4152.8455409889557</v>
      </c>
      <c r="Y37" s="340">
        <f>Balance!Y8+Balance!Y12-(Balance!Y26-Balance!Y25)</f>
        <v>6754.1713143734869</v>
      </c>
      <c r="Z37" s="340">
        <f>Balance!Z8+Balance!Z12-(Balance!Z26-Balance!Z25)</f>
        <v>9684.6955602098478</v>
      </c>
      <c r="AA37" s="340">
        <f>Balance!AA8+Balance!AA12-(Balance!AA26-Balance!AA25)</f>
        <v>13434.522345656775</v>
      </c>
      <c r="AB37" s="340">
        <f>Balance!AB8+Balance!AB12-(Balance!AB26-Balance!AB25)</f>
        <v>18176.722431348855</v>
      </c>
      <c r="AC37" s="340">
        <f>Balance!AC8+Balance!AC12-(Balance!AC26-Balance!AC25)</f>
        <v>24386.171551824471</v>
      </c>
      <c r="AD37" s="340">
        <f>Balance!AD8+Balance!AD12-(Balance!AD26-Balance!AD25)</f>
        <v>32223.328742165653</v>
      </c>
      <c r="AE37" s="341">
        <f>Balance!AE8+Balance!AE12-(Balance!AE26-Balance!AE25)</f>
        <v>42939.744789740929</v>
      </c>
      <c r="AF37" s="45">
        <f>Balance!AF8+Balance!AF12-(Balance!AF26-Balance!AF25)</f>
        <v>42939.744789740929</v>
      </c>
      <c r="AG37" s="339">
        <f>Balance!AG8+Balance!AG12-(Balance!AG26-Balance!AG25)</f>
        <v>58728.342119950015</v>
      </c>
      <c r="AH37" s="340">
        <f>Balance!AH8+Balance!AH12-(Balance!AH26-Balance!AH25)</f>
        <v>74841.161667097404</v>
      </c>
      <c r="AI37" s="340">
        <f>Balance!AI8+Balance!AI12-(Balance!AI26-Balance!AI25)</f>
        <v>93450.109112736129</v>
      </c>
      <c r="AJ37" s="340">
        <f>Balance!AJ8+Balance!AJ12-(Balance!AJ26-Balance!AJ25)</f>
        <v>114849.69531535415</v>
      </c>
      <c r="AK37" s="340">
        <f>Balance!AK8+Balance!AK12-(Balance!AK26-Balance!AK25)</f>
        <v>138908.27012258815</v>
      </c>
      <c r="AL37" s="340">
        <f>Balance!AL8+Balance!AL12-(Balance!AL26-Balance!AL25)</f>
        <v>165927.16160806513</v>
      </c>
      <c r="AM37" s="340">
        <f>Balance!AM8+Balance!AM12-(Balance!AM26-Balance!AM25)</f>
        <v>196171.30641857555</v>
      </c>
      <c r="AN37" s="340">
        <f>Balance!AN8+Balance!AN12-(Balance!AN26-Balance!AN25)</f>
        <v>229650.61148426781</v>
      </c>
      <c r="AO37" s="340">
        <f>Balance!AO8+Balance!AO12-(Balance!AO26-Balance!AO25)</f>
        <v>266816.88037869596</v>
      </c>
      <c r="AP37" s="340">
        <f>Balance!AP8+Balance!AP12-(Balance!AP26-Balance!AP25)</f>
        <v>308001.63501408527</v>
      </c>
      <c r="AQ37" s="340">
        <f>Balance!AQ8+Balance!AQ12-(Balance!AQ26-Balance!AQ25)</f>
        <v>353364.64124012867</v>
      </c>
      <c r="AR37" s="341">
        <f>Balance!AR8+Balance!AR12-(Balance!AR26-Balance!AR25)</f>
        <v>403594.7335723124</v>
      </c>
      <c r="AS37" s="46">
        <f>Balance!AS8+Balance!AS12-(Balance!AS26-Balance!AS25)</f>
        <v>403594.7335723124</v>
      </c>
      <c r="AT37" s="339">
        <f>Balance!AT8+Balance!AT12-(Balance!AT26-Balance!AT25)</f>
        <v>460398.4195649575</v>
      </c>
      <c r="AU37" s="340">
        <f>Balance!AU8+Balance!AU12-(Balance!AU26-Balance!AU25)</f>
        <v>521145.25434892031</v>
      </c>
      <c r="AV37" s="340">
        <f>Balance!AV8+Balance!AV12-(Balance!AV26-Balance!AV25)</f>
        <v>588303.32454710559</v>
      </c>
      <c r="AW37" s="340">
        <f>Balance!AW8+Balance!AW12-(Balance!AW26-Balance!AW25)</f>
        <v>662129.07365381531</v>
      </c>
      <c r="AX37" s="340">
        <f>Balance!AX8+Balance!AX12-(Balance!AX26-Balance!AX25)</f>
        <v>743177.91589173104</v>
      </c>
      <c r="AY37" s="340">
        <f>Balance!AY8+Balance!AY12-(Balance!AY26-Balance!AY25)</f>
        <v>833093.53417842439</v>
      </c>
      <c r="AZ37" s="340">
        <f>Balance!AZ8+Balance!AZ12-(Balance!AZ26-Balance!AZ25)</f>
        <v>931907.7824767743</v>
      </c>
      <c r="BA37" s="340">
        <f>Balance!BA8+Balance!BA12-(Balance!BA26-Balance!BA25)</f>
        <v>1040336.3896466768</v>
      </c>
      <c r="BB37" s="340">
        <f>Balance!BB8+Balance!BB12-(Balance!BB26-Balance!BB25)</f>
        <v>1160663.4263462685</v>
      </c>
      <c r="BC37" s="340">
        <f>Balance!BC8+Balance!BC12-(Balance!BC26-Balance!BC25)</f>
        <v>1292688.7975148316</v>
      </c>
      <c r="BD37" s="340">
        <f>Balance!BD8+Balance!BD12-(Balance!BD26-Balance!BD25)</f>
        <v>1437525.4828409259</v>
      </c>
      <c r="BE37" s="341">
        <f>Balance!BE8+Balance!BE12-(Balance!BE26-Balance!BE25)</f>
        <v>1600300.0066363309</v>
      </c>
      <c r="BF37" s="47">
        <f>Balance!BF8+Balance!BF12-(Balance!BF26-Balance!BF25)</f>
        <v>1600300.0066363309</v>
      </c>
      <c r="BG37" s="339">
        <f>Balance!BG8+Balance!BG12-(Balance!BG26-Balance!BG25)</f>
        <v>1779835.6636473904</v>
      </c>
      <c r="BH37" s="340">
        <f>Balance!BH8+Balance!BH12-(Balance!BH26-Balance!BH25)</f>
        <v>1972806.7736458634</v>
      </c>
      <c r="BI37" s="340">
        <f>Balance!BI8+Balance!BI12-(Balance!BI26-Balance!BI25)</f>
        <v>2182408.1288316026</v>
      </c>
      <c r="BJ37" s="340">
        <f>Balance!BJ8+Balance!BJ12-(Balance!BJ26-Balance!BJ25)</f>
        <v>2406688.1704679299</v>
      </c>
      <c r="BK37" s="340">
        <f>Balance!BK8+Balance!BK12-(Balance!BK26-Balance!BK25)</f>
        <v>2646424.487987807</v>
      </c>
      <c r="BL37" s="340">
        <f>Balance!BL8+Balance!BL12-(Balance!BL26-Balance!BL25)</f>
        <v>2905472.513708788</v>
      </c>
      <c r="BM37" s="340">
        <f>Balance!BM8+Balance!BM12-(Balance!BM26-Balance!BM25)</f>
        <v>3181020.4252278609</v>
      </c>
      <c r="BN37" s="340">
        <f>Balance!BN8+Balance!BN12-(Balance!BN26-Balance!BN25)</f>
        <v>3474183.5118350433</v>
      </c>
      <c r="BO37" s="340">
        <f>Balance!BO8+Balance!BO12-(Balance!BO26-Balance!BO25)</f>
        <v>3790293.8384344717</v>
      </c>
      <c r="BP37" s="340">
        <f>Balance!BP8+Balance!BP12-(Balance!BP26-Balance!BP25)</f>
        <v>4125601.7317299694</v>
      </c>
      <c r="BQ37" s="340">
        <f>Balance!BQ8+Balance!BQ12-(Balance!BQ26-Balance!BQ25)</f>
        <v>4481814.6223520329</v>
      </c>
      <c r="BR37" s="341">
        <f>Balance!BR8+Balance!BR12-(Balance!BR26-Balance!BR25)</f>
        <v>4890620.2300200034</v>
      </c>
      <c r="BS37" s="48">
        <f>Balance!BS8+Balance!BS12-(Balance!BS26-Balance!BS25)</f>
        <v>4890620.2300200034</v>
      </c>
    </row>
    <row r="38" spans="1:71" x14ac:dyDescent="0.2">
      <c r="A38" s="100"/>
      <c r="B38" s="320" t="s">
        <v>255</v>
      </c>
      <c r="C38" s="320" t="s">
        <v>179</v>
      </c>
      <c r="D38" s="320"/>
      <c r="E38" s="320"/>
      <c r="F38" s="328"/>
      <c r="G38" s="336">
        <f>Capitalzn!$D45</f>
        <v>5.3436427363197932E-2</v>
      </c>
      <c r="H38" s="337">
        <f>Capitalzn!$D45</f>
        <v>5.3436427363197932E-2</v>
      </c>
      <c r="I38" s="337">
        <f>Capitalzn!$D45</f>
        <v>5.3436427363197932E-2</v>
      </c>
      <c r="J38" s="337">
        <f>Capitalzn!$D45</f>
        <v>5.3436427363197932E-2</v>
      </c>
      <c r="K38" s="337">
        <f>Capitalzn!$D45</f>
        <v>5.3436427363197932E-2</v>
      </c>
      <c r="L38" s="337">
        <f>Capitalzn!$D45</f>
        <v>5.3436427363197932E-2</v>
      </c>
      <c r="M38" s="337">
        <f>Capitalzn!$D45</f>
        <v>5.3436427363197932E-2</v>
      </c>
      <c r="N38" s="337">
        <f>Capitalzn!$D45</f>
        <v>5.3436427363197932E-2</v>
      </c>
      <c r="O38" s="337">
        <f>Capitalzn!$D45</f>
        <v>5.3436427363197932E-2</v>
      </c>
      <c r="P38" s="337">
        <f>Capitalzn!$D45</f>
        <v>5.3436427363197932E-2</v>
      </c>
      <c r="Q38" s="337">
        <f>Capitalzn!$D45</f>
        <v>5.3436427363197932E-2</v>
      </c>
      <c r="R38" s="338">
        <f>Capitalzn!$D45</f>
        <v>5.3436427363197932E-2</v>
      </c>
      <c r="S38" s="44">
        <f>Capitalzn!$D45</f>
        <v>5.3436427363197932E-2</v>
      </c>
      <c r="T38" s="336">
        <f>Capitalzn!$D45</f>
        <v>5.3436427363197932E-2</v>
      </c>
      <c r="U38" s="337">
        <f>Capitalzn!$D45</f>
        <v>5.3436427363197932E-2</v>
      </c>
      <c r="V38" s="337">
        <f>Capitalzn!$D45</f>
        <v>5.3436427363197932E-2</v>
      </c>
      <c r="W38" s="337">
        <f>Capitalzn!$D45</f>
        <v>5.3436427363197932E-2</v>
      </c>
      <c r="X38" s="337">
        <f>Capitalzn!$D45</f>
        <v>5.3436427363197932E-2</v>
      </c>
      <c r="Y38" s="337">
        <f>Capitalzn!$D45</f>
        <v>5.3436427363197932E-2</v>
      </c>
      <c r="Z38" s="337">
        <f>Capitalzn!$D45</f>
        <v>5.3436427363197932E-2</v>
      </c>
      <c r="AA38" s="337">
        <f>Capitalzn!$D45</f>
        <v>5.3436427363197932E-2</v>
      </c>
      <c r="AB38" s="337">
        <f>Capitalzn!$D45</f>
        <v>5.3436427363197932E-2</v>
      </c>
      <c r="AC38" s="337">
        <f>Capitalzn!$D45</f>
        <v>5.3436427363197932E-2</v>
      </c>
      <c r="AD38" s="337">
        <f>Capitalzn!$D45</f>
        <v>5.3436427363197932E-2</v>
      </c>
      <c r="AE38" s="338">
        <f>Capitalzn!$D45</f>
        <v>5.3436427363197932E-2</v>
      </c>
      <c r="AF38" s="45">
        <f>Capitalzn!$D45</f>
        <v>5.3436427363197932E-2</v>
      </c>
      <c r="AG38" s="336">
        <f>Capitalzn!$D45</f>
        <v>5.3436427363197932E-2</v>
      </c>
      <c r="AH38" s="337">
        <f>Capitalzn!$D45</f>
        <v>5.3436427363197932E-2</v>
      </c>
      <c r="AI38" s="337">
        <f>Capitalzn!$D45</f>
        <v>5.3436427363197932E-2</v>
      </c>
      <c r="AJ38" s="337">
        <f>Capitalzn!$D45</f>
        <v>5.3436427363197932E-2</v>
      </c>
      <c r="AK38" s="337">
        <f>Capitalzn!$D45</f>
        <v>5.3436427363197932E-2</v>
      </c>
      <c r="AL38" s="337">
        <f>Capitalzn!$D45</f>
        <v>5.3436427363197932E-2</v>
      </c>
      <c r="AM38" s="337">
        <f>Capitalzn!$D45</f>
        <v>5.3436427363197932E-2</v>
      </c>
      <c r="AN38" s="337">
        <f>Capitalzn!$D45</f>
        <v>5.3436427363197932E-2</v>
      </c>
      <c r="AO38" s="337">
        <f>Capitalzn!$D45</f>
        <v>5.3436427363197932E-2</v>
      </c>
      <c r="AP38" s="337">
        <f>Capitalzn!$D45</f>
        <v>5.3436427363197932E-2</v>
      </c>
      <c r="AQ38" s="337">
        <f>Capitalzn!$D45</f>
        <v>5.3436427363197932E-2</v>
      </c>
      <c r="AR38" s="338">
        <f>Capitalzn!$D45</f>
        <v>5.3436427363197932E-2</v>
      </c>
      <c r="AS38" s="46">
        <f>Capitalzn!$D45</f>
        <v>5.3436427363197932E-2</v>
      </c>
      <c r="AT38" s="336">
        <f>Capitalzn!$D45</f>
        <v>5.3436427363197932E-2</v>
      </c>
      <c r="AU38" s="337">
        <f>Capitalzn!$D45</f>
        <v>5.3436427363197932E-2</v>
      </c>
      <c r="AV38" s="337">
        <f>Capitalzn!$D45</f>
        <v>5.3436427363197932E-2</v>
      </c>
      <c r="AW38" s="337">
        <f>Capitalzn!$D45</f>
        <v>5.3436427363197932E-2</v>
      </c>
      <c r="AX38" s="337">
        <f>Capitalzn!$D45</f>
        <v>5.3436427363197932E-2</v>
      </c>
      <c r="AY38" s="337">
        <f>Capitalzn!$D45</f>
        <v>5.3436427363197932E-2</v>
      </c>
      <c r="AZ38" s="337">
        <f>Capitalzn!$D45</f>
        <v>5.3436427363197932E-2</v>
      </c>
      <c r="BA38" s="337">
        <f>Capitalzn!$D45</f>
        <v>5.3436427363197932E-2</v>
      </c>
      <c r="BB38" s="337">
        <f>Capitalzn!$D45</f>
        <v>5.3436427363197932E-2</v>
      </c>
      <c r="BC38" s="337">
        <f>Capitalzn!$D45</f>
        <v>5.3436427363197932E-2</v>
      </c>
      <c r="BD38" s="337">
        <f>Capitalzn!$D45</f>
        <v>5.3436427363197932E-2</v>
      </c>
      <c r="BE38" s="338">
        <f>Capitalzn!$D45</f>
        <v>5.3436427363197932E-2</v>
      </c>
      <c r="BF38" s="47">
        <f>Capitalzn!$D45</f>
        <v>5.3436427363197932E-2</v>
      </c>
      <c r="BG38" s="336">
        <f>Capitalzn!$D45</f>
        <v>5.3436427363197932E-2</v>
      </c>
      <c r="BH38" s="337">
        <f>Capitalzn!$D45</f>
        <v>5.3436427363197932E-2</v>
      </c>
      <c r="BI38" s="337">
        <f>Capitalzn!$D45</f>
        <v>5.3436427363197932E-2</v>
      </c>
      <c r="BJ38" s="337">
        <f>Capitalzn!$D45</f>
        <v>5.3436427363197932E-2</v>
      </c>
      <c r="BK38" s="337">
        <f>Capitalzn!$D45</f>
        <v>5.3436427363197932E-2</v>
      </c>
      <c r="BL38" s="337">
        <f>Capitalzn!$D45</f>
        <v>5.3436427363197932E-2</v>
      </c>
      <c r="BM38" s="337">
        <f>Capitalzn!$D45</f>
        <v>5.3436427363197932E-2</v>
      </c>
      <c r="BN38" s="337">
        <f>Capitalzn!$D45</f>
        <v>5.3436427363197932E-2</v>
      </c>
      <c r="BO38" s="337">
        <f>Capitalzn!$D45</f>
        <v>5.3436427363197932E-2</v>
      </c>
      <c r="BP38" s="337">
        <f>Capitalzn!$D45</f>
        <v>5.3436427363197932E-2</v>
      </c>
      <c r="BQ38" s="337">
        <f>Capitalzn!$D45</f>
        <v>5.3436427363197932E-2</v>
      </c>
      <c r="BR38" s="338">
        <f>Capitalzn!$D45</f>
        <v>5.3436427363197932E-2</v>
      </c>
      <c r="BS38" s="48">
        <f>Capitalzn!$D45</f>
        <v>5.3436427363197932E-2</v>
      </c>
    </row>
    <row r="39" spans="1:71" x14ac:dyDescent="0.2">
      <c r="A39" s="100"/>
      <c r="B39" s="320" t="s">
        <v>181</v>
      </c>
      <c r="C39" s="320" t="s">
        <v>256</v>
      </c>
      <c r="D39" s="320"/>
      <c r="E39" s="320"/>
      <c r="F39" s="328"/>
      <c r="G39" s="339">
        <f t="shared" ref="G39:AL39" si="0">G37*G38</f>
        <v>89.565995638841969</v>
      </c>
      <c r="H39" s="340">
        <f t="shared" si="0"/>
        <v>36.283329180805232</v>
      </c>
      <c r="I39" s="340">
        <f t="shared" si="0"/>
        <v>60.513468521147729</v>
      </c>
      <c r="J39" s="340">
        <f t="shared" si="0"/>
        <v>6.7734081622890656</v>
      </c>
      <c r="K39" s="340">
        <f t="shared" si="0"/>
        <v>-43.277038758333553</v>
      </c>
      <c r="L39" s="340">
        <f t="shared" si="0"/>
        <v>-162.92356065182312</v>
      </c>
      <c r="M39" s="340">
        <f t="shared" si="0"/>
        <v>-208.23198764611348</v>
      </c>
      <c r="N39" s="340">
        <f t="shared" si="0"/>
        <v>-220.62819844964656</v>
      </c>
      <c r="O39" s="340">
        <f t="shared" si="0"/>
        <v>-239.75750189038496</v>
      </c>
      <c r="P39" s="340">
        <f t="shared" si="0"/>
        <v>-235.79471309751275</v>
      </c>
      <c r="Q39" s="340">
        <f t="shared" si="0"/>
        <v>-225.70768229230183</v>
      </c>
      <c r="R39" s="341">
        <f t="shared" si="0"/>
        <v>-152.6584263606438</v>
      </c>
      <c r="S39" s="44">
        <f t="shared" si="0"/>
        <v>-152.6584263606438</v>
      </c>
      <c r="T39" s="339">
        <f t="shared" si="0"/>
        <v>-11.081038515343135</v>
      </c>
      <c r="U39" s="340">
        <f t="shared" si="0"/>
        <v>21.624432915952461</v>
      </c>
      <c r="V39" s="340">
        <f t="shared" si="0"/>
        <v>62.716023375439924</v>
      </c>
      <c r="W39" s="340">
        <f t="shared" si="0"/>
        <v>131.22368686658777</v>
      </c>
      <c r="X39" s="340">
        <f t="shared" si="0"/>
        <v>221.91322910163674</v>
      </c>
      <c r="Y39" s="340">
        <f t="shared" si="0"/>
        <v>360.91878483911393</v>
      </c>
      <c r="Z39" s="340">
        <f t="shared" si="0"/>
        <v>517.51553083783904</v>
      </c>
      <c r="AA39" s="340">
        <f t="shared" si="0"/>
        <v>717.89287748294771</v>
      </c>
      <c r="AB39" s="340">
        <f t="shared" si="0"/>
        <v>971.29910790378358</v>
      </c>
      <c r="AC39" s="340">
        <f t="shared" si="0"/>
        <v>1303.109884795552</v>
      </c>
      <c r="AD39" s="340">
        <f t="shared" si="0"/>
        <v>1721.8995657311832</v>
      </c>
      <c r="AE39" s="341">
        <f t="shared" si="0"/>
        <v>2294.5465534512482</v>
      </c>
      <c r="AF39" s="45">
        <f t="shared" si="0"/>
        <v>2294.5465534512482</v>
      </c>
      <c r="AG39" s="339">
        <f t="shared" si="0"/>
        <v>3138.2327878537467</v>
      </c>
      <c r="AH39" s="340">
        <f t="shared" si="0"/>
        <v>3999.2442992012038</v>
      </c>
      <c r="AI39" s="340">
        <f t="shared" si="0"/>
        <v>4993.6399676856454</v>
      </c>
      <c r="AJ39" s="340">
        <f t="shared" si="0"/>
        <v>6137.1574014043363</v>
      </c>
      <c r="AK39" s="340">
        <f t="shared" si="0"/>
        <v>7422.7616865531591</v>
      </c>
      <c r="AL39" s="340">
        <f t="shared" si="0"/>
        <v>8866.5547188509772</v>
      </c>
      <c r="AM39" s="340">
        <f t="shared" ref="AM39:BR39" si="1">AM37*AM38</f>
        <v>10482.693766179857</v>
      </c>
      <c r="AN39" s="340">
        <f t="shared" si="1"/>
        <v>12271.708219493066</v>
      </c>
      <c r="AO39" s="340">
        <f t="shared" si="1"/>
        <v>14257.740847631258</v>
      </c>
      <c r="AP39" s="340">
        <f t="shared" si="1"/>
        <v>16458.50699717637</v>
      </c>
      <c r="AQ39" s="340">
        <f t="shared" si="1"/>
        <v>18882.543984350632</v>
      </c>
      <c r="AR39" s="341">
        <f t="shared" si="1"/>
        <v>21566.660664706094</v>
      </c>
      <c r="AS39" s="46">
        <f t="shared" si="1"/>
        <v>21566.660664706094</v>
      </c>
      <c r="AT39" s="339">
        <f t="shared" si="1"/>
        <v>24602.046705213976</v>
      </c>
      <c r="AU39" s="340">
        <f t="shared" si="1"/>
        <v>27848.140529691391</v>
      </c>
      <c r="AV39" s="340">
        <f t="shared" si="1"/>
        <v>31436.827869689267</v>
      </c>
      <c r="AW39" s="340">
        <f t="shared" si="1"/>
        <v>35381.812149363635</v>
      </c>
      <c r="AX39" s="340">
        <f t="shared" si="1"/>
        <v>39712.772720481305</v>
      </c>
      <c r="AY39" s="340">
        <f t="shared" si="1"/>
        <v>44517.542125875232</v>
      </c>
      <c r="AZ39" s="340">
        <f t="shared" si="1"/>
        <v>49797.822527519005</v>
      </c>
      <c r="BA39" s="340">
        <f t="shared" si="1"/>
        <v>55591.859918646231</v>
      </c>
      <c r="BB39" s="340">
        <f t="shared" si="1"/>
        <v>62021.706875072807</v>
      </c>
      <c r="BC39" s="340">
        <f t="shared" si="1"/>
        <v>69076.671031620979</v>
      </c>
      <c r="BD39" s="340">
        <f t="shared" si="1"/>
        <v>76816.226046575175</v>
      </c>
      <c r="BE39" s="341">
        <f t="shared" si="1"/>
        <v>85514.315063947462</v>
      </c>
      <c r="BF39" s="47">
        <f t="shared" si="1"/>
        <v>85514.315063947462</v>
      </c>
      <c r="BG39" s="339">
        <f t="shared" si="1"/>
        <v>95108.059158922959</v>
      </c>
      <c r="BH39" s="340">
        <f t="shared" si="1"/>
        <v>105419.74586155204</v>
      </c>
      <c r="BI39" s="340">
        <f t="shared" si="1"/>
        <v>116620.09345316264</v>
      </c>
      <c r="BJ39" s="340">
        <f t="shared" si="1"/>
        <v>128604.81760707726</v>
      </c>
      <c r="BK39" s="340">
        <f t="shared" si="1"/>
        <v>141415.46992454873</v>
      </c>
      <c r="BL39" s="340">
        <f t="shared" si="1"/>
        <v>155258.07093456775</v>
      </c>
      <c r="BM39" s="340">
        <f t="shared" si="1"/>
        <v>169982.36689353758</v>
      </c>
      <c r="BN39" s="340">
        <f t="shared" si="1"/>
        <v>185647.9548765932</v>
      </c>
      <c r="BO39" s="340">
        <f t="shared" si="1"/>
        <v>202539.76138268033</v>
      </c>
      <c r="BP39" s="340">
        <f t="shared" si="1"/>
        <v>220457.4172670721</v>
      </c>
      <c r="BQ39" s="340">
        <f t="shared" si="1"/>
        <v>239492.16152263278</v>
      </c>
      <c r="BR39" s="341">
        <f t="shared" si="1"/>
        <v>261337.27268245028</v>
      </c>
      <c r="BS39" s="48">
        <f t="shared" ref="BS39" si="2">BS37*BS38</f>
        <v>261337.27268245028</v>
      </c>
    </row>
    <row r="40" spans="1:71" x14ac:dyDescent="0.2">
      <c r="A40" s="100"/>
      <c r="B40" s="320" t="s">
        <v>177</v>
      </c>
      <c r="C40" s="320" t="s">
        <v>257</v>
      </c>
      <c r="D40" s="320"/>
      <c r="E40" s="320"/>
      <c r="F40" s="342"/>
      <c r="G40" s="343">
        <f t="shared" ref="G40:AL40" si="3">G36-G39</f>
        <v>-277.08219563884188</v>
      </c>
      <c r="H40" s="351">
        <f t="shared" si="3"/>
        <v>-376.87967918080523</v>
      </c>
      <c r="I40" s="351">
        <f t="shared" si="3"/>
        <v>-323.49552268781434</v>
      </c>
      <c r="J40" s="351">
        <f t="shared" si="3"/>
        <v>-546.58548350951128</v>
      </c>
      <c r="K40" s="351">
        <f t="shared" si="3"/>
        <v>-436.3432537011571</v>
      </c>
      <c r="L40" s="351">
        <f t="shared" si="3"/>
        <v>-362.17538526262535</v>
      </c>
      <c r="M40" s="351">
        <f t="shared" si="3"/>
        <v>-222.97830073620545</v>
      </c>
      <c r="N40" s="351">
        <f t="shared" si="3"/>
        <v>-137.40735932369893</v>
      </c>
      <c r="O40" s="351">
        <f t="shared" si="3"/>
        <v>107.3779085434274</v>
      </c>
      <c r="P40" s="351">
        <f t="shared" si="3"/>
        <v>395.67205242145428</v>
      </c>
      <c r="Q40" s="351">
        <f t="shared" si="3"/>
        <v>501.96541933459366</v>
      </c>
      <c r="R40" s="352">
        <f t="shared" si="3"/>
        <v>608.03195319102281</v>
      </c>
      <c r="S40" s="67">
        <f t="shared" si="3"/>
        <v>-2213.0843278331945</v>
      </c>
      <c r="T40" s="343">
        <f t="shared" si="3"/>
        <v>553.08380344695581</v>
      </c>
      <c r="U40" s="351">
        <f t="shared" si="3"/>
        <v>733.30913492902494</v>
      </c>
      <c r="V40" s="351">
        <f t="shared" si="3"/>
        <v>1054.4783197576253</v>
      </c>
      <c r="W40" s="351">
        <f t="shared" si="3"/>
        <v>1300.9549959831936</v>
      </c>
      <c r="X40" s="351">
        <f t="shared" si="3"/>
        <v>1621.9755769752633</v>
      </c>
      <c r="Y40" s="351">
        <f t="shared" si="3"/>
        <v>2132.8534576442698</v>
      </c>
      <c r="Z40" s="351">
        <f t="shared" si="3"/>
        <v>2599.0590994297609</v>
      </c>
      <c r="AA40" s="351">
        <f t="shared" si="3"/>
        <v>3210.580585380852</v>
      </c>
      <c r="AB40" s="351">
        <f t="shared" si="3"/>
        <v>4142.0031613973542</v>
      </c>
      <c r="AC40" s="351">
        <f t="shared" si="3"/>
        <v>5068.9272455212895</v>
      </c>
      <c r="AD40" s="351">
        <f t="shared" si="3"/>
        <v>6265.636327963025</v>
      </c>
      <c r="AE40" s="352">
        <f t="shared" si="3"/>
        <v>8756.4769571192519</v>
      </c>
      <c r="AF40" s="68">
        <f t="shared" si="3"/>
        <v>43458.370750882554</v>
      </c>
      <c r="AG40" s="343">
        <f t="shared" si="3"/>
        <v>10590.645295957627</v>
      </c>
      <c r="AH40" s="351">
        <f t="shared" si="3"/>
        <v>12269.073586042028</v>
      </c>
      <c r="AI40" s="351">
        <f t="shared" si="3"/>
        <v>14072.32012788903</v>
      </c>
      <c r="AJ40" s="351">
        <f t="shared" si="3"/>
        <v>15395.10827412469</v>
      </c>
      <c r="AK40" s="351">
        <f t="shared" si="3"/>
        <v>16716.877918892264</v>
      </c>
      <c r="AL40" s="351">
        <f t="shared" si="3"/>
        <v>18407.956535295409</v>
      </c>
      <c r="AM40" s="351">
        <f t="shared" ref="AM40:BR40" si="4">AM36-AM39</f>
        <v>19648.757596601783</v>
      </c>
      <c r="AN40" s="351">
        <f t="shared" si="4"/>
        <v>21016.752698614921</v>
      </c>
      <c r="AO40" s="351">
        <f t="shared" si="4"/>
        <v>22930.763486029959</v>
      </c>
      <c r="AP40" s="351">
        <f t="shared" si="4"/>
        <v>24352.904679339623</v>
      </c>
      <c r="AQ40" s="351">
        <f t="shared" si="4"/>
        <v>25999.577949776241</v>
      </c>
      <c r="AR40" s="352">
        <f t="shared" si="4"/>
        <v>28363.923017736804</v>
      </c>
      <c r="AS40" s="69">
        <f t="shared" si="4"/>
        <v>336675.44584268064</v>
      </c>
      <c r="AT40" s="343">
        <f t="shared" si="4"/>
        <v>30025.347013108269</v>
      </c>
      <c r="AU40" s="351">
        <f t="shared" si="4"/>
        <v>32072.063054542497</v>
      </c>
      <c r="AV40" s="351">
        <f t="shared" si="4"/>
        <v>35334.128380012233</v>
      </c>
      <c r="AW40" s="351">
        <f t="shared" si="4"/>
        <v>37583.518801439823</v>
      </c>
      <c r="AX40" s="351">
        <f t="shared" si="4"/>
        <v>40280.533940160887</v>
      </c>
      <c r="AY40" s="351">
        <f t="shared" si="4"/>
        <v>44528.233407354608</v>
      </c>
      <c r="AZ40" s="351">
        <f t="shared" si="4"/>
        <v>47512.019987825857</v>
      </c>
      <c r="BA40" s="351">
        <f t="shared" si="4"/>
        <v>51070.985667041801</v>
      </c>
      <c r="BB40" s="351">
        <f t="shared" si="4"/>
        <v>56652.65421284661</v>
      </c>
      <c r="BC40" s="351">
        <f t="shared" si="4"/>
        <v>60581.754965138229</v>
      </c>
      <c r="BD40" s="351">
        <f t="shared" si="4"/>
        <v>65304.036250586942</v>
      </c>
      <c r="BE40" s="352">
        <f t="shared" si="4"/>
        <v>74560.318038557743</v>
      </c>
      <c r="BF40" s="70">
        <f t="shared" si="4"/>
        <v>1092309.0222183643</v>
      </c>
      <c r="BG40" s="343">
        <f t="shared" si="4"/>
        <v>79390.325955994369</v>
      </c>
      <c r="BH40" s="351">
        <f t="shared" si="4"/>
        <v>83535.1885778695</v>
      </c>
      <c r="BI40" s="351">
        <f t="shared" si="4"/>
        <v>89577.613192139077</v>
      </c>
      <c r="BJ40" s="351">
        <f t="shared" si="4"/>
        <v>91525.376406956246</v>
      </c>
      <c r="BK40" s="351">
        <f t="shared" si="4"/>
        <v>93557.720573676546</v>
      </c>
      <c r="BL40" s="351">
        <f t="shared" si="4"/>
        <v>98868.054071205872</v>
      </c>
      <c r="BM40" s="351">
        <f t="shared" si="4"/>
        <v>99439.111837417586</v>
      </c>
      <c r="BN40" s="351">
        <f t="shared" si="4"/>
        <v>100628.00981812621</v>
      </c>
      <c r="BO40" s="351">
        <f t="shared" si="4"/>
        <v>106372.9087162732</v>
      </c>
      <c r="BP40" s="351">
        <f t="shared" si="4"/>
        <v>106290.12236018907</v>
      </c>
      <c r="BQ40" s="351">
        <f t="shared" si="4"/>
        <v>107232.23162256167</v>
      </c>
      <c r="BR40" s="352">
        <f t="shared" si="4"/>
        <v>137493.39800161737</v>
      </c>
      <c r="BS40" s="71">
        <f t="shared" ref="BS40" si="5">BS36-BS39</f>
        <v>2954455.9800163745</v>
      </c>
    </row>
    <row r="41" spans="1:71" ht="6" customHeight="1" x14ac:dyDescent="0.2">
      <c r="A41" s="321"/>
      <c r="B41" s="198"/>
      <c r="C41" s="323"/>
      <c r="D41" s="323"/>
      <c r="E41" s="323"/>
      <c r="F41" s="160"/>
      <c r="G41" s="330"/>
      <c r="H41" s="119"/>
      <c r="I41" s="119"/>
      <c r="J41" s="119"/>
      <c r="K41" s="119"/>
      <c r="L41" s="119"/>
      <c r="M41" s="119"/>
      <c r="N41" s="119"/>
      <c r="O41" s="119"/>
      <c r="P41" s="119"/>
      <c r="Q41" s="119"/>
      <c r="R41" s="119"/>
      <c r="S41" s="119"/>
      <c r="T41" s="119"/>
      <c r="U41" s="119"/>
      <c r="V41" s="119"/>
      <c r="W41" s="119"/>
      <c r="X41" s="119"/>
      <c r="Y41" s="119"/>
      <c r="Z41" s="119"/>
      <c r="AA41" s="119"/>
      <c r="AB41" s="119"/>
      <c r="AC41" s="119"/>
      <c r="AD41" s="119"/>
      <c r="AE41" s="119"/>
      <c r="AF41" s="119"/>
      <c r="AG41" s="330"/>
      <c r="AH41" s="119"/>
      <c r="AI41" s="119"/>
      <c r="AJ41" s="119"/>
      <c r="AK41" s="119"/>
      <c r="AL41" s="119"/>
      <c r="AM41" s="119"/>
      <c r="AN41" s="119"/>
      <c r="AO41" s="119"/>
      <c r="AP41" s="119"/>
      <c r="AQ41" s="119"/>
      <c r="AR41" s="119"/>
      <c r="AS41" s="119"/>
      <c r="AT41" s="330"/>
      <c r="AU41" s="119"/>
      <c r="AV41" s="119"/>
      <c r="AW41" s="119"/>
      <c r="AX41" s="119"/>
      <c r="AY41" s="119"/>
      <c r="AZ41" s="119"/>
      <c r="BA41" s="119"/>
      <c r="BB41" s="119"/>
      <c r="BC41" s="119"/>
      <c r="BD41" s="119"/>
      <c r="BE41" s="119"/>
      <c r="BF41" s="119"/>
      <c r="BG41" s="330"/>
      <c r="BH41" s="119"/>
      <c r="BI41" s="119"/>
      <c r="BJ41" s="119"/>
      <c r="BK41" s="119"/>
      <c r="BL41" s="119"/>
      <c r="BM41" s="119"/>
      <c r="BN41" s="119"/>
      <c r="BO41" s="119"/>
      <c r="BP41" s="119"/>
      <c r="BQ41" s="119"/>
      <c r="BR41" s="119"/>
      <c r="BS41" s="119"/>
    </row>
    <row r="42" spans="1:71" ht="6.75" customHeight="1" x14ac:dyDescent="0.2">
      <c r="S42" s="130"/>
      <c r="AF42" s="130"/>
      <c r="AS42" s="130"/>
      <c r="AU42" s="130"/>
      <c r="AW42" s="130"/>
      <c r="AX42" s="130"/>
      <c r="AY42" s="130"/>
      <c r="AZ42" s="130"/>
      <c r="BA42" s="130"/>
      <c r="BB42" s="130"/>
      <c r="BC42" s="130"/>
      <c r="BD42" s="130"/>
      <c r="BE42" s="130"/>
      <c r="BF42" s="130"/>
      <c r="BG42" s="130"/>
      <c r="BH42" s="130"/>
      <c r="BI42" s="130"/>
      <c r="BJ42" s="130"/>
      <c r="BL42" s="130"/>
      <c r="BM42" s="130"/>
      <c r="BN42" s="130"/>
      <c r="BO42" s="130"/>
      <c r="BP42" s="130"/>
      <c r="BQ42" s="130"/>
      <c r="BR42" s="130"/>
      <c r="BS42" s="130"/>
    </row>
    <row r="43" spans="1:71" s="58" customFormat="1" ht="6.75" customHeight="1" x14ac:dyDescent="0.2">
      <c r="A43" s="101"/>
      <c r="B43" s="354"/>
      <c r="C43" s="316"/>
      <c r="D43" s="316"/>
      <c r="E43" s="316"/>
      <c r="F43" s="61"/>
      <c r="G43" s="145"/>
      <c r="H43" s="145"/>
      <c r="I43" s="145"/>
      <c r="J43" s="145"/>
      <c r="K43" s="145"/>
      <c r="L43" s="145"/>
      <c r="M43" s="145"/>
      <c r="N43" s="145"/>
      <c r="O43" s="145"/>
      <c r="P43" s="145"/>
      <c r="Q43" s="145"/>
      <c r="R43" s="145"/>
      <c r="S43" s="145"/>
      <c r="T43" s="145"/>
      <c r="U43" s="145"/>
      <c r="V43" s="145"/>
      <c r="W43" s="145"/>
      <c r="X43" s="145"/>
      <c r="Y43" s="145"/>
      <c r="Z43" s="145"/>
      <c r="AA43" s="145"/>
      <c r="AB43" s="145"/>
      <c r="AC43" s="145"/>
      <c r="AD43" s="145"/>
      <c r="AE43" s="145"/>
      <c r="AF43" s="145"/>
      <c r="AG43" s="145"/>
      <c r="AH43" s="145"/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5"/>
      <c r="BG43" s="145"/>
      <c r="BH43" s="145"/>
      <c r="BI43" s="145"/>
      <c r="BJ43" s="145"/>
      <c r="BK43" s="145"/>
      <c r="BL43" s="145"/>
      <c r="BM43" s="145"/>
      <c r="BN43" s="145"/>
      <c r="BO43" s="145"/>
      <c r="BP43" s="145"/>
      <c r="BQ43" s="145"/>
      <c r="BR43" s="145"/>
      <c r="BS43" s="145"/>
    </row>
    <row r="44" spans="1:71" x14ac:dyDescent="0.2">
      <c r="A44" s="96"/>
      <c r="B44" s="359">
        <v>1.2</v>
      </c>
      <c r="C44" s="320" t="s">
        <v>377</v>
      </c>
      <c r="D44" s="334"/>
      <c r="E44" s="320"/>
      <c r="F44" s="678"/>
      <c r="G44" s="679">
        <f>$B44*((Balance!G8-Balance!G26)/Balance!G19)</f>
        <v>0.91647961908863751</v>
      </c>
      <c r="H44" s="680">
        <f>$B44*((Balance!H8-Balance!H26)/Balance!H19)</f>
        <v>0.13690375948530017</v>
      </c>
      <c r="I44" s="680">
        <f>$B44*((Balance!I8-Balance!I26)/Balance!I19)</f>
        <v>0.39639358431113791</v>
      </c>
      <c r="J44" s="680">
        <f>$B44*((Balance!J8-Balance!J26)/Balance!J19)</f>
        <v>-0.59377411871497698</v>
      </c>
      <c r="K44" s="680">
        <f>$B44*((Balance!K8-Balance!K26)/Balance!K19)</f>
        <v>-0.91330261321504991</v>
      </c>
      <c r="L44" s="680">
        <f>$B44*((Balance!L8-Balance!L26)/Balance!L19)</f>
        <v>-1.1237696049318362</v>
      </c>
      <c r="M44" s="680">
        <f>$B44*((Balance!M8-Balance!M26)/Balance!M19)</f>
        <v>-1.2287108407779088</v>
      </c>
      <c r="N44" s="680">
        <f>$B44*((Balance!N8-Balance!N26)/Balance!N19)</f>
        <v>-1.1973877747841004</v>
      </c>
      <c r="O44" s="680">
        <f>$B44*((Balance!O8-Balance!O26)/Balance!O19)</f>
        <v>-1.1701207481989766</v>
      </c>
      <c r="P44" s="680">
        <f>$B44*((Balance!P8-Balance!P26)/Balance!P19)</f>
        <v>-1.071361211950417</v>
      </c>
      <c r="Q44" s="680">
        <f>$B44*((Balance!Q8-Balance!Q26)/Balance!Q19)</f>
        <v>-0.97981493074635229</v>
      </c>
      <c r="R44" s="681">
        <f>$B44*((Balance!R8-Balance!R26)/Balance!R19)</f>
        <v>-0.72012454967154371</v>
      </c>
      <c r="S44" s="606">
        <f>R44</f>
        <v>-0.72012454967154371</v>
      </c>
      <c r="T44" s="679">
        <f>$B44*((Balance!T8-Balance!T26)/Balance!T19)</f>
        <v>-0.50245111931134712</v>
      </c>
      <c r="U44" s="680">
        <f>$B44*((Balance!U8-Balance!U26)/Balance!U19)</f>
        <v>-0.4030460464846165</v>
      </c>
      <c r="V44" s="680">
        <f>$B44*((Balance!V8-Balance!V26)/Balance!V19)</f>
        <v>-0.29271078603468542</v>
      </c>
      <c r="W44" s="680">
        <f>$B44*((Balance!W8-Balance!W26)/Balance!W19)</f>
        <v>-0.14795073422022223</v>
      </c>
      <c r="X44" s="680">
        <f>$B44*((Balance!X8-Balance!X26)/Balance!X19)</f>
        <v>1.2389968112802231E-2</v>
      </c>
      <c r="Y44" s="680">
        <f>$B44*((Balance!Y8-Balance!Y26)/Balance!Y19)</f>
        <v>0.17621403875641775</v>
      </c>
      <c r="Z44" s="680">
        <f>$B44*((Balance!Z8-Balance!Z26)/Balance!Z19)</f>
        <v>0.35951884053258942</v>
      </c>
      <c r="AA44" s="680">
        <f>$B44*((Balance!AA8-Balance!AA26)/Balance!AA19)</f>
        <v>0.5286740483789677</v>
      </c>
      <c r="AB44" s="680">
        <f>$B44*((Balance!AB8-Balance!AB26)/Balance!AB19)</f>
        <v>0.69794145554414344</v>
      </c>
      <c r="AC44" s="680">
        <f>$B44*((Balance!AC8-Balance!AC26)/Balance!AC19)</f>
        <v>0.86829228766563837</v>
      </c>
      <c r="AD44" s="680">
        <f>$B44*((Balance!AD8-Balance!AD26)/Balance!AD19)</f>
        <v>1.0224561213402803</v>
      </c>
      <c r="AE44" s="681">
        <f>$B44*((Balance!AE8-Balance!AE26)/Balance!AE19)</f>
        <v>1.181165710788642</v>
      </c>
      <c r="AF44" s="595">
        <f>AE44</f>
        <v>1.181165710788642</v>
      </c>
      <c r="AG44" s="679">
        <f>$B44*((Balance!AG8-Balance!AG26)/Balance!AG19)</f>
        <v>1.4234143300679787</v>
      </c>
      <c r="AH44" s="680">
        <f>$B44*((Balance!AH8-Balance!AH26)/Balance!AH19)</f>
        <v>1.6157343895601581</v>
      </c>
      <c r="AI44" s="680">
        <f>$B44*((Balance!AI8-Balance!AI26)/Balance!AI19)</f>
        <v>1.812505307431588</v>
      </c>
      <c r="AJ44" s="680">
        <f>$B44*((Balance!AJ8-Balance!AJ26)/Balance!AJ19)</f>
        <v>2.0224133839859513</v>
      </c>
      <c r="AK44" s="680">
        <f>$B44*((Balance!AK8-Balance!AK26)/Balance!AK19)</f>
        <v>2.2267512876434306</v>
      </c>
      <c r="AL44" s="680">
        <f>$B44*((Balance!AL8-Balance!AL26)/Balance!AL19)</f>
        <v>2.4203216929347504</v>
      </c>
      <c r="AM44" s="680">
        <f>$B44*((Balance!AM8-Balance!AM26)/Balance!AM19)</f>
        <v>2.616808392127937</v>
      </c>
      <c r="AN44" s="680">
        <f>$B44*((Balance!AN8-Balance!AN26)/Balance!AN19)</f>
        <v>2.8001484560544365</v>
      </c>
      <c r="AO44" s="680">
        <f>$B44*((Balance!AO8-Balance!AO26)/Balance!AO19)</f>
        <v>2.9680430896043251</v>
      </c>
      <c r="AP44" s="680">
        <f>$B44*((Balance!AP8-Balance!AP26)/Balance!AP19)</f>
        <v>3.1363071195569465</v>
      </c>
      <c r="AQ44" s="680">
        <f>$B44*((Balance!AQ8-Balance!AQ26)/Balance!AQ19)</f>
        <v>3.2892577852177838</v>
      </c>
      <c r="AR44" s="681">
        <f>$B44*((Balance!AR8-Balance!AR26)/Balance!AR19)</f>
        <v>3.4260219496025495</v>
      </c>
      <c r="AS44" s="682">
        <f>AR44</f>
        <v>3.4260219496025495</v>
      </c>
      <c r="AT44" s="679">
        <f>$B44*((Balance!AT8-Balance!AT26)/Balance!AT19)</f>
        <v>3.5740543771568802</v>
      </c>
      <c r="AU44" s="680">
        <f>$B44*((Balance!AU8-Balance!AU26)/Balance!AU19)</f>
        <v>3.7054896148418135</v>
      </c>
      <c r="AV44" s="680">
        <f>$B44*((Balance!AV8-Balance!AV26)/Balance!AV19)</f>
        <v>3.7970206399572497</v>
      </c>
      <c r="AW44" s="680">
        <f>$B44*((Balance!AW8-Balance!AW26)/Balance!AW19)</f>
        <v>3.9057777913672034</v>
      </c>
      <c r="AX44" s="680">
        <f>$B44*((Balance!AX8-Balance!AX26)/Balance!AX19)</f>
        <v>3.9996297438593178</v>
      </c>
      <c r="AY44" s="680">
        <f>$B44*((Balance!AY8-Balance!AY26)/Balance!AY19)</f>
        <v>4.0782921256665361</v>
      </c>
      <c r="AZ44" s="680">
        <f>$B44*((Balance!AZ8-Balance!AZ26)/Balance!AZ19)</f>
        <v>4.165142160807731</v>
      </c>
      <c r="BA44" s="680">
        <f>$B44*((Balance!BA8-Balance!BA26)/Balance!BA19)</f>
        <v>4.2384506673668101</v>
      </c>
      <c r="BB44" s="680">
        <f>$B44*((Balance!BB8-Balance!BB26)/Balance!BB19)</f>
        <v>4.2980989655588164</v>
      </c>
      <c r="BC44" s="680">
        <f>$B44*((Balance!BC8-Balance!BC26)/Balance!BC19)</f>
        <v>4.3675548872825321</v>
      </c>
      <c r="BD44" s="680">
        <f>$B44*((Balance!BD8-Balance!BD26)/Balance!BD19)</f>
        <v>4.4243685792201211</v>
      </c>
      <c r="BE44" s="681">
        <f>$B44*((Balance!BE8-Balance!BE26)/Balance!BE19)</f>
        <v>4.4745062203080348</v>
      </c>
      <c r="BF44" s="683">
        <f>BE44</f>
        <v>4.4745062203080348</v>
      </c>
      <c r="BG44" s="679">
        <f>$B44*((Balance!BG8-Balance!BG26)/Balance!BG19)</f>
        <v>4.5730928085199398</v>
      </c>
      <c r="BH44" s="680">
        <f>$B44*((Balance!BH8-Balance!BH26)/Balance!BH19)</f>
        <v>4.6900122229598749</v>
      </c>
      <c r="BI44" s="680">
        <f>$B44*((Balance!BI8-Balance!BI26)/Balance!BI19)</f>
        <v>4.8045029689168661</v>
      </c>
      <c r="BJ44" s="680">
        <f>$B44*((Balance!BJ8-Balance!BJ26)/Balance!BJ19)</f>
        <v>4.9486041874853788</v>
      </c>
      <c r="BK44" s="680">
        <f>$B44*((Balance!BK8-Balance!BK26)/Balance!BK19)</f>
        <v>5.087966963771847</v>
      </c>
      <c r="BL44" s="680">
        <f>$B44*((Balance!BL8-Balance!BL26)/Balance!BL19)</f>
        <v>5.2172021271075728</v>
      </c>
      <c r="BM44" s="680">
        <f>$B44*((Balance!BM8-Balance!BM26)/Balance!BM19)</f>
        <v>5.3634323299612232</v>
      </c>
      <c r="BN44" s="680">
        <f>$B44*((Balance!BN8-Balance!BN26)/Balance!BN19)</f>
        <v>5.4962647588281976</v>
      </c>
      <c r="BO44" s="680">
        <f>$B44*((Balance!BO8-Balance!BO26)/Balance!BO19)</f>
        <v>5.6122957512767639</v>
      </c>
      <c r="BP44" s="680">
        <f>$B44*((Balance!BP8-Balance!BP26)/Balance!BP19)</f>
        <v>5.744630012785489</v>
      </c>
      <c r="BQ44" s="680">
        <f>$B44*((Balance!BQ8-Balance!BQ26)/Balance!BQ19)</f>
        <v>5.8601046445135729</v>
      </c>
      <c r="BR44" s="681">
        <f>$B44*((Balance!BR8-Balance!BR26)/Balance!BR19)</f>
        <v>5.9860426522990373</v>
      </c>
      <c r="BS44" s="684">
        <f>BR44</f>
        <v>5.9860426522990373</v>
      </c>
    </row>
    <row r="45" spans="1:71" x14ac:dyDescent="0.2">
      <c r="A45" s="96" t="s">
        <v>258</v>
      </c>
      <c r="B45" s="359">
        <v>1.4</v>
      </c>
      <c r="C45" s="320" t="s">
        <v>375</v>
      </c>
      <c r="D45" s="320"/>
      <c r="E45" s="320"/>
      <c r="F45" s="678"/>
      <c r="G45" s="344">
        <f>$B45 * Balance!G35/Balance!G19</f>
        <v>-0.35112704779985909</v>
      </c>
      <c r="H45" s="345">
        <f>$B45 * Balance!H35/Balance!H19</f>
        <v>-0.86296019846357774</v>
      </c>
      <c r="I45" s="345">
        <f>$B45 * Balance!I35/Balance!I19</f>
        <v>-1.1491899519401423</v>
      </c>
      <c r="J45" s="345">
        <f>$B45 * Balance!J35/Balance!J19</f>
        <v>-1.0265830207569453</v>
      </c>
      <c r="K45" s="345">
        <f>$B45 * Balance!K35/Balance!K19</f>
        <v>-1.0627286129991347</v>
      </c>
      <c r="L45" s="345">
        <f>$B45 * Balance!L35/Balance!L19</f>
        <v>-1.0390382676490935</v>
      </c>
      <c r="M45" s="345">
        <f>$B45 * Balance!M35/Balance!M19</f>
        <v>-1.1894420459479509</v>
      </c>
      <c r="N45" s="345">
        <f>$B45 * Balance!N35/Balance!N19</f>
        <v>-1.2872563792337472</v>
      </c>
      <c r="O45" s="345">
        <f>$B45 * Balance!O35/Balance!O19</f>
        <v>-1.2779476700296031</v>
      </c>
      <c r="P45" s="345">
        <f>$B45 * Balance!P35/Balance!P19</f>
        <v>-1.1827953380498668</v>
      </c>
      <c r="Q45" s="345">
        <f>$B45 * Balance!Q35/Balance!Q19</f>
        <v>-1.0928800560986007</v>
      </c>
      <c r="R45" s="346">
        <f>$B45 * Balance!R35/Balance!R19</f>
        <v>-0.97328007835683583</v>
      </c>
      <c r="S45" s="607">
        <f t="shared" ref="S45:S49" si="6">R45</f>
        <v>-0.97328007835683583</v>
      </c>
      <c r="T45" s="344">
        <f>$B45 * Balance!T35/Balance!T19</f>
        <v>-0.67115087689762931</v>
      </c>
      <c r="U45" s="345">
        <f>$B45 * Balance!U35/Balance!U19</f>
        <v>-0.56764571852767443</v>
      </c>
      <c r="V45" s="345">
        <f>$B45 * Balance!V35/Balance!V19</f>
        <v>-0.44825815602903968</v>
      </c>
      <c r="W45" s="345">
        <f>$B45 * Balance!W35/Balance!W19</f>
        <v>-0.2862722576686888</v>
      </c>
      <c r="X45" s="345">
        <f>$B45 * Balance!X35/Balance!X19</f>
        <v>-0.10272801625757486</v>
      </c>
      <c r="Y45" s="345">
        <f>$B45 * Balance!Y35/Balance!Y19</f>
        <v>8.8500767468644256E-2</v>
      </c>
      <c r="Z45" s="345">
        <f>$B45 * Balance!Z35/Balance!Z19</f>
        <v>0.30465227662006472</v>
      </c>
      <c r="AA45" s="345">
        <f>$B45 * Balance!AA35/Balance!AA19</f>
        <v>0.50961197734867802</v>
      </c>
      <c r="AB45" s="345">
        <f>$B45 * Balance!AB35/Balance!AB19</f>
        <v>0.71399233643857662</v>
      </c>
      <c r="AC45" s="345">
        <f>$B45 * Balance!AC35/Balance!AC19</f>
        <v>0.92056756229609837</v>
      </c>
      <c r="AD45" s="345">
        <f>$B45 * Balance!AD35/Balance!AD19</f>
        <v>1.1092907707468929</v>
      </c>
      <c r="AE45" s="346">
        <f>$B45 * Balance!AE35/Balance!AE19</f>
        <v>1.3038779680757173</v>
      </c>
      <c r="AF45" s="599">
        <f t="shared" ref="AF45:AF49" si="7">AE45</f>
        <v>1.3038779680757173</v>
      </c>
      <c r="AG45" s="344">
        <f>$B45 * Balance!AG35/Balance!AG19</f>
        <v>1.5263563107421094</v>
      </c>
      <c r="AH45" s="345">
        <f>$B45 * Balance!AH35/Balance!AH19</f>
        <v>1.7643070623666042</v>
      </c>
      <c r="AI45" s="345">
        <f>$B45 * Balance!AI35/Balance!AI19</f>
        <v>2.0048009605317105</v>
      </c>
      <c r="AJ45" s="345">
        <f>$B45 * Balance!AJ35/Balance!AJ19</f>
        <v>2.2584174813506426</v>
      </c>
      <c r="AK45" s="345">
        <f>$B45 * Balance!AK35/Balance!AK19</f>
        <v>2.504526416235862</v>
      </c>
      <c r="AL45" s="345">
        <f>$B45 * Balance!AL35/Balance!AL19</f>
        <v>2.7374811507175436</v>
      </c>
      <c r="AM45" s="345">
        <f>$B45 * Balance!AM35/Balance!AM19</f>
        <v>2.9729304613276648</v>
      </c>
      <c r="AN45" s="345">
        <f>$B45 * Balance!AN35/Balance!AN19</f>
        <v>3.19267875266662</v>
      </c>
      <c r="AO45" s="345">
        <f>$B45 * Balance!AO35/Balance!AO19</f>
        <v>3.3941712477874417</v>
      </c>
      <c r="AP45" s="345">
        <f>$B45 * Balance!AP35/Balance!AP19</f>
        <v>3.5955206811551723</v>
      </c>
      <c r="AQ45" s="345">
        <f>$B45 * Balance!AQ35/Balance!AQ19</f>
        <v>3.7787827530651317</v>
      </c>
      <c r="AR45" s="346">
        <f>$B45 * Balance!AR35/Balance!AR19</f>
        <v>3.9429937844651204</v>
      </c>
      <c r="AS45" s="685">
        <f t="shared" ref="AS45:AS49" si="8">AR45</f>
        <v>3.9429937844651204</v>
      </c>
      <c r="AT45" s="344">
        <f>$B45 * Balance!AT35/Balance!AT19</f>
        <v>4.1060300280036834</v>
      </c>
      <c r="AU45" s="345">
        <f>$B45 * Balance!AU35/Balance!AU19</f>
        <v>4.2641784004838987</v>
      </c>
      <c r="AV45" s="345">
        <f>$B45 * Balance!AV35/Balance!AV19</f>
        <v>4.3759471830029195</v>
      </c>
      <c r="AW45" s="345">
        <f>$B45 * Balance!AW35/Balance!AW19</f>
        <v>4.5071036192656742</v>
      </c>
      <c r="AX45" s="345">
        <f>$B45 * Balance!AX35/Balance!AX19</f>
        <v>4.6206621085537973</v>
      </c>
      <c r="AY45" s="345">
        <f>$B45 * Balance!AY35/Balance!AY19</f>
        <v>4.7163417099937046</v>
      </c>
      <c r="AZ45" s="345">
        <f>$B45 * Balance!AZ35/Balance!AZ19</f>
        <v>4.8211459013796274</v>
      </c>
      <c r="BA45" s="345">
        <f>$B45 * Balance!BA35/Balance!BA19</f>
        <v>4.9099658970909807</v>
      </c>
      <c r="BB45" s="345">
        <f>$B45 * Balance!BB35/Balance!BB19</f>
        <v>4.9827041049098737</v>
      </c>
      <c r="BC45" s="345">
        <f>$B45 * Balance!BC35/Balance!BC19</f>
        <v>5.066539384981315</v>
      </c>
      <c r="BD45" s="345">
        <f>$B45 * Balance!BD35/Balance!BD19</f>
        <v>5.1354671613521479</v>
      </c>
      <c r="BE45" s="346">
        <f>$B45 * Balance!BE35/Balance!BE19</f>
        <v>5.1964771626709565</v>
      </c>
      <c r="BF45" s="686">
        <f t="shared" ref="BF45:BF49" si="9">BE45</f>
        <v>5.1964771626709565</v>
      </c>
      <c r="BG45" s="344">
        <f>$B45 * Balance!BG35/Balance!BG19</f>
        <v>5.3089881651263422</v>
      </c>
      <c r="BH45" s="345">
        <f>$B45 * Balance!BH35/Balance!BH19</f>
        <v>5.4474455290047761</v>
      </c>
      <c r="BI45" s="345">
        <f>$B45 * Balance!BI35/Balance!BI19</f>
        <v>5.5829151650626372</v>
      </c>
      <c r="BJ45" s="345">
        <f>$B45 * Balance!BJ35/Balance!BJ19</f>
        <v>5.7526893029465986</v>
      </c>
      <c r="BK45" s="345">
        <f>$B45 * Balance!BK35/Balance!BK19</f>
        <v>5.9168539707177636</v>
      </c>
      <c r="BL45" s="345">
        <f>$B45 * Balance!BL35/Balance!BL19</f>
        <v>6.0691312307029328</v>
      </c>
      <c r="BM45" s="345">
        <f>$B45 * Balance!BM35/Balance!BM19</f>
        <v>6.2410603808766512</v>
      </c>
      <c r="BN45" s="345">
        <f>$B45 * Balance!BN35/Balance!BN19</f>
        <v>6.3973002875401228</v>
      </c>
      <c r="BO45" s="345">
        <f>$B45 * Balance!BO35/Balance!BO19</f>
        <v>6.5339059539679551</v>
      </c>
      <c r="BP45" s="345">
        <f>$B45 * Balance!BP35/Balance!BP19</f>
        <v>6.6894036010037556</v>
      </c>
      <c r="BQ45" s="345">
        <f>$B45 * Balance!BQ35/Balance!BQ19</f>
        <v>6.8251985534588728</v>
      </c>
      <c r="BR45" s="346">
        <f>$B45 * Balance!BR35/Balance!BR19</f>
        <v>6.9731792133615258</v>
      </c>
      <c r="BS45" s="687">
        <f t="shared" ref="BS45:BS49" si="10">BR45</f>
        <v>6.9731792133615258</v>
      </c>
    </row>
    <row r="46" spans="1:71" x14ac:dyDescent="0.2">
      <c r="A46" s="96" t="s">
        <v>260</v>
      </c>
      <c r="B46" s="359">
        <v>3.3</v>
      </c>
      <c r="C46" s="318" t="s">
        <v>278</v>
      </c>
      <c r="D46" s="318"/>
      <c r="E46" s="318"/>
      <c r="F46" s="678"/>
      <c r="G46" s="344">
        <f>$B46 * Income!G35/Balance!G19</f>
        <v>-0.63161900970695395</v>
      </c>
      <c r="H46" s="345">
        <f>$B46 * Income!H35/Balance!H19</f>
        <v>-1.0776259237478147</v>
      </c>
      <c r="I46" s="345">
        <f>$B46 * Income!I35/Balance!I19</f>
        <v>-0.73897626185220233</v>
      </c>
      <c r="J46" s="345">
        <f>$B46 * Income!J35/Balance!J19</f>
        <v>-0.83748620355030867</v>
      </c>
      <c r="K46" s="345">
        <f>$B46 * Income!K35/Balance!K19</f>
        <v>-0.57095449071582827</v>
      </c>
      <c r="L46" s="345">
        <f>$B46 * Income!L35/Balance!L19</f>
        <v>-0.47617444101920636</v>
      </c>
      <c r="M46" s="345">
        <f>$B46 * Income!M35/Balance!M19</f>
        <v>-0.37644480115612555</v>
      </c>
      <c r="N46" s="345">
        <f>$B46 * Income!N35/Balance!N19</f>
        <v>-0.2975016938695223</v>
      </c>
      <c r="O46" s="345">
        <f>$B46 * Income!O35/Balance!O19</f>
        <v>-0.10314560888453438</v>
      </c>
      <c r="P46" s="345">
        <f>$B46 * Income!P35/Balance!P19</f>
        <v>0.11669025928141051</v>
      </c>
      <c r="Q46" s="345">
        <f>$B46 * Income!Q35/Balance!Q19</f>
        <v>0.19216215159009481</v>
      </c>
      <c r="R46" s="346">
        <f>$B46 * Income!R35/Balance!R19</f>
        <v>0.30033283044933645</v>
      </c>
      <c r="S46" s="607">
        <f t="shared" si="6"/>
        <v>0.30033283044933645</v>
      </c>
      <c r="T46" s="344">
        <f>$B46 * Income!T35/Balance!T19</f>
        <v>0.26413860473963013</v>
      </c>
      <c r="U46" s="345">
        <f>$B46 * Income!U35/Balance!U19</f>
        <v>0.35005298610996738</v>
      </c>
      <c r="V46" s="345">
        <f>$B46 * Income!V35/Balance!V19</f>
        <v>0.48577071965402074</v>
      </c>
      <c r="W46" s="345">
        <f>$B46 * Income!W35/Balance!W19</f>
        <v>0.58018373078003449</v>
      </c>
      <c r="X46" s="345">
        <f>$B46 * Income!X35/Balance!X19</f>
        <v>0.68551635231661356</v>
      </c>
      <c r="Y46" s="345">
        <f>$B46 * Income!Y35/Balance!Y19</f>
        <v>0.8357498771758789</v>
      </c>
      <c r="Z46" s="345">
        <f>$B46 * Income!Z35/Balance!Z19</f>
        <v>0.93399473095625407</v>
      </c>
      <c r="AA46" s="345">
        <f>$B46 * Income!AA35/Balance!AA19</f>
        <v>1.0117538364230165</v>
      </c>
      <c r="AB46" s="345">
        <f>$B46 * Income!AB35/Balance!AB19</f>
        <v>1.1427749106227052</v>
      </c>
      <c r="AC46" s="345">
        <f>$B46 * Income!AC35/Balance!AC19</f>
        <v>1.2257564834396564</v>
      </c>
      <c r="AD46" s="345">
        <f>$B46 * Income!AD35/Balance!AD19</f>
        <v>1.3045334959516348</v>
      </c>
      <c r="AE46" s="346">
        <f>$B46 * Income!AE35/Balance!AE19</f>
        <v>1.5114904197130683</v>
      </c>
      <c r="AF46" s="599">
        <f t="shared" si="7"/>
        <v>1.5114904197130683</v>
      </c>
      <c r="AG46" s="344">
        <f>$B46 * Income!AG35/Balance!AG19</f>
        <v>1.6128283911956449</v>
      </c>
      <c r="AH46" s="345">
        <f>$B46 * Income!AH35/Balance!AH19</f>
        <v>1.6775684185455628</v>
      </c>
      <c r="AI46" s="345">
        <f>$B46 * Income!AI35/Balance!AI19</f>
        <v>1.7482873410614477</v>
      </c>
      <c r="AJ46" s="345">
        <f>$B46 * Income!AJ35/Balance!AJ19</f>
        <v>1.7793454433916005</v>
      </c>
      <c r="AK46" s="345">
        <f>$B46 * Income!AK35/Balance!AK19</f>
        <v>1.8060808466786957</v>
      </c>
      <c r="AL46" s="345">
        <f>$B46 * Income!AL35/Balance!AL19</f>
        <v>1.8499749468263811</v>
      </c>
      <c r="AM46" s="345">
        <f>$B46 * Income!AM35/Balance!AM19</f>
        <v>1.8636744969077244</v>
      </c>
      <c r="AN46" s="345">
        <f>$B46 * Income!AN35/Balance!AN19</f>
        <v>1.8778291915516201</v>
      </c>
      <c r="AO46" s="345">
        <f>$B46 * Income!AO35/Balance!AO19</f>
        <v>1.9105142487964197</v>
      </c>
      <c r="AP46" s="345">
        <f>$B46 * Income!AP35/Balance!AP19</f>
        <v>1.9165479277778303</v>
      </c>
      <c r="AQ46" s="345">
        <f>$B46 * Income!AQ35/Balance!AQ19</f>
        <v>1.9245409859372471</v>
      </c>
      <c r="AR46" s="346">
        <f>$B46 * Income!AR35/Balance!AR19</f>
        <v>1.9506863451656042</v>
      </c>
      <c r="AS46" s="685">
        <f t="shared" si="8"/>
        <v>1.9506863451656042</v>
      </c>
      <c r="AT46" s="344">
        <f>$B46 * Income!AT35/Balance!AT19</f>
        <v>1.9502010741333646</v>
      </c>
      <c r="AU46" s="345">
        <f>$B46 * Income!AU35/Balance!AU19</f>
        <v>1.9580856495680254</v>
      </c>
      <c r="AV46" s="345">
        <f>$B46 * Income!AV35/Balance!AV19</f>
        <v>1.9795965549576193</v>
      </c>
      <c r="AW46" s="345">
        <f>$B46 * Income!AW35/Balance!AW19</f>
        <v>1.9762541282685671</v>
      </c>
      <c r="AX46" s="345">
        <f>$B46 * Income!AX35/Balance!AX19</f>
        <v>1.9760010656342375</v>
      </c>
      <c r="AY46" s="345">
        <f>$B46 * Income!AY35/Balance!AY19</f>
        <v>2.0002061006801415</v>
      </c>
      <c r="AZ46" s="345">
        <f>$B46 * Income!AZ35/Balance!AZ19</f>
        <v>1.9951814806982222</v>
      </c>
      <c r="BA46" s="345">
        <f>$B46 * Income!BA35/Balance!BA19</f>
        <v>1.9930817625819484</v>
      </c>
      <c r="BB46" s="345">
        <f>$B46 * Income!BB35/Balance!BB19</f>
        <v>2.0152559596095232</v>
      </c>
      <c r="BC46" s="345">
        <f>$B46 * Income!BC35/Balance!BC19</f>
        <v>2.0085638797507674</v>
      </c>
      <c r="BD46" s="345">
        <f>$B46 * Income!BD35/Balance!BD19</f>
        <v>2.0053041046133244</v>
      </c>
      <c r="BE46" s="346">
        <f>$B46 * Income!BE35/Balance!BE19</f>
        <v>2.0516888660175669</v>
      </c>
      <c r="BF46" s="686">
        <f t="shared" si="9"/>
        <v>2.0516888660175669</v>
      </c>
      <c r="BG46" s="344">
        <f>$B46 * Income!BG35/Balance!BG19</f>
        <v>2.0551722725359141</v>
      </c>
      <c r="BH46" s="345">
        <f>$B46 * Income!BH35/Balance!BH19</f>
        <v>2.059014256569605</v>
      </c>
      <c r="BI46" s="345">
        <f>$B46 * Income!BI35/Balance!BI19</f>
        <v>2.0806332785800343</v>
      </c>
      <c r="BJ46" s="345">
        <f>$B46 * Income!BJ35/Balance!BJ19</f>
        <v>2.0746072963524953</v>
      </c>
      <c r="BK46" s="345">
        <f>$B46 * Income!BK35/Balance!BK19</f>
        <v>2.0705902595096988</v>
      </c>
      <c r="BL46" s="345">
        <f>$B46 * Income!BL35/Balance!BL19</f>
        <v>2.0915069027536757</v>
      </c>
      <c r="BM46" s="345">
        <f>$B46 * Income!BM35/Balance!BM19</f>
        <v>2.0820730989982073</v>
      </c>
      <c r="BN46" s="345">
        <f>$B46 * Income!BN35/Balance!BN19</f>
        <v>2.0758011370638081</v>
      </c>
      <c r="BO46" s="345">
        <f>$B46 * Income!BO35/Balance!BO19</f>
        <v>2.0964674445031131</v>
      </c>
      <c r="BP46" s="345">
        <f>$B46 * Income!BP35/Balance!BP19</f>
        <v>2.085310660262635</v>
      </c>
      <c r="BQ46" s="345">
        <f>$B46 * Income!BQ35/Balance!BQ19</f>
        <v>2.077872623409426</v>
      </c>
      <c r="BR46" s="346">
        <f>$B46 * Income!BR35/Balance!BR19</f>
        <v>2.2374168639697456</v>
      </c>
      <c r="BS46" s="687">
        <f t="shared" si="10"/>
        <v>2.2374168639697456</v>
      </c>
    </row>
    <row r="47" spans="1:71" x14ac:dyDescent="0.2">
      <c r="A47" s="96" t="s">
        <v>259</v>
      </c>
      <c r="B47" s="359">
        <v>0.6</v>
      </c>
      <c r="C47" s="320" t="s">
        <v>376</v>
      </c>
      <c r="D47" s="320"/>
      <c r="E47" s="320"/>
      <c r="F47" s="678"/>
      <c r="G47" s="344">
        <f>$B47 * Balance!G36/Balance!G28</f>
        <v>0.33988067656903409</v>
      </c>
      <c r="H47" s="345">
        <f>$B47 * Balance!H36/Balance!H28</f>
        <v>-2.370784448716599E-2</v>
      </c>
      <c r="I47" s="345">
        <f>$B47 * Balance!I36/Balance!I28</f>
        <v>0.15090450086931875</v>
      </c>
      <c r="J47" s="345">
        <f>$B47 * Balance!J36/Balance!J28</f>
        <v>-8.6790623716432744E-2</v>
      </c>
      <c r="K47" s="345">
        <f>$B47 * Balance!K36/Balance!K28</f>
        <v>-0.1475823307795508</v>
      </c>
      <c r="L47" s="345">
        <f>$B47 * Balance!L36/Balance!L28</f>
        <v>-0.17519553866043461</v>
      </c>
      <c r="M47" s="345">
        <f>$B47 * Balance!M36/Balance!M28</f>
        <v>-0.20839302958836184</v>
      </c>
      <c r="N47" s="345">
        <f>$B47 * Balance!N36/Balance!N28</f>
        <v>-0.21083800421658636</v>
      </c>
      <c r="O47" s="345">
        <f>$B47 * Balance!O36/Balance!O28</f>
        <v>-0.21505238555088074</v>
      </c>
      <c r="P47" s="345">
        <f>$B47 * Balance!P36/Balance!P28</f>
        <v>-0.20346126946466031</v>
      </c>
      <c r="Q47" s="345">
        <f>$B47 * Balance!Q36/Balance!Q28</f>
        <v>-0.19029022960605924</v>
      </c>
      <c r="R47" s="346">
        <f>$B47 * Balance!R36/Balance!R28</f>
        <v>-0.1295957529397071</v>
      </c>
      <c r="S47" s="607">
        <f t="shared" si="6"/>
        <v>-0.1295957529397071</v>
      </c>
      <c r="T47" s="344">
        <f>$B47 * Balance!T36/Balance!T28</f>
        <v>-5.593728196875368E-2</v>
      </c>
      <c r="U47" s="345">
        <f>$B47 * Balance!U36/Balance!U28</f>
        <v>-2.7020306677892597E-2</v>
      </c>
      <c r="V47" s="345">
        <f>$B47 * Balance!V36/Balance!V28</f>
        <v>9.6368545056515816E-3</v>
      </c>
      <c r="W47" s="345">
        <f>$B47 * Balance!W36/Balance!W28</f>
        <v>7.306529612324543E-2</v>
      </c>
      <c r="X47" s="345">
        <f>$B47 * Balance!X36/Balance!X28</f>
        <v>0.16326696470288557</v>
      </c>
      <c r="Y47" s="345">
        <f>$B47 * Balance!Y36/Balance!Y28</f>
        <v>0.28519420458979033</v>
      </c>
      <c r="Z47" s="345">
        <f>$B47 * Balance!Z36/Balance!Z28</f>
        <v>0.48929406213561155</v>
      </c>
      <c r="AA47" s="345">
        <f>$B47 * Balance!AA36/Balance!AA28</f>
        <v>0.77305943473588457</v>
      </c>
      <c r="AB47" s="345">
        <f>$B47 * Balance!AB36/Balance!AB28</f>
        <v>1.2909060387956981</v>
      </c>
      <c r="AC47" s="345">
        <f>$B47 * Balance!AC36/Balance!AC28</f>
        <v>2.4958775850246173</v>
      </c>
      <c r="AD47" s="345">
        <f>$B47 * Balance!AD36/Balance!AD28</f>
        <v>6.7667766631544755</v>
      </c>
      <c r="AE47" s="346">
        <f>$B47 * Balance!AE36/Balance!AE28</f>
        <v>-16.802970486094704</v>
      </c>
      <c r="AF47" s="599">
        <f t="shared" si="7"/>
        <v>-16.802970486094704</v>
      </c>
      <c r="AG47" s="344">
        <f>$B47 * Balance!AG36/Balance!AG28</f>
        <v>-3.6448839441080185</v>
      </c>
      <c r="AH47" s="345">
        <f>$B47 * Balance!AH36/Balance!AH28</f>
        <v>-2.2950893694676555</v>
      </c>
      <c r="AI47" s="345">
        <f>$B47 * Balance!AI36/Balance!AI28</f>
        <v>-1.7642315371489257</v>
      </c>
      <c r="AJ47" s="345">
        <f>$B47 * Balance!AJ36/Balance!AJ28</f>
        <v>-1.4717392630108781</v>
      </c>
      <c r="AK47" s="345">
        <f>$B47 * Balance!AK36/Balance!AK28</f>
        <v>-1.3001462177333287</v>
      </c>
      <c r="AL47" s="345">
        <f>$B47 * Balance!AL36/Balance!AL28</f>
        <v>-1.1899673241307229</v>
      </c>
      <c r="AM47" s="345">
        <f>$B47 * Balance!AM36/Balance!AM28</f>
        <v>-1.1085821692953357</v>
      </c>
      <c r="AN47" s="345">
        <f>$B47 * Balance!AN36/Balance!AN28</f>
        <v>-1.0505291300503155</v>
      </c>
      <c r="AO47" s="345">
        <f>$B47 * Balance!AO36/Balance!AO28</f>
        <v>-1.0078548838430299</v>
      </c>
      <c r="AP47" s="345">
        <f>$B47 * Balance!AP36/Balance!AP28</f>
        <v>-0.97245775514768551</v>
      </c>
      <c r="AQ47" s="345">
        <f>$B47 * Balance!AQ36/Balance!AQ28</f>
        <v>-0.94520209736882943</v>
      </c>
      <c r="AR47" s="346">
        <f>$B47 * Balance!AR36/Balance!AR28</f>
        <v>-0.9239844970765877</v>
      </c>
      <c r="AS47" s="685">
        <f t="shared" si="8"/>
        <v>-0.9239844970765877</v>
      </c>
      <c r="AT47" s="344">
        <f>$B47 * Balance!AT36/Balance!AT28</f>
        <v>-0.90529174565670867</v>
      </c>
      <c r="AU47" s="345">
        <f>$B47 * Balance!AU36/Balance!AU28</f>
        <v>-0.88908011595956871</v>
      </c>
      <c r="AV47" s="345">
        <f>$B47 * Balance!AV36/Balance!AV28</f>
        <v>-0.8787289538761881</v>
      </c>
      <c r="AW47" s="345">
        <f>$B47 * Balance!AW36/Balance!AW28</f>
        <v>-0.86738178727263493</v>
      </c>
      <c r="AX47" s="345">
        <f>$B47 * Balance!AX36/Balance!AX28</f>
        <v>-0.85829455146770672</v>
      </c>
      <c r="AY47" s="345">
        <f>$B47 * Balance!AY36/Balance!AY28</f>
        <v>-0.85112628899871812</v>
      </c>
      <c r="AZ47" s="345">
        <f>$B47 * Balance!AZ36/Balance!AZ28</f>
        <v>-0.84367312006404138</v>
      </c>
      <c r="BA47" s="345">
        <f>$B47 * Balance!BA36/Balance!BA28</f>
        <v>-0.83770796289173344</v>
      </c>
      <c r="BB47" s="345">
        <f>$B47 * Balance!BB36/Balance!BB28</f>
        <v>-0.83305387669122821</v>
      </c>
      <c r="BC47" s="345">
        <f>$B47 * Balance!BC36/Balance!BC28</f>
        <v>-0.82787351860657454</v>
      </c>
      <c r="BD47" s="345">
        <f>$B47 * Balance!BD36/Balance!BD28</f>
        <v>-0.82379558639001371</v>
      </c>
      <c r="BE47" s="346">
        <f>$B47 * Balance!BE36/Balance!BE28</f>
        <v>-0.82031112197868705</v>
      </c>
      <c r="BF47" s="686">
        <f t="shared" si="9"/>
        <v>-0.82031112197868705</v>
      </c>
      <c r="BG47" s="344">
        <f>$B47 * Balance!BG36/Balance!BG28</f>
        <v>-0.81406848727663061</v>
      </c>
      <c r="BH47" s="345">
        <f>$B47 * Balance!BH36/Balance!BH28</f>
        <v>-0.8068295994666389</v>
      </c>
      <c r="BI47" s="345">
        <f>$B47 * Balance!BI36/Balance!BI28</f>
        <v>-0.80020222375525019</v>
      </c>
      <c r="BJ47" s="345">
        <f>$B47 * Balance!BJ36/Balance!BJ28</f>
        <v>-0.79245379218764367</v>
      </c>
      <c r="BK47" s="345">
        <f>$B47 * Balance!BK36/Balance!BK28</f>
        <v>-0.78550952918396533</v>
      </c>
      <c r="BL47" s="345">
        <f>$B47 * Balance!BL36/Balance!BL28</f>
        <v>-0.77950229062552467</v>
      </c>
      <c r="BM47" s="345">
        <f>$B47 * Balance!BM36/Balance!BM28</f>
        <v>-0.77316388769730882</v>
      </c>
      <c r="BN47" s="345">
        <f>$B47 * Balance!BN36/Balance!BN28</f>
        <v>-0.76778091517897717</v>
      </c>
      <c r="BO47" s="345">
        <f>$B47 * Balance!BO36/Balance!BO28</f>
        <v>-0.76334329666263967</v>
      </c>
      <c r="BP47" s="345">
        <f>$B47 * Balance!BP36/Balance!BP28</f>
        <v>-0.75856457748784278</v>
      </c>
      <c r="BQ47" s="345">
        <f>$B47 * Balance!BQ36/Balance!BQ28</f>
        <v>-0.75461566876004893</v>
      </c>
      <c r="BR47" s="346">
        <f>$B47 * Balance!BR36/Balance!BR28</f>
        <v>-0.75052902513755348</v>
      </c>
      <c r="BS47" s="687">
        <f t="shared" si="10"/>
        <v>-0.75052902513755348</v>
      </c>
    </row>
    <row r="48" spans="1:71" x14ac:dyDescent="0.2">
      <c r="A48" s="96"/>
      <c r="B48" s="359">
        <v>1</v>
      </c>
      <c r="C48" s="320" t="s">
        <v>265</v>
      </c>
      <c r="D48" s="320"/>
      <c r="E48" s="320"/>
      <c r="F48" s="678"/>
      <c r="G48" s="344">
        <f>$B48 *Income!G12/Balance!G19</f>
        <v>0.43788468016045567</v>
      </c>
      <c r="H48" s="345">
        <f>$B48 *Income!H12/Balance!H19</f>
        <v>0.53226305537404439</v>
      </c>
      <c r="I48" s="345">
        <f>$B48 *Income!I12/Balance!I19</f>
        <v>0.60237402127127271</v>
      </c>
      <c r="J48" s="345">
        <f>$B48 *Income!J12/Balance!J19</f>
        <v>0.40249020576380584</v>
      </c>
      <c r="K48" s="345">
        <f>$B48 *Income!K12/Balance!K19</f>
        <v>0.37810313634710724</v>
      </c>
      <c r="L48" s="345">
        <f>$B48 *Income!L12/Balance!L19</f>
        <v>0.3543129117229617</v>
      </c>
      <c r="M48" s="345">
        <f>$B48 *Income!M12/Balance!M19</f>
        <v>0.41189758129903181</v>
      </c>
      <c r="N48" s="345">
        <f>$B48 *Income!N12/Balance!N19</f>
        <v>0.47955049334307948</v>
      </c>
      <c r="O48" s="345">
        <f>$B48 *Income!O12/Balance!O19</f>
        <v>0.5571237138961318</v>
      </c>
      <c r="P48" s="345">
        <f>$B48 *Income!P12/Balance!P19</f>
        <v>0.62335899123784755</v>
      </c>
      <c r="Q48" s="345">
        <f>$B48 *Income!Q12/Balance!Q19</f>
        <v>0.6642989467156909</v>
      </c>
      <c r="R48" s="346">
        <f>$B48 *Income!R12/Balance!R19</f>
        <v>0.71650279604340883</v>
      </c>
      <c r="S48" s="607">
        <f t="shared" si="6"/>
        <v>0.71650279604340883</v>
      </c>
      <c r="T48" s="344">
        <f>$B48 *Income!T12/Balance!T19</f>
        <v>0.6045738048582574</v>
      </c>
      <c r="U48" s="345">
        <f>$B48 *Income!U12/Balance!U19</f>
        <v>0.66234850028395509</v>
      </c>
      <c r="V48" s="345">
        <f>$B48 *Income!V12/Balance!V19</f>
        <v>0.72837254181412381</v>
      </c>
      <c r="W48" s="345">
        <f>$B48 *Income!W12/Balance!W19</f>
        <v>0.78954675219416515</v>
      </c>
      <c r="X48" s="345">
        <f>$B48 *Income!X12/Balance!X19</f>
        <v>0.85724089272014981</v>
      </c>
      <c r="Y48" s="345">
        <f>$B48 *Income!Y12/Balance!Y19</f>
        <v>0.92827991662472509</v>
      </c>
      <c r="Z48" s="345">
        <f>$B48 *Income!Z12/Balance!Z19</f>
        <v>0.9902119432098222</v>
      </c>
      <c r="AA48" s="345">
        <f>$B48 *Income!AA12/Balance!AA19</f>
        <v>1.0289615166404504</v>
      </c>
      <c r="AB48" s="345">
        <f>$B48 *Income!AB12/Balance!AB19</f>
        <v>1.0918590634279968</v>
      </c>
      <c r="AC48" s="345">
        <f>$B48 *Income!AC12/Balance!AC19</f>
        <v>1.14414614775287</v>
      </c>
      <c r="AD48" s="345">
        <f>$B48 *Income!AD12/Balance!AD19</f>
        <v>1.1938019109100864</v>
      </c>
      <c r="AE48" s="346">
        <f>$B48 *Income!AE12/Balance!AE19</f>
        <v>1.2383418617708812</v>
      </c>
      <c r="AF48" s="599">
        <f t="shared" si="7"/>
        <v>1.2383418617708812</v>
      </c>
      <c r="AG48" s="344">
        <f>$B48 *Income!AG12/Balance!AG19</f>
        <v>1.2553705704277436</v>
      </c>
      <c r="AH48" s="345">
        <f>$B48 *Income!AH12/Balance!AH19</f>
        <v>1.2668678591536768</v>
      </c>
      <c r="AI48" s="345">
        <f>$B48 *Income!AI12/Balance!AI19</f>
        <v>1.2787429986821051</v>
      </c>
      <c r="AJ48" s="345">
        <f>$B48 *Income!AJ12/Balance!AJ19</f>
        <v>1.2865992675599798</v>
      </c>
      <c r="AK48" s="345">
        <f>$B48 *Income!AK12/Balance!AK19</f>
        <v>1.2960643448089475</v>
      </c>
      <c r="AL48" s="345">
        <f>$B48 *Income!AL12/Balance!AL19</f>
        <v>1.3056585555537268</v>
      </c>
      <c r="AM48" s="345">
        <f>$B48 *Income!AM12/Balance!AM19</f>
        <v>1.311435756618861</v>
      </c>
      <c r="AN48" s="345">
        <f>$B48 *Income!AN12/Balance!AN19</f>
        <v>1.3187924296060602</v>
      </c>
      <c r="AO48" s="345">
        <f>$B48 *Income!AO12/Balance!AO19</f>
        <v>1.3262541395681819</v>
      </c>
      <c r="AP48" s="345">
        <f>$B48 *Income!AP12/Balance!AP19</f>
        <v>1.3302637418917054</v>
      </c>
      <c r="AQ48" s="345">
        <f>$B48 *Income!AQ12/Balance!AQ19</f>
        <v>1.335862087196136</v>
      </c>
      <c r="AR48" s="346">
        <f>$B48 *Income!AR12/Balance!AR19</f>
        <v>1.341583559801901</v>
      </c>
      <c r="AS48" s="685">
        <f t="shared" si="8"/>
        <v>1.341583559801901</v>
      </c>
      <c r="AT48" s="344">
        <f>$B48 *Income!AT12/Balance!AT19</f>
        <v>1.344192305546102</v>
      </c>
      <c r="AU48" s="345">
        <f>$B48 *Income!AU12/Balance!AU19</f>
        <v>1.3522990121364844</v>
      </c>
      <c r="AV48" s="345">
        <f>$B48 *Income!AV12/Balance!AV19</f>
        <v>1.3529454954788569</v>
      </c>
      <c r="AW48" s="345">
        <f>$B48 *Income!AW12/Balance!AW19</f>
        <v>1.3538715434861883</v>
      </c>
      <c r="AX48" s="345">
        <f>$B48 *Income!AX12/Balance!AX19</f>
        <v>1.357039737571953</v>
      </c>
      <c r="AY48" s="345">
        <f>$B48 *Income!AY12/Balance!AY19</f>
        <v>1.3607152021151101</v>
      </c>
      <c r="AZ48" s="345">
        <f>$B48 *Income!AZ12/Balance!AZ19</f>
        <v>1.3608371700718374</v>
      </c>
      <c r="BA48" s="345">
        <f>$B48 *Income!BA12/Balance!BA19</f>
        <v>1.3631675080867063</v>
      </c>
      <c r="BB48" s="345">
        <f>$B48 *Income!BB12/Balance!BB19</f>
        <v>1.3660662577440046</v>
      </c>
      <c r="BC48" s="345">
        <f>$B48 *Income!BC12/Balance!BC19</f>
        <v>1.3655632443772412</v>
      </c>
      <c r="BD48" s="345">
        <f>$B48 *Income!BD12/Balance!BD19</f>
        <v>1.3673351448176922</v>
      </c>
      <c r="BE48" s="346">
        <f>$B48 *Income!BE12/Balance!BE19</f>
        <v>1.3696783241589399</v>
      </c>
      <c r="BF48" s="686">
        <f t="shared" si="9"/>
        <v>1.3696783241589399</v>
      </c>
      <c r="BG48" s="344">
        <f>$B48 *Income!BG12/Balance!BG19</f>
        <v>1.3649907190595472</v>
      </c>
      <c r="BH48" s="345">
        <f>$B48 *Income!BH12/Balance!BH19</f>
        <v>1.3642399640626703</v>
      </c>
      <c r="BI48" s="345">
        <f>$B48 *Income!BI12/Balance!BI19</f>
        <v>1.3625371106438109</v>
      </c>
      <c r="BJ48" s="345">
        <f>$B48 *Income!BJ12/Balance!BJ19</f>
        <v>1.3595176395099255</v>
      </c>
      <c r="BK48" s="345">
        <f>$B48 *Income!BK12/Balance!BK19</f>
        <v>1.3593777409995174</v>
      </c>
      <c r="BL48" s="345">
        <f>$B48 *Income!BL12/Balance!BL19</f>
        <v>1.3603953098920245</v>
      </c>
      <c r="BM48" s="345">
        <f>$B48 *Income!BM12/Balance!BM19</f>
        <v>1.358140191850151</v>
      </c>
      <c r="BN48" s="345">
        <f>$B48 *Income!BN12/Balance!BN19</f>
        <v>1.3586724960007794</v>
      </c>
      <c r="BO48" s="345">
        <f>$B48 *Income!BO12/Balance!BO19</f>
        <v>1.3602036674879325</v>
      </c>
      <c r="BP48" s="345">
        <f>$B48 *Income!BP12/Balance!BP19</f>
        <v>1.3581159731921537</v>
      </c>
      <c r="BQ48" s="345">
        <f>$B48 *Income!BQ12/Balance!BQ19</f>
        <v>1.3588900440655456</v>
      </c>
      <c r="BR48" s="346">
        <f>$B48 *Income!BR12/Balance!BR19</f>
        <v>1.3606413767344949</v>
      </c>
      <c r="BS48" s="687">
        <f t="shared" si="10"/>
        <v>1.3606413767344949</v>
      </c>
    </row>
    <row r="49" spans="1:71" x14ac:dyDescent="0.2">
      <c r="A49" s="96"/>
      <c r="B49" s="357" t="s">
        <v>274</v>
      </c>
      <c r="C49" s="353">
        <v>1.81</v>
      </c>
      <c r="D49" s="356" t="s">
        <v>276</v>
      </c>
      <c r="E49" s="353"/>
      <c r="F49" s="678"/>
      <c r="G49" s="344">
        <f t="shared" ref="G49:R49" si="11">SUM(G44:G48)</f>
        <v>0.71149891831131418</v>
      </c>
      <c r="H49" s="345">
        <f t="shared" si="11"/>
        <v>-1.2951271518392138</v>
      </c>
      <c r="I49" s="345">
        <f t="shared" si="11"/>
        <v>-0.73849410734061527</v>
      </c>
      <c r="J49" s="345">
        <f t="shared" si="11"/>
        <v>-2.1421437609748581</v>
      </c>
      <c r="K49" s="345">
        <f t="shared" si="11"/>
        <v>-2.3164649113624565</v>
      </c>
      <c r="L49" s="345">
        <f t="shared" si="11"/>
        <v>-2.4598649405376087</v>
      </c>
      <c r="M49" s="345">
        <f t="shared" si="11"/>
        <v>-2.5910931361713159</v>
      </c>
      <c r="N49" s="345">
        <f t="shared" si="11"/>
        <v>-2.513433358760877</v>
      </c>
      <c r="O49" s="345">
        <f t="shared" si="11"/>
        <v>-2.2091426987678631</v>
      </c>
      <c r="P49" s="345">
        <f t="shared" si="11"/>
        <v>-1.7175685689456861</v>
      </c>
      <c r="Q49" s="345">
        <f t="shared" si="11"/>
        <v>-1.4065241181452266</v>
      </c>
      <c r="R49" s="346">
        <f t="shared" si="11"/>
        <v>-0.80616475447534153</v>
      </c>
      <c r="S49" s="607">
        <f t="shared" si="6"/>
        <v>-0.80616475447534153</v>
      </c>
      <c r="T49" s="344">
        <f t="shared" ref="T49:AE49" si="12">SUM(T44:T48)</f>
        <v>-0.36082686857984247</v>
      </c>
      <c r="U49" s="345">
        <f t="shared" si="12"/>
        <v>1.4689414703738968E-2</v>
      </c>
      <c r="V49" s="345">
        <f t="shared" si="12"/>
        <v>0.482811173910071</v>
      </c>
      <c r="W49" s="345">
        <f t="shared" si="12"/>
        <v>1.0085727872085339</v>
      </c>
      <c r="X49" s="345">
        <f t="shared" si="12"/>
        <v>1.6156861615948763</v>
      </c>
      <c r="Y49" s="345">
        <f t="shared" si="12"/>
        <v>2.3139388046154563</v>
      </c>
      <c r="Z49" s="345">
        <f t="shared" si="12"/>
        <v>3.0776718534543419</v>
      </c>
      <c r="AA49" s="345">
        <f t="shared" si="12"/>
        <v>3.8520608135269967</v>
      </c>
      <c r="AB49" s="345">
        <f t="shared" si="12"/>
        <v>4.9374738048291196</v>
      </c>
      <c r="AC49" s="345">
        <f t="shared" si="12"/>
        <v>6.6546400661788798</v>
      </c>
      <c r="AD49" s="345">
        <f t="shared" si="12"/>
        <v>11.396858962103369</v>
      </c>
      <c r="AE49" s="346">
        <f t="shared" si="12"/>
        <v>-11.568094525746396</v>
      </c>
      <c r="AF49" s="599">
        <f t="shared" si="7"/>
        <v>-11.568094525746396</v>
      </c>
      <c r="AG49" s="344">
        <f t="shared" ref="AG49:AR49" si="13">SUM(AG44:AG48)</f>
        <v>2.1730856583254576</v>
      </c>
      <c r="AH49" s="345">
        <f t="shared" si="13"/>
        <v>4.0293883601583458</v>
      </c>
      <c r="AI49" s="345">
        <f t="shared" si="13"/>
        <v>5.0801050705579254</v>
      </c>
      <c r="AJ49" s="345">
        <f t="shared" si="13"/>
        <v>5.8750363132772954</v>
      </c>
      <c r="AK49" s="345">
        <f t="shared" si="13"/>
        <v>6.5332766776336069</v>
      </c>
      <c r="AL49" s="345">
        <f t="shared" si="13"/>
        <v>7.1234690219016787</v>
      </c>
      <c r="AM49" s="345">
        <f t="shared" si="13"/>
        <v>7.6562669376868513</v>
      </c>
      <c r="AN49" s="345">
        <f t="shared" si="13"/>
        <v>8.1389196998284206</v>
      </c>
      <c r="AO49" s="345">
        <f t="shared" si="13"/>
        <v>8.5911278419133392</v>
      </c>
      <c r="AP49" s="345">
        <f t="shared" si="13"/>
        <v>9.0061817152339696</v>
      </c>
      <c r="AQ49" s="345">
        <f t="shared" si="13"/>
        <v>9.3832415140474676</v>
      </c>
      <c r="AR49" s="346">
        <f t="shared" si="13"/>
        <v>9.7373011419585875</v>
      </c>
      <c r="AS49" s="685">
        <f t="shared" si="8"/>
        <v>9.7373011419585875</v>
      </c>
      <c r="AT49" s="344">
        <f t="shared" ref="AT49:BE49" si="14">SUM(AT44:AT48)</f>
        <v>10.069186039183322</v>
      </c>
      <c r="AU49" s="345">
        <f t="shared" si="14"/>
        <v>10.390972561070653</v>
      </c>
      <c r="AV49" s="345">
        <f t="shared" si="14"/>
        <v>10.626780919520456</v>
      </c>
      <c r="AW49" s="345">
        <f t="shared" si="14"/>
        <v>10.875625295114997</v>
      </c>
      <c r="AX49" s="345">
        <f t="shared" si="14"/>
        <v>11.095038104151598</v>
      </c>
      <c r="AY49" s="345">
        <f t="shared" si="14"/>
        <v>11.304428849456773</v>
      </c>
      <c r="AZ49" s="345">
        <f t="shared" si="14"/>
        <v>11.498633592893377</v>
      </c>
      <c r="BA49" s="345">
        <f t="shared" si="14"/>
        <v>11.666957872234709</v>
      </c>
      <c r="BB49" s="345">
        <f t="shared" si="14"/>
        <v>11.829071411130988</v>
      </c>
      <c r="BC49" s="345">
        <f t="shared" si="14"/>
        <v>11.980347877785281</v>
      </c>
      <c r="BD49" s="345">
        <f t="shared" si="14"/>
        <v>12.108679403613271</v>
      </c>
      <c r="BE49" s="346">
        <f t="shared" si="14"/>
        <v>12.272039451176813</v>
      </c>
      <c r="BF49" s="686">
        <f t="shared" si="9"/>
        <v>12.272039451176813</v>
      </c>
      <c r="BG49" s="344">
        <f>SUM(BG44:BG48)</f>
        <v>12.488175477965113</v>
      </c>
      <c r="BH49" s="345">
        <f>SUM(BH44:BH48)</f>
        <v>12.753882373130287</v>
      </c>
      <c r="BI49" s="345">
        <f t="shared" ref="BI49:BR49" si="15">SUM(BI44:BI48)</f>
        <v>13.030386299448098</v>
      </c>
      <c r="BJ49" s="345">
        <f t="shared" si="15"/>
        <v>13.342964634106755</v>
      </c>
      <c r="BK49" s="345">
        <f t="shared" si="15"/>
        <v>13.649279405814863</v>
      </c>
      <c r="BL49" s="345">
        <f t="shared" si="15"/>
        <v>13.958733279830682</v>
      </c>
      <c r="BM49" s="345">
        <f t="shared" si="15"/>
        <v>14.271542113988925</v>
      </c>
      <c r="BN49" s="345">
        <f t="shared" si="15"/>
        <v>14.560257764253929</v>
      </c>
      <c r="BO49" s="345">
        <f t="shared" si="15"/>
        <v>14.839529520573125</v>
      </c>
      <c r="BP49" s="345">
        <f t="shared" si="15"/>
        <v>15.118895669756192</v>
      </c>
      <c r="BQ49" s="345">
        <f t="shared" si="15"/>
        <v>15.367450196687368</v>
      </c>
      <c r="BR49" s="346">
        <f t="shared" si="15"/>
        <v>15.806751081227251</v>
      </c>
      <c r="BS49" s="687">
        <f t="shared" si="10"/>
        <v>15.806751081227251</v>
      </c>
    </row>
    <row r="50" spans="1:71" x14ac:dyDescent="0.2">
      <c r="A50" s="96"/>
      <c r="B50" s="357" t="s">
        <v>275</v>
      </c>
      <c r="C50" s="347">
        <v>2.6749999999999998</v>
      </c>
      <c r="D50" s="356" t="s">
        <v>277</v>
      </c>
      <c r="E50" s="613"/>
      <c r="F50" s="614"/>
      <c r="G50" s="348" t="str">
        <f t="shared" ref="G50:R50" si="16">IF(G49&lt;$C49,"Insolvt",IF(G49&lt;$C50,"Distress","Solvent"))</f>
        <v>Insolvt</v>
      </c>
      <c r="H50" s="349" t="str">
        <f t="shared" si="16"/>
        <v>Insolvt</v>
      </c>
      <c r="I50" s="349" t="str">
        <f t="shared" si="16"/>
        <v>Insolvt</v>
      </c>
      <c r="J50" s="349" t="str">
        <f t="shared" si="16"/>
        <v>Insolvt</v>
      </c>
      <c r="K50" s="349" t="str">
        <f t="shared" si="16"/>
        <v>Insolvt</v>
      </c>
      <c r="L50" s="349" t="str">
        <f t="shared" si="16"/>
        <v>Insolvt</v>
      </c>
      <c r="M50" s="349" t="str">
        <f t="shared" si="16"/>
        <v>Insolvt</v>
      </c>
      <c r="N50" s="349" t="str">
        <f t="shared" si="16"/>
        <v>Insolvt</v>
      </c>
      <c r="O50" s="349" t="str">
        <f t="shared" si="16"/>
        <v>Insolvt</v>
      </c>
      <c r="P50" s="349" t="str">
        <f t="shared" si="16"/>
        <v>Insolvt</v>
      </c>
      <c r="Q50" s="349" t="str">
        <f t="shared" si="16"/>
        <v>Insolvt</v>
      </c>
      <c r="R50" s="350" t="str">
        <f t="shared" si="16"/>
        <v>Insolvt</v>
      </c>
      <c r="S50" s="612" t="str">
        <f t="shared" ref="S50" si="17">IF(S49&lt;$C49,"Insolvt",IF(S49&lt;$C50,"Distress","Solvent"))</f>
        <v>Insolvt</v>
      </c>
      <c r="T50" s="348" t="str">
        <f t="shared" ref="T50:AF50" si="18">IF(T49&lt;$C49,"Insolvt",IF(T49&lt;$C50,"Distress","Solvent"))</f>
        <v>Insolvt</v>
      </c>
      <c r="U50" s="349" t="str">
        <f t="shared" si="18"/>
        <v>Insolvt</v>
      </c>
      <c r="V50" s="349" t="str">
        <f t="shared" si="18"/>
        <v>Insolvt</v>
      </c>
      <c r="W50" s="349" t="str">
        <f t="shared" si="18"/>
        <v>Insolvt</v>
      </c>
      <c r="X50" s="349" t="str">
        <f t="shared" si="18"/>
        <v>Insolvt</v>
      </c>
      <c r="Y50" s="349" t="str">
        <f t="shared" si="18"/>
        <v>Distress</v>
      </c>
      <c r="Z50" s="349" t="str">
        <f t="shared" si="18"/>
        <v>Solvent</v>
      </c>
      <c r="AA50" s="349" t="str">
        <f t="shared" si="18"/>
        <v>Solvent</v>
      </c>
      <c r="AB50" s="349" t="str">
        <f t="shared" si="18"/>
        <v>Solvent</v>
      </c>
      <c r="AC50" s="349" t="str">
        <f t="shared" si="18"/>
        <v>Solvent</v>
      </c>
      <c r="AD50" s="349" t="str">
        <f t="shared" si="18"/>
        <v>Solvent</v>
      </c>
      <c r="AE50" s="350" t="str">
        <f t="shared" si="18"/>
        <v>Insolvt</v>
      </c>
      <c r="AF50" s="615" t="str">
        <f t="shared" si="18"/>
        <v>Insolvt</v>
      </c>
      <c r="AG50" s="348" t="str">
        <f t="shared" ref="AG50:AS50" si="19">IF(AG49&lt;$C49,"Insolvt",IF(AG49&lt;$C50,"Distress","Solvent"))</f>
        <v>Distress</v>
      </c>
      <c r="AH50" s="349" t="str">
        <f t="shared" si="19"/>
        <v>Solvent</v>
      </c>
      <c r="AI50" s="349" t="str">
        <f t="shared" si="19"/>
        <v>Solvent</v>
      </c>
      <c r="AJ50" s="349" t="str">
        <f t="shared" si="19"/>
        <v>Solvent</v>
      </c>
      <c r="AK50" s="349" t="str">
        <f t="shared" si="19"/>
        <v>Solvent</v>
      </c>
      <c r="AL50" s="349" t="str">
        <f t="shared" si="19"/>
        <v>Solvent</v>
      </c>
      <c r="AM50" s="349" t="str">
        <f t="shared" si="19"/>
        <v>Solvent</v>
      </c>
      <c r="AN50" s="349" t="str">
        <f t="shared" si="19"/>
        <v>Solvent</v>
      </c>
      <c r="AO50" s="349" t="str">
        <f t="shared" si="19"/>
        <v>Solvent</v>
      </c>
      <c r="AP50" s="349" t="str">
        <f t="shared" si="19"/>
        <v>Solvent</v>
      </c>
      <c r="AQ50" s="349" t="str">
        <f t="shared" si="19"/>
        <v>Solvent</v>
      </c>
      <c r="AR50" s="350" t="str">
        <f t="shared" si="19"/>
        <v>Solvent</v>
      </c>
      <c r="AS50" s="616" t="str">
        <f t="shared" si="19"/>
        <v>Solvent</v>
      </c>
      <c r="AT50" s="348" t="str">
        <f t="shared" ref="AT50:BF50" si="20">IF(AT49&lt;$C49,"Insolvt",IF(AT49&lt;$C50,"Distress","Solvent"))</f>
        <v>Solvent</v>
      </c>
      <c r="AU50" s="349" t="str">
        <f t="shared" si="20"/>
        <v>Solvent</v>
      </c>
      <c r="AV50" s="349" t="str">
        <f t="shared" si="20"/>
        <v>Solvent</v>
      </c>
      <c r="AW50" s="349" t="str">
        <f t="shared" si="20"/>
        <v>Solvent</v>
      </c>
      <c r="AX50" s="349" t="str">
        <f t="shared" si="20"/>
        <v>Solvent</v>
      </c>
      <c r="AY50" s="349" t="str">
        <f t="shared" si="20"/>
        <v>Solvent</v>
      </c>
      <c r="AZ50" s="349" t="str">
        <f t="shared" si="20"/>
        <v>Solvent</v>
      </c>
      <c r="BA50" s="349" t="str">
        <f t="shared" si="20"/>
        <v>Solvent</v>
      </c>
      <c r="BB50" s="349" t="str">
        <f t="shared" si="20"/>
        <v>Solvent</v>
      </c>
      <c r="BC50" s="349" t="str">
        <f t="shared" si="20"/>
        <v>Solvent</v>
      </c>
      <c r="BD50" s="349" t="str">
        <f t="shared" si="20"/>
        <v>Solvent</v>
      </c>
      <c r="BE50" s="350" t="str">
        <f t="shared" si="20"/>
        <v>Solvent</v>
      </c>
      <c r="BF50" s="617" t="str">
        <f t="shared" si="20"/>
        <v>Solvent</v>
      </c>
      <c r="BG50" s="348" t="str">
        <f>IF(BG49&lt;$C49,"Insolvt",IF(BG49&lt;$C50,"Distress","Solvent"))</f>
        <v>Solvent</v>
      </c>
      <c r="BH50" s="349" t="str">
        <f>IF(BH49&lt;$C49,"Insolvt",IF(BH49&lt;$C50,"Distress","Solvent"))</f>
        <v>Solvent</v>
      </c>
      <c r="BI50" s="349" t="str">
        <f t="shared" ref="BI50:BS50" si="21">IF(BI49&lt;$C49,"Insolvt",IF(BI49&lt;$C50,"Distress","Solvent"))</f>
        <v>Solvent</v>
      </c>
      <c r="BJ50" s="349" t="str">
        <f t="shared" si="21"/>
        <v>Solvent</v>
      </c>
      <c r="BK50" s="349" t="str">
        <f t="shared" si="21"/>
        <v>Solvent</v>
      </c>
      <c r="BL50" s="349" t="str">
        <f t="shared" si="21"/>
        <v>Solvent</v>
      </c>
      <c r="BM50" s="349" t="str">
        <f t="shared" si="21"/>
        <v>Solvent</v>
      </c>
      <c r="BN50" s="349" t="str">
        <f t="shared" si="21"/>
        <v>Solvent</v>
      </c>
      <c r="BO50" s="349" t="str">
        <f t="shared" si="21"/>
        <v>Solvent</v>
      </c>
      <c r="BP50" s="349" t="str">
        <f t="shared" si="21"/>
        <v>Solvent</v>
      </c>
      <c r="BQ50" s="349" t="str">
        <f t="shared" si="21"/>
        <v>Solvent</v>
      </c>
      <c r="BR50" s="350" t="str">
        <f t="shared" si="21"/>
        <v>Solvent</v>
      </c>
      <c r="BS50" s="618" t="str">
        <f t="shared" si="21"/>
        <v>Solvent</v>
      </c>
    </row>
    <row r="51" spans="1:71" ht="6" customHeight="1" x14ac:dyDescent="0.2">
      <c r="A51" s="321"/>
      <c r="B51" s="355"/>
      <c r="C51" s="323"/>
      <c r="D51" s="323"/>
      <c r="E51" s="323"/>
      <c r="F51" s="160"/>
      <c r="G51" s="330"/>
      <c r="H51" s="119"/>
      <c r="I51" s="119"/>
      <c r="J51" s="119"/>
      <c r="K51" s="119"/>
      <c r="L51" s="119"/>
      <c r="M51" s="119"/>
      <c r="N51" s="119"/>
      <c r="O51" s="119"/>
      <c r="P51" s="119"/>
      <c r="Q51" s="119"/>
      <c r="R51" s="119"/>
      <c r="S51" s="119"/>
      <c r="T51" s="119"/>
      <c r="U51" s="119"/>
      <c r="V51" s="119"/>
      <c r="W51" s="119"/>
      <c r="X51" s="119"/>
      <c r="Y51" s="119"/>
      <c r="Z51" s="119"/>
      <c r="AA51" s="119"/>
      <c r="AB51" s="119"/>
      <c r="AC51" s="119"/>
      <c r="AD51" s="119"/>
      <c r="AE51" s="119"/>
      <c r="AF51" s="119"/>
      <c r="AG51" s="330"/>
      <c r="AH51" s="119"/>
      <c r="AI51" s="119"/>
      <c r="AJ51" s="119"/>
      <c r="AK51" s="119"/>
      <c r="AL51" s="119"/>
      <c r="AM51" s="119"/>
      <c r="AN51" s="119"/>
      <c r="AO51" s="119"/>
      <c r="AP51" s="119"/>
      <c r="AQ51" s="119"/>
      <c r="AR51" s="119"/>
      <c r="AS51" s="119"/>
      <c r="AT51" s="330"/>
      <c r="AU51" s="119"/>
      <c r="AV51" s="119"/>
      <c r="AW51" s="119"/>
      <c r="AX51" s="119"/>
      <c r="AY51" s="119"/>
      <c r="AZ51" s="119"/>
      <c r="BA51" s="119"/>
      <c r="BB51" s="119"/>
      <c r="BC51" s="119"/>
      <c r="BD51" s="119"/>
      <c r="BE51" s="119"/>
      <c r="BF51" s="119"/>
      <c r="BG51" s="330"/>
      <c r="BH51" s="119"/>
      <c r="BI51" s="119"/>
      <c r="BJ51" s="119"/>
      <c r="BK51" s="119"/>
      <c r="BL51" s="119"/>
      <c r="BM51" s="119"/>
      <c r="BN51" s="119"/>
      <c r="BO51" s="119"/>
      <c r="BP51" s="119"/>
      <c r="BQ51" s="119"/>
      <c r="BR51" s="119"/>
      <c r="BS51" s="119"/>
    </row>
    <row r="52" spans="1:71" x14ac:dyDescent="0.2">
      <c r="AU52" s="130"/>
      <c r="AW52" s="130"/>
      <c r="AX52" s="130"/>
      <c r="AY52" s="130"/>
      <c r="AZ52" s="130"/>
      <c r="BA52" s="130"/>
      <c r="BB52" s="130"/>
      <c r="BC52" s="130"/>
      <c r="BD52" s="130"/>
      <c r="BE52" s="130"/>
    </row>
  </sheetData>
  <sheetProtection algorithmName="SHA-512" hashValue="bgYa45KiAKdZyvoFzVD5PPgBjVlf/MUTK4rz/uwBJmJBIZU/yLaMnr5OXxCZg0DLOWpPScdKugq5ihqSww7fww==" saltValue="bDHSBoHK9ptqV3F1LvdQdQ==" spinCount="100000" sheet="1" objects="1" scenarios="1"/>
  <phoneticPr fontId="0" type="noConversion"/>
  <pageMargins left="0.75" right="0.75" top="1" bottom="1" header="0.5" footer="0.5"/>
  <pageSetup scale="90" fitToWidth="2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6600"/>
  </sheetPr>
  <dimension ref="A1:CN206"/>
  <sheetViews>
    <sheetView showGridLines="0" showZeros="0" zoomScaleNormal="100" workbookViewId="0">
      <pane xSplit="5" ySplit="2" topLeftCell="F3" activePane="bottomRight" state="frozenSplit"/>
      <selection activeCell="AA11" sqref="AA11"/>
      <selection pane="topRight" activeCell="AA11" sqref="AA11"/>
      <selection pane="bottomLeft" activeCell="AA11" sqref="AA11"/>
      <selection pane="bottomRight" activeCell="F1" sqref="F1"/>
    </sheetView>
  </sheetViews>
  <sheetFormatPr defaultColWidth="9.140625" defaultRowHeight="12.75" outlineLevelCol="1" x14ac:dyDescent="0.2"/>
  <cols>
    <col min="1" max="1" width="9.42578125" style="293" bestFit="1" customWidth="1"/>
    <col min="2" max="2" width="4.42578125" style="387" customWidth="1"/>
    <col min="3" max="3" width="9.85546875" style="95" customWidth="1"/>
    <col min="4" max="4" width="10.42578125" style="95" bestFit="1" customWidth="1"/>
    <col min="5" max="5" width="8" style="95" bestFit="1" customWidth="1"/>
    <col min="6" max="6" width="3.5703125" style="95" bestFit="1" customWidth="1"/>
    <col min="7" max="7" width="6.28515625" style="266" customWidth="1" outlineLevel="1"/>
    <col min="8" max="10" width="6.5703125" style="266" customWidth="1" outlineLevel="1"/>
    <col min="11" max="18" width="7" style="266" customWidth="1" outlineLevel="1"/>
    <col min="19" max="19" width="7" style="89" bestFit="1" customWidth="1"/>
    <col min="20" max="20" width="7" style="266" hidden="1" customWidth="1" outlineLevel="1"/>
    <col min="21" max="29" width="7.28515625" style="266" hidden="1" customWidth="1" outlineLevel="1"/>
    <col min="30" max="31" width="8" style="266" hidden="1" customWidth="1" outlineLevel="1"/>
    <col min="32" max="32" width="7.5703125" style="89" bestFit="1" customWidth="1" collapsed="1"/>
    <col min="33" max="35" width="8" style="266" hidden="1" customWidth="1" outlineLevel="1"/>
    <col min="36" max="37" width="8.28515625" style="266" hidden="1" customWidth="1" outlineLevel="1"/>
    <col min="38" max="44" width="9" style="266" hidden="1" customWidth="1" outlineLevel="1"/>
    <col min="45" max="45" width="10" style="89" bestFit="1" customWidth="1" collapsed="1"/>
    <col min="46" max="52" width="9" style="92" hidden="1" customWidth="1" outlineLevel="1"/>
    <col min="53" max="54" width="9.85546875" style="92" hidden="1" customWidth="1" outlineLevel="1"/>
    <col min="55" max="57" width="10.5703125" style="92" hidden="1" customWidth="1" outlineLevel="1"/>
    <col min="58" max="58" width="10" style="89" bestFit="1" customWidth="1" collapsed="1"/>
    <col min="59" max="70" width="10.5703125" style="92" hidden="1" customWidth="1" outlineLevel="1"/>
    <col min="71" max="71" width="11" style="89" bestFit="1" customWidth="1" collapsed="1"/>
    <col min="72" max="72" width="9.42578125" style="92" bestFit="1" customWidth="1"/>
    <col min="73" max="88" width="9.140625" style="95"/>
    <col min="89" max="90" width="9.140625" style="95" hidden="1" customWidth="1" outlineLevel="1"/>
    <col min="91" max="91" width="9.140625" style="95" collapsed="1"/>
    <col min="92" max="16384" width="9.140625" style="95"/>
  </cols>
  <sheetData>
    <row r="1" spans="1:92" ht="19.5" thickBot="1" x14ac:dyDescent="0.35">
      <c r="A1" s="779" t="s">
        <v>353</v>
      </c>
      <c r="B1" s="787"/>
      <c r="C1" s="782"/>
      <c r="E1" s="266"/>
      <c r="G1" s="3" t="s">
        <v>23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707"/>
      <c r="T1" s="5" t="s">
        <v>24</v>
      </c>
      <c r="U1" s="186"/>
      <c r="V1" s="186"/>
      <c r="W1" s="186"/>
      <c r="X1" s="186"/>
      <c r="Y1" s="186"/>
      <c r="Z1" s="186"/>
      <c r="AA1" s="186"/>
      <c r="AB1" s="186"/>
      <c r="AC1" s="186"/>
      <c r="AD1" s="186"/>
      <c r="AE1" s="186"/>
      <c r="AF1" s="8"/>
      <c r="AG1" s="9" t="s">
        <v>25</v>
      </c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2"/>
      <c r="AT1" s="13" t="s">
        <v>46</v>
      </c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6"/>
      <c r="BG1" s="17" t="s">
        <v>47</v>
      </c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9"/>
      <c r="BS1" s="20"/>
    </row>
    <row r="2" spans="1:92" s="91" customFormat="1" ht="16.5" thickBot="1" x14ac:dyDescent="0.3">
      <c r="A2" s="413" t="s">
        <v>345</v>
      </c>
      <c r="B2" s="789"/>
      <c r="D2" s="266"/>
      <c r="E2" s="266"/>
      <c r="G2" s="22">
        <v>1</v>
      </c>
      <c r="H2" s="22">
        <v>2</v>
      </c>
      <c r="I2" s="22">
        <v>3</v>
      </c>
      <c r="J2" s="22">
        <v>4</v>
      </c>
      <c r="K2" s="22">
        <v>5</v>
      </c>
      <c r="L2" s="22">
        <v>6</v>
      </c>
      <c r="M2" s="22">
        <v>7</v>
      </c>
      <c r="N2" s="22">
        <v>8</v>
      </c>
      <c r="O2" s="22">
        <v>9</v>
      </c>
      <c r="P2" s="22">
        <v>10</v>
      </c>
      <c r="Q2" s="22">
        <v>11</v>
      </c>
      <c r="R2" s="22">
        <v>12</v>
      </c>
      <c r="S2" s="23" t="str">
        <f>G1</f>
        <v>Year 1</v>
      </c>
      <c r="T2" s="22">
        <v>13</v>
      </c>
      <c r="U2" s="22">
        <v>14</v>
      </c>
      <c r="V2" s="22">
        <v>15</v>
      </c>
      <c r="W2" s="22">
        <v>16</v>
      </c>
      <c r="X2" s="22">
        <v>17</v>
      </c>
      <c r="Y2" s="22">
        <v>18</v>
      </c>
      <c r="Z2" s="22">
        <v>19</v>
      </c>
      <c r="AA2" s="22">
        <v>20</v>
      </c>
      <c r="AB2" s="22">
        <v>21</v>
      </c>
      <c r="AC2" s="22">
        <v>22</v>
      </c>
      <c r="AD2" s="22">
        <v>23</v>
      </c>
      <c r="AE2" s="22">
        <v>24</v>
      </c>
      <c r="AF2" s="24" t="str">
        <f>T1</f>
        <v>Year 2</v>
      </c>
      <c r="AG2" s="22">
        <v>25</v>
      </c>
      <c r="AH2" s="22">
        <v>26</v>
      </c>
      <c r="AI2" s="22">
        <v>27</v>
      </c>
      <c r="AJ2" s="22">
        <v>28</v>
      </c>
      <c r="AK2" s="22">
        <v>29</v>
      </c>
      <c r="AL2" s="22">
        <v>30</v>
      </c>
      <c r="AM2" s="22">
        <v>31</v>
      </c>
      <c r="AN2" s="22">
        <v>32</v>
      </c>
      <c r="AO2" s="22">
        <v>33</v>
      </c>
      <c r="AP2" s="22">
        <v>34</v>
      </c>
      <c r="AQ2" s="22">
        <v>35</v>
      </c>
      <c r="AR2" s="22">
        <v>36</v>
      </c>
      <c r="AS2" s="25" t="str">
        <f>AG1</f>
        <v>Year 3</v>
      </c>
      <c r="AT2" s="22">
        <v>37</v>
      </c>
      <c r="AU2" s="22">
        <v>38</v>
      </c>
      <c r="AV2" s="22">
        <v>39</v>
      </c>
      <c r="AW2" s="22">
        <v>40</v>
      </c>
      <c r="AX2" s="22">
        <v>41</v>
      </c>
      <c r="AY2" s="22">
        <v>42</v>
      </c>
      <c r="AZ2" s="22">
        <v>43</v>
      </c>
      <c r="BA2" s="22">
        <v>44</v>
      </c>
      <c r="BB2" s="22">
        <v>45</v>
      </c>
      <c r="BC2" s="22">
        <v>46</v>
      </c>
      <c r="BD2" s="22">
        <v>47</v>
      </c>
      <c r="BE2" s="22">
        <v>48</v>
      </c>
      <c r="BF2" s="26" t="str">
        <f>AT1</f>
        <v>Year 4</v>
      </c>
      <c r="BG2" s="22">
        <v>49</v>
      </c>
      <c r="BH2" s="22">
        <v>50</v>
      </c>
      <c r="BI2" s="22">
        <v>51</v>
      </c>
      <c r="BJ2" s="22">
        <v>52</v>
      </c>
      <c r="BK2" s="22">
        <v>53</v>
      </c>
      <c r="BL2" s="22">
        <v>54</v>
      </c>
      <c r="BM2" s="22">
        <v>55</v>
      </c>
      <c r="BN2" s="22">
        <v>56</v>
      </c>
      <c r="BO2" s="22">
        <v>57</v>
      </c>
      <c r="BP2" s="22">
        <v>58</v>
      </c>
      <c r="BQ2" s="22">
        <v>59</v>
      </c>
      <c r="BR2" s="22">
        <v>60</v>
      </c>
      <c r="BS2" s="30" t="str">
        <f>BG1</f>
        <v>Year 5</v>
      </c>
      <c r="BT2" s="1"/>
      <c r="CJ2" s="744" t="s">
        <v>409</v>
      </c>
      <c r="CK2" s="744"/>
      <c r="CL2" s="744"/>
      <c r="CM2" s="744"/>
      <c r="CN2" s="95"/>
    </row>
    <row r="3" spans="1:92" ht="5.25" customHeight="1" x14ac:dyDescent="0.2">
      <c r="A3" s="792"/>
      <c r="B3" s="167"/>
      <c r="C3" s="31"/>
      <c r="D3" s="167"/>
      <c r="E3" s="167"/>
      <c r="F3" s="167"/>
      <c r="G3" s="708"/>
      <c r="H3" s="708"/>
      <c r="I3" s="708"/>
      <c r="J3" s="708"/>
      <c r="K3" s="708"/>
      <c r="L3" s="708"/>
      <c r="M3" s="708"/>
      <c r="N3" s="708"/>
      <c r="O3" s="708"/>
      <c r="P3" s="708"/>
      <c r="Q3" s="708"/>
      <c r="R3" s="708"/>
      <c r="S3" s="709"/>
      <c r="T3" s="708"/>
      <c r="U3" s="708"/>
      <c r="V3" s="708"/>
      <c r="W3" s="708"/>
      <c r="X3" s="708"/>
      <c r="Y3" s="708"/>
      <c r="Z3" s="708"/>
      <c r="AA3" s="708"/>
      <c r="AB3" s="708"/>
      <c r="AC3" s="708"/>
      <c r="AD3" s="708"/>
      <c r="AE3" s="708"/>
      <c r="AF3" s="709"/>
      <c r="AG3" s="708"/>
      <c r="AH3" s="708"/>
      <c r="AI3" s="708"/>
      <c r="AJ3" s="708"/>
      <c r="AK3" s="708"/>
      <c r="AL3" s="708"/>
      <c r="AM3" s="708"/>
      <c r="AN3" s="708"/>
      <c r="AO3" s="708"/>
      <c r="AP3" s="708"/>
      <c r="AQ3" s="708"/>
      <c r="AR3" s="708"/>
      <c r="AS3" s="709"/>
      <c r="AT3" s="708"/>
      <c r="AU3" s="708"/>
      <c r="AV3" s="708"/>
      <c r="AW3" s="708"/>
      <c r="AX3" s="708"/>
      <c r="AY3" s="708"/>
      <c r="AZ3" s="708"/>
      <c r="BA3" s="708"/>
      <c r="BB3" s="708"/>
      <c r="BC3" s="708"/>
      <c r="BD3" s="708"/>
      <c r="BE3" s="708"/>
      <c r="BF3" s="709"/>
      <c r="BG3" s="708"/>
      <c r="BH3" s="708"/>
      <c r="BI3" s="708"/>
      <c r="BJ3" s="708"/>
      <c r="BK3" s="708"/>
      <c r="BL3" s="708"/>
      <c r="BM3" s="708"/>
      <c r="BN3" s="708"/>
      <c r="BO3" s="708"/>
      <c r="BP3" s="708"/>
      <c r="BQ3" s="708"/>
      <c r="BR3" s="299"/>
      <c r="BS3" s="709"/>
      <c r="CK3" s="738" t="s">
        <v>285</v>
      </c>
      <c r="CL3" s="739">
        <v>1</v>
      </c>
    </row>
    <row r="4" spans="1:92" s="58" customFormat="1" x14ac:dyDescent="0.2">
      <c r="A4" s="100"/>
      <c r="B4" s="49"/>
      <c r="C4" s="788" t="s">
        <v>16</v>
      </c>
      <c r="D4" s="49"/>
      <c r="E4" s="49"/>
      <c r="F4" s="49"/>
      <c r="G4" s="270"/>
      <c r="H4" s="271"/>
      <c r="I4" s="271"/>
      <c r="J4" s="271"/>
      <c r="K4" s="271"/>
      <c r="L4" s="271"/>
      <c r="M4" s="271"/>
      <c r="N4" s="271"/>
      <c r="O4" s="271"/>
      <c r="P4" s="271"/>
      <c r="Q4" s="271"/>
      <c r="R4" s="272"/>
      <c r="S4" s="241"/>
      <c r="T4" s="271"/>
      <c r="U4" s="277"/>
      <c r="V4" s="271"/>
      <c r="W4" s="271"/>
      <c r="X4" s="271"/>
      <c r="Y4" s="271"/>
      <c r="Z4" s="271"/>
      <c r="AA4" s="271"/>
      <c r="AB4" s="271"/>
      <c r="AC4" s="271"/>
      <c r="AD4" s="271"/>
      <c r="AE4" s="272"/>
      <c r="AF4" s="248"/>
      <c r="AG4" s="271"/>
      <c r="AH4" s="271"/>
      <c r="AI4" s="271"/>
      <c r="AJ4" s="271"/>
      <c r="AK4" s="271"/>
      <c r="AL4" s="271"/>
      <c r="AM4" s="271"/>
      <c r="AN4" s="271"/>
      <c r="AO4" s="271"/>
      <c r="AP4" s="271"/>
      <c r="AQ4" s="271"/>
      <c r="AR4" s="272"/>
      <c r="AS4" s="262"/>
      <c r="AT4" s="271"/>
      <c r="AU4" s="271"/>
      <c r="AV4" s="271"/>
      <c r="AW4" s="271"/>
      <c r="AX4" s="271"/>
      <c r="AY4" s="271"/>
      <c r="AZ4" s="271"/>
      <c r="BA4" s="271"/>
      <c r="BB4" s="271"/>
      <c r="BC4" s="271"/>
      <c r="BD4" s="271"/>
      <c r="BE4" s="272"/>
      <c r="BF4" s="258"/>
      <c r="BG4" s="271"/>
      <c r="BH4" s="271"/>
      <c r="BI4" s="271"/>
      <c r="BJ4" s="271"/>
      <c r="BK4" s="271"/>
      <c r="BL4" s="271"/>
      <c r="BM4" s="271"/>
      <c r="BN4" s="271"/>
      <c r="BO4" s="271"/>
      <c r="BP4" s="271"/>
      <c r="BQ4" s="271"/>
      <c r="BR4" s="272"/>
      <c r="BS4" s="255"/>
      <c r="BT4" s="21"/>
      <c r="CK4" s="740" t="s">
        <v>286</v>
      </c>
      <c r="CL4" s="741">
        <v>2</v>
      </c>
    </row>
    <row r="5" spans="1:92" s="58" customFormat="1" x14ac:dyDescent="0.2">
      <c r="A5" s="100"/>
      <c r="B5" s="49"/>
      <c r="C5" s="83" t="str">
        <f>CashBudget!B56</f>
        <v>LoC Borrow          @</v>
      </c>
      <c r="D5" s="49"/>
      <c r="E5" s="922">
        <f>CashBudget!D24</f>
        <v>0.1</v>
      </c>
      <c r="F5" s="49"/>
      <c r="G5" s="270">
        <f>CashBudget!G56</f>
        <v>0</v>
      </c>
      <c r="H5" s="271">
        <f>CashBudget!H56</f>
        <v>346.1127227134557</v>
      </c>
      <c r="I5" s="271">
        <f>CashBudget!I56</f>
        <v>-339.39355952941833</v>
      </c>
      <c r="J5" s="271">
        <f>CashBudget!J56</f>
        <v>2485.9281770702473</v>
      </c>
      <c r="K5" s="271">
        <f>CashBudget!K56</f>
        <v>1861.6615050663984</v>
      </c>
      <c r="L5" s="271">
        <f>CashBudget!L56</f>
        <v>2299.639195476886</v>
      </c>
      <c r="M5" s="271">
        <f>CashBudget!M56</f>
        <v>906.65993721803079</v>
      </c>
      <c r="N5" s="271">
        <f>CashBudget!N56</f>
        <v>314.27964415651786</v>
      </c>
      <c r="O5" s="271">
        <f>CashBudget!O56</f>
        <v>542.55149292434544</v>
      </c>
      <c r="P5" s="271">
        <f>CashBudget!P56</f>
        <v>200.05513393820456</v>
      </c>
      <c r="Q5" s="271">
        <f>CashBudget!Q56</f>
        <v>-50.316010528280458</v>
      </c>
      <c r="R5" s="271">
        <f>CashBudget!R56</f>
        <v>-1209.4917420353313</v>
      </c>
      <c r="S5" s="241">
        <f>CashBudget!S56</f>
        <v>6857.6864964710549</v>
      </c>
      <c r="T5" s="271">
        <f>CashBudget!T56</f>
        <v>-42.241892922036641</v>
      </c>
      <c r="U5" s="271">
        <f>CashBudget!U56</f>
        <v>1192.1632428546764</v>
      </c>
      <c r="V5" s="271">
        <f>CashBudget!V56</f>
        <v>329.73829208044481</v>
      </c>
      <c r="W5" s="271">
        <f>CashBudget!W56</f>
        <v>-1014.49541731106</v>
      </c>
      <c r="X5" s="271">
        <f>CashBudget!X56</f>
        <v>-1340.3128779035414</v>
      </c>
      <c r="Y5" s="271">
        <f>CashBudget!Y56</f>
        <v>-2005.9230642287494</v>
      </c>
      <c r="Z5" s="271">
        <f>CashBudget!Z56</f>
        <v>-2292.3420209969518</v>
      </c>
      <c r="AA5" s="271">
        <f>CashBudget!AA56</f>
        <v>-2184.2727580438368</v>
      </c>
      <c r="AB5" s="271">
        <f>CashBudget!AB56</f>
        <v>0</v>
      </c>
      <c r="AC5" s="271">
        <f>CashBudget!AC56</f>
        <v>0</v>
      </c>
      <c r="AD5" s="271">
        <f>CashBudget!AD56</f>
        <v>0</v>
      </c>
      <c r="AE5" s="271">
        <f>CashBudget!AE56</f>
        <v>0</v>
      </c>
      <c r="AF5" s="248">
        <f>CashBudget!AF56</f>
        <v>0</v>
      </c>
      <c r="AG5" s="271">
        <f>CashBudget!AG56</f>
        <v>0</v>
      </c>
      <c r="AH5" s="271">
        <f>CashBudget!AH56</f>
        <v>0</v>
      </c>
      <c r="AI5" s="271">
        <f>CashBudget!AI56</f>
        <v>0</v>
      </c>
      <c r="AJ5" s="271">
        <f>CashBudget!AJ56</f>
        <v>0</v>
      </c>
      <c r="AK5" s="271">
        <f>CashBudget!AK56</f>
        <v>0</v>
      </c>
      <c r="AL5" s="271">
        <f>CashBudget!AL56</f>
        <v>0</v>
      </c>
      <c r="AM5" s="271">
        <f>CashBudget!AM56</f>
        <v>0</v>
      </c>
      <c r="AN5" s="271">
        <f>CashBudget!AN56</f>
        <v>0</v>
      </c>
      <c r="AO5" s="271">
        <f>CashBudget!AO56</f>
        <v>0</v>
      </c>
      <c r="AP5" s="271">
        <f>CashBudget!AP56</f>
        <v>0</v>
      </c>
      <c r="AQ5" s="271">
        <f>CashBudget!AQ56</f>
        <v>0</v>
      </c>
      <c r="AR5" s="271">
        <f>CashBudget!AR56</f>
        <v>0</v>
      </c>
      <c r="AS5" s="262">
        <f>CashBudget!AS56</f>
        <v>0</v>
      </c>
      <c r="AT5" s="271">
        <f>CashBudget!AT56</f>
        <v>0</v>
      </c>
      <c r="AU5" s="271">
        <f>CashBudget!AU56</f>
        <v>-356500.27047679742</v>
      </c>
      <c r="AV5" s="271">
        <f>CashBudget!AV56</f>
        <v>0</v>
      </c>
      <c r="AW5" s="271">
        <f>CashBudget!AW56</f>
        <v>0</v>
      </c>
      <c r="AX5" s="271">
        <f>CashBudget!AX56</f>
        <v>0</v>
      </c>
      <c r="AY5" s="271">
        <f>CashBudget!AY56</f>
        <v>0</v>
      </c>
      <c r="AZ5" s="271">
        <f>CashBudget!AZ56</f>
        <v>0</v>
      </c>
      <c r="BA5" s="271">
        <f>CashBudget!BA56</f>
        <v>0</v>
      </c>
      <c r="BB5" s="271">
        <f>CashBudget!BB56</f>
        <v>0</v>
      </c>
      <c r="BC5" s="271">
        <f>CashBudget!BC56</f>
        <v>0</v>
      </c>
      <c r="BD5" s="271">
        <f>CashBudget!BD56</f>
        <v>0</v>
      </c>
      <c r="BE5" s="271">
        <f>CashBudget!BE56</f>
        <v>0</v>
      </c>
      <c r="BF5" s="258">
        <f>CashBudget!BF56</f>
        <v>0</v>
      </c>
      <c r="BG5" s="271">
        <f>CashBudget!BG56</f>
        <v>0</v>
      </c>
      <c r="BH5" s="271">
        <f>CashBudget!BH56</f>
        <v>-1407209.9716359652</v>
      </c>
      <c r="BI5" s="271">
        <f>CashBudget!BI56</f>
        <v>0</v>
      </c>
      <c r="BJ5" s="271">
        <f>CashBudget!BJ56</f>
        <v>0</v>
      </c>
      <c r="BK5" s="271">
        <f>CashBudget!BK56</f>
        <v>0</v>
      </c>
      <c r="BL5" s="271">
        <f>CashBudget!BL56</f>
        <v>0</v>
      </c>
      <c r="BM5" s="271">
        <f>CashBudget!BM56</f>
        <v>0</v>
      </c>
      <c r="BN5" s="271">
        <f>CashBudget!BN56</f>
        <v>0</v>
      </c>
      <c r="BO5" s="271">
        <f>CashBudget!BO56</f>
        <v>0</v>
      </c>
      <c r="BP5" s="271">
        <f>CashBudget!BP56</f>
        <v>0</v>
      </c>
      <c r="BQ5" s="271">
        <f>CashBudget!BQ56</f>
        <v>0</v>
      </c>
      <c r="BR5" s="271">
        <f>CashBudget!BR56</f>
        <v>0</v>
      </c>
      <c r="BS5" s="255">
        <f>CashBudget!BS56</f>
        <v>0</v>
      </c>
      <c r="BT5" s="21"/>
      <c r="CK5" s="740" t="s">
        <v>288</v>
      </c>
      <c r="CL5" s="741">
        <v>4</v>
      </c>
    </row>
    <row r="6" spans="1:92" s="58" customFormat="1" x14ac:dyDescent="0.2">
      <c r="A6" s="100"/>
      <c r="B6" s="49"/>
      <c r="C6" s="83" t="str">
        <f>CashBudget!B57</f>
        <v>Money Mkt Lend @</v>
      </c>
      <c r="D6" s="49"/>
      <c r="E6" s="922">
        <f>CashBudget!D25</f>
        <v>0.05</v>
      </c>
      <c r="F6" s="49"/>
      <c r="G6" s="270">
        <f>CashBudget!G57</f>
        <v>297.71730163917437</v>
      </c>
      <c r="H6" s="271">
        <f>CashBudget!H57</f>
        <v>-297.71730163917437</v>
      </c>
      <c r="I6" s="271">
        <f>CashBudget!I57</f>
        <v>0</v>
      </c>
      <c r="J6" s="271">
        <f>CashBudget!J57</f>
        <v>0</v>
      </c>
      <c r="K6" s="271">
        <f>CashBudget!K57</f>
        <v>0</v>
      </c>
      <c r="L6" s="271">
        <f>CashBudget!L57</f>
        <v>0</v>
      </c>
      <c r="M6" s="271">
        <f>CashBudget!M57</f>
        <v>0</v>
      </c>
      <c r="N6" s="271">
        <f>CashBudget!N57</f>
        <v>0</v>
      </c>
      <c r="O6" s="271">
        <f>CashBudget!O57</f>
        <v>0</v>
      </c>
      <c r="P6" s="271">
        <f>CashBudget!P57</f>
        <v>0</v>
      </c>
      <c r="Q6" s="271">
        <f>CashBudget!Q57</f>
        <v>0</v>
      </c>
      <c r="R6" s="271">
        <f>CashBudget!R57</f>
        <v>0</v>
      </c>
      <c r="S6" s="241">
        <f>CashBudget!S57</f>
        <v>0</v>
      </c>
      <c r="T6" s="271">
        <f>CashBudget!T57</f>
        <v>0</v>
      </c>
      <c r="U6" s="271">
        <f>CashBudget!U57</f>
        <v>0</v>
      </c>
      <c r="V6" s="271">
        <f>CashBudget!V57</f>
        <v>0</v>
      </c>
      <c r="W6" s="271">
        <f>CashBudget!W57</f>
        <v>0</v>
      </c>
      <c r="X6" s="271">
        <f>CashBudget!X57</f>
        <v>0</v>
      </c>
      <c r="Y6" s="271">
        <f>CashBudget!Y57</f>
        <v>0</v>
      </c>
      <c r="Z6" s="271">
        <f>CashBudget!Z57</f>
        <v>0</v>
      </c>
      <c r="AA6" s="271">
        <f>CashBudget!AA57</f>
        <v>240.95588087663782</v>
      </c>
      <c r="AB6" s="271">
        <f>CashBudget!AB57</f>
        <v>3530.732105993462</v>
      </c>
      <c r="AC6" s="271">
        <f>CashBudget!AC57</f>
        <v>4821.2433935521985</v>
      </c>
      <c r="AD6" s="271">
        <f>CashBudget!AD57</f>
        <v>6072.3638747882287</v>
      </c>
      <c r="AE6" s="271">
        <f>CashBudget!AE57</f>
        <v>7528.9498028430244</v>
      </c>
      <c r="AF6" s="248">
        <f>CashBudget!AF57</f>
        <v>30051.931554524635</v>
      </c>
      <c r="AG6" s="271">
        <f>CashBudget!AG57</f>
        <v>12489.094936071102</v>
      </c>
      <c r="AH6" s="271">
        <f>CashBudget!AH57</f>
        <v>465.91536632712086</v>
      </c>
      <c r="AI6" s="271">
        <f>CashBudget!AI57</f>
        <v>9163.9048702664586</v>
      </c>
      <c r="AJ6" s="271">
        <f>CashBudget!AJ57</f>
        <v>18346.875551624369</v>
      </c>
      <c r="AK6" s="271">
        <f>CashBudget!AK57</f>
        <v>20937.868792294379</v>
      </c>
      <c r="AL6" s="271">
        <f>CashBudget!AL57</f>
        <v>23406.990193359161</v>
      </c>
      <c r="AM6" s="271">
        <f>CashBudget!AM57</f>
        <v>26743.383971259813</v>
      </c>
      <c r="AN6" s="271">
        <f>CashBudget!AN57</f>
        <v>29729.00530875918</v>
      </c>
      <c r="AO6" s="271">
        <f>CashBudget!AO57</f>
        <v>32682.998365619889</v>
      </c>
      <c r="AP6" s="271">
        <f>CashBudget!AP57</f>
        <v>36744.761254273617</v>
      </c>
      <c r="AQ6" s="271">
        <f>CashBudget!AQ57</f>
        <v>40519.891369556994</v>
      </c>
      <c r="AR6" s="271">
        <f>CashBudget!AR57</f>
        <v>44401.849219920085</v>
      </c>
      <c r="AS6" s="262">
        <f>CashBudget!AS57</f>
        <v>295632.53919933236</v>
      </c>
      <c r="AT6" s="271">
        <f>CashBudget!AT57</f>
        <v>50942.127367734181</v>
      </c>
      <c r="AU6" s="271">
        <f>CashBudget!AU57</f>
        <v>-368768.91162511997</v>
      </c>
      <c r="AV6" s="271">
        <f>CashBudget!AV57</f>
        <v>25419.851574819331</v>
      </c>
      <c r="AW6" s="271">
        <f>CashBudget!AW57</f>
        <v>66112.916642173339</v>
      </c>
      <c r="AX6" s="271">
        <f>CashBudget!AX57</f>
        <v>72606.141439832456</v>
      </c>
      <c r="AY6" s="271">
        <f>CashBudget!AY57</f>
        <v>79463.430000936409</v>
      </c>
      <c r="AZ6" s="271">
        <f>CashBudget!AZ57</f>
        <v>88509.17170411098</v>
      </c>
      <c r="BA6" s="271">
        <f>CashBudget!BA57</f>
        <v>97153.731870510441</v>
      </c>
      <c r="BB6" s="271">
        <f>CashBudget!BB57</f>
        <v>106408.65780645085</v>
      </c>
      <c r="BC6" s="271">
        <f>CashBudget!BC57</f>
        <v>118293.44920404005</v>
      </c>
      <c r="BD6" s="271">
        <f>CashBudget!BD57</f>
        <v>129785.45953166235</v>
      </c>
      <c r="BE6" s="271">
        <f>CashBudget!BE57</f>
        <v>142404.65273966989</v>
      </c>
      <c r="BF6" s="258">
        <f>CashBudget!BF57</f>
        <v>964830.94873361755</v>
      </c>
      <c r="BG6" s="271">
        <f>CashBudget!BG57</f>
        <v>160795.65025830688</v>
      </c>
      <c r="BH6" s="271">
        <f>CashBudget!BH57</f>
        <v>-1443453.3832493103</v>
      </c>
      <c r="BI6" s="271">
        <f>CashBudget!BI57</f>
        <v>83445.858723201323</v>
      </c>
      <c r="BJ6" s="271">
        <f>CashBudget!BJ57</f>
        <v>206030.11938647763</v>
      </c>
      <c r="BK6" s="271">
        <f>CashBudget!BK57</f>
        <v>221230.21288336138</v>
      </c>
      <c r="BL6" s="271">
        <f>CashBudget!BL57</f>
        <v>236630.5143539533</v>
      </c>
      <c r="BM6" s="271">
        <f>CashBudget!BM57</f>
        <v>255510.3156037532</v>
      </c>
      <c r="BN6" s="271">
        <f>CashBudget!BN57</f>
        <v>272300.72483347403</v>
      </c>
      <c r="BO6" s="271">
        <f>CashBudget!BO57</f>
        <v>289879.27901084127</v>
      </c>
      <c r="BP6" s="271">
        <f>CashBudget!BP57</f>
        <v>311903.04604650964</v>
      </c>
      <c r="BQ6" s="271">
        <f>CashBudget!BQ57</f>
        <v>331561.90539819538</v>
      </c>
      <c r="BR6" s="271">
        <f>CashBudget!BR57</f>
        <v>354566.18741716095</v>
      </c>
      <c r="BS6" s="255">
        <f>CashBudget!BS57</f>
        <v>2687610.4023018917</v>
      </c>
      <c r="BT6" s="21"/>
      <c r="CK6" s="740" t="s">
        <v>287</v>
      </c>
      <c r="CL6" s="741">
        <v>3</v>
      </c>
    </row>
    <row r="7" spans="1:92" s="90" customFormat="1" x14ac:dyDescent="0.2">
      <c r="A7" s="100"/>
      <c r="B7" s="51"/>
      <c r="C7" s="699" t="str">
        <f>CashBudget!B63</f>
        <v>LOC Balance</v>
      </c>
      <c r="D7" s="51"/>
      <c r="E7" s="51"/>
      <c r="F7" s="51">
        <f>CashBudget!F63</f>
        <v>0</v>
      </c>
      <c r="G7" s="285">
        <f>CashBudget!G63</f>
        <v>-297.71730163917437</v>
      </c>
      <c r="H7" s="286">
        <f>CashBudget!H63</f>
        <v>346.1127227134557</v>
      </c>
      <c r="I7" s="286">
        <f>CashBudget!I63</f>
        <v>6.7191631840373702</v>
      </c>
      <c r="J7" s="286">
        <f>CashBudget!J63</f>
        <v>2492.6473402542847</v>
      </c>
      <c r="K7" s="286">
        <f>CashBudget!K63</f>
        <v>4354.3088453206828</v>
      </c>
      <c r="L7" s="286">
        <f>CashBudget!L63</f>
        <v>6653.9480407975689</v>
      </c>
      <c r="M7" s="286">
        <f>CashBudget!M63</f>
        <v>7560.6079780155997</v>
      </c>
      <c r="N7" s="286">
        <f>CashBudget!N63</f>
        <v>7874.8876221721175</v>
      </c>
      <c r="O7" s="286">
        <f>CashBudget!O63</f>
        <v>8417.439115096462</v>
      </c>
      <c r="P7" s="286">
        <f>CashBudget!P63</f>
        <v>8617.4942490346657</v>
      </c>
      <c r="Q7" s="286">
        <f>CashBudget!Q63</f>
        <v>8567.1782385063852</v>
      </c>
      <c r="R7" s="286">
        <f>CashBudget!R63</f>
        <v>7357.6864964710539</v>
      </c>
      <c r="S7" s="241">
        <f>CashBudget!S63</f>
        <v>7357.6864964710539</v>
      </c>
      <c r="T7" s="286">
        <f>CashBudget!T63</f>
        <v>7315.4446035490173</v>
      </c>
      <c r="U7" s="286">
        <f>CashBudget!U63</f>
        <v>8507.6078464036946</v>
      </c>
      <c r="V7" s="286">
        <f>CashBudget!V63</f>
        <v>8837.3461384841394</v>
      </c>
      <c r="W7" s="286">
        <f>CashBudget!W63</f>
        <v>7822.8507211730794</v>
      </c>
      <c r="X7" s="286">
        <f>CashBudget!X63</f>
        <v>6482.5378432695379</v>
      </c>
      <c r="Y7" s="286">
        <f>CashBudget!Y63</f>
        <v>4476.6147790407886</v>
      </c>
      <c r="Z7" s="286">
        <f>CashBudget!Z63</f>
        <v>2184.2727580438368</v>
      </c>
      <c r="AA7" s="286">
        <f>CashBudget!AA63</f>
        <v>-240.95588087663782</v>
      </c>
      <c r="AB7" s="286">
        <f>CashBudget!AB63</f>
        <v>-3771.6879868700998</v>
      </c>
      <c r="AC7" s="286">
        <f>CashBudget!AC63</f>
        <v>-8592.9313804222984</v>
      </c>
      <c r="AD7" s="286">
        <f>CashBudget!AD63</f>
        <v>-14665.295255210527</v>
      </c>
      <c r="AE7" s="286">
        <f>CashBudget!AE63</f>
        <v>-22194.245058053551</v>
      </c>
      <c r="AF7" s="248">
        <f>CashBudget!AF63</f>
        <v>-22194.245058053551</v>
      </c>
      <c r="AG7" s="286">
        <f>CashBudget!AG63</f>
        <v>-34683.339994124653</v>
      </c>
      <c r="AH7" s="286">
        <f>CashBudget!AH63</f>
        <v>-35149.255360451774</v>
      </c>
      <c r="AI7" s="286">
        <f>CashBudget!AI63</f>
        <v>-44313.160230718233</v>
      </c>
      <c r="AJ7" s="286">
        <f>CashBudget!AJ63</f>
        <v>-62660.035782342602</v>
      </c>
      <c r="AK7" s="286">
        <f>CashBudget!AK63</f>
        <v>-83597.904574636981</v>
      </c>
      <c r="AL7" s="286">
        <f>CashBudget!AL63</f>
        <v>-107004.89476799614</v>
      </c>
      <c r="AM7" s="286">
        <f>CashBudget!AM63</f>
        <v>-133748.27873925597</v>
      </c>
      <c r="AN7" s="286">
        <f>CashBudget!AN63</f>
        <v>-163477.28404801514</v>
      </c>
      <c r="AO7" s="286">
        <f>CashBudget!AO63</f>
        <v>-196160.28241363502</v>
      </c>
      <c r="AP7" s="286">
        <f>CashBudget!AP63</f>
        <v>-232905.04366790864</v>
      </c>
      <c r="AQ7" s="286">
        <f>CashBudget!AQ63</f>
        <v>-273424.93503746565</v>
      </c>
      <c r="AR7" s="286">
        <f>CashBudget!AR63</f>
        <v>-317826.78425738576</v>
      </c>
      <c r="AS7" s="262">
        <f>CashBudget!AS63</f>
        <v>-317826.78425738576</v>
      </c>
      <c r="AT7" s="286">
        <f>CashBudget!AT63</f>
        <v>-368768.91162511997</v>
      </c>
      <c r="AU7" s="286">
        <f>CashBudget!AU63</f>
        <v>-356500.27047679748</v>
      </c>
      <c r="AV7" s="286">
        <f>CashBudget!AV63</f>
        <v>-381920.12205161678</v>
      </c>
      <c r="AW7" s="286">
        <f>CashBudget!AW63</f>
        <v>-448033.03869379009</v>
      </c>
      <c r="AX7" s="286">
        <f>CashBudget!AX63</f>
        <v>-520639.18013362255</v>
      </c>
      <c r="AY7" s="286">
        <f>CashBudget!AY63</f>
        <v>-600102.61013455899</v>
      </c>
      <c r="AZ7" s="286">
        <f>CashBudget!AZ63</f>
        <v>-688611.78183866991</v>
      </c>
      <c r="BA7" s="286">
        <f>CashBudget!BA63</f>
        <v>-785765.51370918029</v>
      </c>
      <c r="BB7" s="286">
        <f>CashBudget!BB63</f>
        <v>-892174.17151563114</v>
      </c>
      <c r="BC7" s="286">
        <f>CashBudget!BC63</f>
        <v>-1010467.6207196712</v>
      </c>
      <c r="BD7" s="286">
        <f>CashBudget!BD63</f>
        <v>-1140253.0802513335</v>
      </c>
      <c r="BE7" s="286">
        <f>CashBudget!BE63</f>
        <v>-1282657.7329910034</v>
      </c>
      <c r="BF7" s="258">
        <f>CashBudget!BF63</f>
        <v>-1282657.7329910034</v>
      </c>
      <c r="BG7" s="286">
        <f>CashBudget!BG63</f>
        <v>-1443453.3832493103</v>
      </c>
      <c r="BH7" s="286">
        <f>CashBudget!BH63</f>
        <v>-1407209.9716359652</v>
      </c>
      <c r="BI7" s="286">
        <f>CashBudget!BI63</f>
        <v>-1490655.8303591665</v>
      </c>
      <c r="BJ7" s="286">
        <f>CashBudget!BJ63</f>
        <v>-1696685.9497456441</v>
      </c>
      <c r="BK7" s="286">
        <f>CashBudget!BK63</f>
        <v>-1917916.1626290055</v>
      </c>
      <c r="BL7" s="286">
        <f>CashBudget!BL63</f>
        <v>-2154546.6769829588</v>
      </c>
      <c r="BM7" s="286">
        <f>CashBudget!BM63</f>
        <v>-2410056.9925867119</v>
      </c>
      <c r="BN7" s="286">
        <f>CashBudget!BN63</f>
        <v>-2682357.7174201859</v>
      </c>
      <c r="BO7" s="286">
        <f>CashBudget!BO63</f>
        <v>-2972236.9964310271</v>
      </c>
      <c r="BP7" s="286">
        <f>CashBudget!BP63</f>
        <v>-3284140.0424775369</v>
      </c>
      <c r="BQ7" s="286">
        <f>CashBudget!BQ63</f>
        <v>-3615701.9478757326</v>
      </c>
      <c r="BR7" s="286">
        <f>CashBudget!BR63</f>
        <v>-3970268.1352928933</v>
      </c>
      <c r="BS7" s="255">
        <f>CashBudget!BS63</f>
        <v>-3970268.1352928933</v>
      </c>
      <c r="BT7" s="117"/>
      <c r="CK7" s="740" t="s">
        <v>289</v>
      </c>
      <c r="CL7" s="741">
        <v>5</v>
      </c>
    </row>
    <row r="8" spans="1:92" s="58" customFormat="1" ht="7.5" customHeight="1" x14ac:dyDescent="0.2">
      <c r="A8" s="100"/>
      <c r="B8" s="49"/>
      <c r="C8" s="49"/>
      <c r="D8" s="49"/>
      <c r="E8" s="49"/>
      <c r="F8" s="49"/>
      <c r="G8" s="270"/>
      <c r="H8" s="271"/>
      <c r="I8" s="271"/>
      <c r="J8" s="271"/>
      <c r="K8" s="271"/>
      <c r="L8" s="271"/>
      <c r="M8" s="271"/>
      <c r="N8" s="271"/>
      <c r="O8" s="271"/>
      <c r="P8" s="271"/>
      <c r="Q8" s="271"/>
      <c r="R8" s="272"/>
      <c r="S8" s="241">
        <f>SUM(G8:R8)</f>
        <v>0</v>
      </c>
      <c r="T8" s="271"/>
      <c r="U8" s="271"/>
      <c r="V8" s="271"/>
      <c r="W8" s="271"/>
      <c r="X8" s="271"/>
      <c r="Y8" s="271"/>
      <c r="Z8" s="271"/>
      <c r="AA8" s="271"/>
      <c r="AB8" s="271"/>
      <c r="AC8" s="271"/>
      <c r="AD8" s="271"/>
      <c r="AE8" s="272"/>
      <c r="AF8" s="248">
        <f>SUM(T8:AE8)</f>
        <v>0</v>
      </c>
      <c r="AG8" s="271"/>
      <c r="AH8" s="271"/>
      <c r="AI8" s="271"/>
      <c r="AJ8" s="271"/>
      <c r="AK8" s="271"/>
      <c r="AL8" s="271"/>
      <c r="AM8" s="271"/>
      <c r="AN8" s="271"/>
      <c r="AO8" s="271"/>
      <c r="AP8" s="271"/>
      <c r="AQ8" s="271"/>
      <c r="AR8" s="272"/>
      <c r="AS8" s="262">
        <f>SUM(AG8:AR8)</f>
        <v>0</v>
      </c>
      <c r="AT8" s="271"/>
      <c r="AU8" s="271"/>
      <c r="AV8" s="271"/>
      <c r="AW8" s="271"/>
      <c r="AX8" s="271"/>
      <c r="AY8" s="271"/>
      <c r="AZ8" s="271"/>
      <c r="BA8" s="271"/>
      <c r="BB8" s="271"/>
      <c r="BC8" s="271"/>
      <c r="BD8" s="271"/>
      <c r="BE8" s="272"/>
      <c r="BF8" s="258">
        <f>SUM(AT8:BE8)</f>
        <v>0</v>
      </c>
      <c r="BG8" s="271"/>
      <c r="BH8" s="271"/>
      <c r="BI8" s="271"/>
      <c r="BJ8" s="271"/>
      <c r="BK8" s="271"/>
      <c r="BL8" s="271"/>
      <c r="BM8" s="271"/>
      <c r="BN8" s="271"/>
      <c r="BO8" s="271"/>
      <c r="BP8" s="271"/>
      <c r="BQ8" s="271"/>
      <c r="BR8" s="272"/>
      <c r="BS8" s="255">
        <f>SUM(BG8:BR8)</f>
        <v>0</v>
      </c>
      <c r="BT8" s="276"/>
      <c r="BU8" s="59"/>
      <c r="CK8" s="740" t="s">
        <v>290</v>
      </c>
      <c r="CL8" s="741">
        <v>6</v>
      </c>
    </row>
    <row r="9" spans="1:92" s="58" customFormat="1" ht="15" x14ac:dyDescent="0.25">
      <c r="A9" s="100"/>
      <c r="B9" s="818" t="s">
        <v>118</v>
      </c>
      <c r="C9" s="688"/>
      <c r="D9" s="49"/>
      <c r="E9" s="49"/>
      <c r="F9" s="49"/>
      <c r="G9" s="903">
        <v>200</v>
      </c>
      <c r="H9" s="756"/>
      <c r="I9" s="756"/>
      <c r="J9" s="756"/>
      <c r="K9" s="756"/>
      <c r="L9" s="756"/>
      <c r="M9" s="756"/>
      <c r="N9" s="756"/>
      <c r="O9" s="756"/>
      <c r="P9" s="756"/>
      <c r="Q9" s="756"/>
      <c r="R9" s="756"/>
      <c r="S9" s="241">
        <f>SUM(G9:R9)</f>
        <v>200</v>
      </c>
      <c r="T9" s="903"/>
      <c r="U9" s="756"/>
      <c r="V9" s="756"/>
      <c r="W9" s="756"/>
      <c r="X9" s="756"/>
      <c r="Y9" s="756">
        <v>500</v>
      </c>
      <c r="Z9" s="756"/>
      <c r="AA9" s="756"/>
      <c r="AB9" s="756"/>
      <c r="AC9" s="756"/>
      <c r="AD9" s="756"/>
      <c r="AE9" s="756"/>
      <c r="AF9" s="248">
        <f>SUM(T9:AE9)</f>
        <v>500</v>
      </c>
      <c r="AG9" s="903"/>
      <c r="AH9" s="756"/>
      <c r="AI9" s="756"/>
      <c r="AJ9" s="756"/>
      <c r="AK9" s="756"/>
      <c r="AL9" s="756"/>
      <c r="AM9" s="756"/>
      <c r="AN9" s="756"/>
      <c r="AO9" s="756"/>
      <c r="AP9" s="756"/>
      <c r="AQ9" s="756"/>
      <c r="AR9" s="756"/>
      <c r="AS9" s="262">
        <f>SUM(AG9:AR9)</f>
        <v>0</v>
      </c>
      <c r="AT9" s="903"/>
      <c r="AU9" s="756"/>
      <c r="AV9" s="756"/>
      <c r="AW9" s="756"/>
      <c r="AX9" s="756"/>
      <c r="AY9" s="756"/>
      <c r="AZ9" s="756"/>
      <c r="BA9" s="756"/>
      <c r="BB9" s="756"/>
      <c r="BC9" s="756"/>
      <c r="BD9" s="756"/>
      <c r="BE9" s="756"/>
      <c r="BF9" s="258">
        <f>SUM(AT9:BE9)</f>
        <v>0</v>
      </c>
      <c r="BG9" s="903"/>
      <c r="BH9" s="756"/>
      <c r="BI9" s="756"/>
      <c r="BJ9" s="756"/>
      <c r="BK9" s="756"/>
      <c r="BL9" s="756"/>
      <c r="BM9" s="756"/>
      <c r="BN9" s="756"/>
      <c r="BO9" s="756"/>
      <c r="BP9" s="756"/>
      <c r="BQ9" s="756"/>
      <c r="BR9" s="756"/>
      <c r="BS9" s="255">
        <f>SUM(BG9:BR9)</f>
        <v>0</v>
      </c>
      <c r="BT9" s="267"/>
      <c r="CK9" s="740" t="s">
        <v>291</v>
      </c>
      <c r="CL9" s="741">
        <v>7</v>
      </c>
    </row>
    <row r="10" spans="1:92" s="269" customFormat="1" ht="15" x14ac:dyDescent="0.25">
      <c r="A10" s="793"/>
      <c r="B10" s="811" t="s">
        <v>121</v>
      </c>
      <c r="C10" s="813"/>
      <c r="D10" s="49"/>
      <c r="E10" s="309">
        <v>12</v>
      </c>
      <c r="F10" s="49"/>
      <c r="G10" s="270">
        <f>IF(G9&gt;0,E10,0)</f>
        <v>12</v>
      </c>
      <c r="H10" s="271">
        <f t="shared" ref="H10:R10" si="0">IF(ISERROR(ROUND(MAX(0,     G15/(G15+H9)*(G10-1)   +   H9/(G15+H9)*$E10),0)),0,ROUND(MAX(0,     G15/(G15+H9)*(G10-1)   +   H9/(G15+H9)*$E10),0))</f>
        <v>11</v>
      </c>
      <c r="I10" s="271">
        <f t="shared" si="0"/>
        <v>10</v>
      </c>
      <c r="J10" s="271">
        <f t="shared" si="0"/>
        <v>9</v>
      </c>
      <c r="K10" s="271">
        <f t="shared" si="0"/>
        <v>8</v>
      </c>
      <c r="L10" s="271">
        <f t="shared" si="0"/>
        <v>7</v>
      </c>
      <c r="M10" s="271">
        <f t="shared" si="0"/>
        <v>6</v>
      </c>
      <c r="N10" s="271">
        <f t="shared" si="0"/>
        <v>5</v>
      </c>
      <c r="O10" s="271">
        <f t="shared" si="0"/>
        <v>4</v>
      </c>
      <c r="P10" s="271">
        <f t="shared" si="0"/>
        <v>3</v>
      </c>
      <c r="Q10" s="271">
        <f t="shared" si="0"/>
        <v>2</v>
      </c>
      <c r="R10" s="902">
        <f t="shared" si="0"/>
        <v>1</v>
      </c>
      <c r="S10" s="848">
        <f>AVERAGE(G10:R10)</f>
        <v>6.5</v>
      </c>
      <c r="T10" s="270">
        <f>IF(ISERROR(ROUND(MAX(0,     R15/(R15+T9)*(R10-1)   +   T9/(R15+T9)*$E10),0)),0,ROUND(MAX(0,     R15/(R15+T9)*(R10-1)   +   T9/(R15+T9)*$E10),0))</f>
        <v>0</v>
      </c>
      <c r="U10" s="271">
        <f t="shared" ref="U10:AE10" si="1">IF(ISERROR(ROUND(MAX(0,     T15/(T15+U9)*(T10-1)   +   U9/(T15+U9)*$E10),0)),0,ROUND(MAX(0,     T15/(T15+U9)*(T10-1)   +   U9/(T15+U9)*$E10),0))</f>
        <v>0</v>
      </c>
      <c r="V10" s="271">
        <f t="shared" si="1"/>
        <v>0</v>
      </c>
      <c r="W10" s="271">
        <f t="shared" si="1"/>
        <v>0</v>
      </c>
      <c r="X10" s="271">
        <f t="shared" si="1"/>
        <v>0</v>
      </c>
      <c r="Y10" s="271">
        <f t="shared" si="1"/>
        <v>12</v>
      </c>
      <c r="Z10" s="271">
        <f t="shared" si="1"/>
        <v>11</v>
      </c>
      <c r="AA10" s="271">
        <f t="shared" si="1"/>
        <v>10</v>
      </c>
      <c r="AB10" s="271">
        <f t="shared" si="1"/>
        <v>9</v>
      </c>
      <c r="AC10" s="271">
        <f t="shared" si="1"/>
        <v>8</v>
      </c>
      <c r="AD10" s="271">
        <f t="shared" si="1"/>
        <v>7</v>
      </c>
      <c r="AE10" s="902">
        <f t="shared" si="1"/>
        <v>6</v>
      </c>
      <c r="AF10" s="248">
        <f>AE10</f>
        <v>6</v>
      </c>
      <c r="AG10" s="270">
        <f>IF(ISERROR(ROUND(MAX(0,     AE15/(AE15+AG9)*(AE10-1)   +   AG9/(AE15+AG9)*$E10),0)),0,ROUND(MAX(0,     AE15/(AE15+AG9)*(AE10-1)   +   AG9/(AE15+AG9)*$E10),0))</f>
        <v>5</v>
      </c>
      <c r="AH10" s="271">
        <f t="shared" ref="AH10:AR10" si="2">IF(ISERROR(ROUND(MAX(0,     AG15/(AG15+AH9)*(AG10-1)   +   AH9/(AG15+AH9)*$E10),0)),0,ROUND(MAX(0,     AG15/(AG15+AH9)*(AG10-1)   +   AH9/(AG15+AH9)*$E10),0))</f>
        <v>4</v>
      </c>
      <c r="AI10" s="271">
        <f t="shared" si="2"/>
        <v>3</v>
      </c>
      <c r="AJ10" s="271">
        <f t="shared" si="2"/>
        <v>2</v>
      </c>
      <c r="AK10" s="271">
        <f t="shared" si="2"/>
        <v>1</v>
      </c>
      <c r="AL10" s="271">
        <f t="shared" si="2"/>
        <v>0</v>
      </c>
      <c r="AM10" s="271">
        <f t="shared" si="2"/>
        <v>0</v>
      </c>
      <c r="AN10" s="271">
        <f t="shared" si="2"/>
        <v>0</v>
      </c>
      <c r="AO10" s="271">
        <f t="shared" si="2"/>
        <v>0</v>
      </c>
      <c r="AP10" s="271">
        <f t="shared" si="2"/>
        <v>0</v>
      </c>
      <c r="AQ10" s="271">
        <f t="shared" si="2"/>
        <v>0</v>
      </c>
      <c r="AR10" s="902">
        <f t="shared" si="2"/>
        <v>0</v>
      </c>
      <c r="AS10" s="262">
        <f>AR10</f>
        <v>0</v>
      </c>
      <c r="AT10" s="270">
        <f>IF(ISERROR(ROUND(MAX(0,     AR15/(AR15+AT9)*(AR10-1)   +   AT9/(AR15+AT9)*$E10),0)),0,ROUND(MAX(0,     AR15/(AR15+AT9)*(AR10-1)   +   AT9/(AR15+AT9)*$E10),0))</f>
        <v>0</v>
      </c>
      <c r="AU10" s="271">
        <f t="shared" ref="AU10:BE10" si="3">IF(ISERROR(ROUND(MAX(0,     AT15/(AT15+AU9)*(AT10-1)   +   AU9/(AT15+AU9)*$E10),0)),0,ROUND(MAX(0,     AT15/(AT15+AU9)*(AT10-1)   +   AU9/(AT15+AU9)*$E10),0))</f>
        <v>0</v>
      </c>
      <c r="AV10" s="271">
        <f t="shared" si="3"/>
        <v>0</v>
      </c>
      <c r="AW10" s="271">
        <f t="shared" si="3"/>
        <v>0</v>
      </c>
      <c r="AX10" s="271">
        <f t="shared" si="3"/>
        <v>0</v>
      </c>
      <c r="AY10" s="271">
        <f t="shared" si="3"/>
        <v>0</v>
      </c>
      <c r="AZ10" s="271">
        <f t="shared" si="3"/>
        <v>0</v>
      </c>
      <c r="BA10" s="271">
        <f t="shared" si="3"/>
        <v>0</v>
      </c>
      <c r="BB10" s="271">
        <f t="shared" si="3"/>
        <v>0</v>
      </c>
      <c r="BC10" s="271">
        <f t="shared" si="3"/>
        <v>0</v>
      </c>
      <c r="BD10" s="271">
        <f t="shared" si="3"/>
        <v>0</v>
      </c>
      <c r="BE10" s="902">
        <f t="shared" si="3"/>
        <v>0</v>
      </c>
      <c r="BF10" s="258">
        <f>BE10</f>
        <v>0</v>
      </c>
      <c r="BG10" s="270">
        <f>IF(ISERROR(ROUND(MAX(0,     BE15/(BE15+BG9)*(BE10-1)   +   BG9/(BE15+BG9)*$E10),0)),0,ROUND(MAX(0,     BE15/(BE15+BG9)*(BE10-1)   +   BG9/(BE15+BG9)*$E10),0))</f>
        <v>0</v>
      </c>
      <c r="BH10" s="271">
        <f t="shared" ref="BH10:BR10" si="4">IF(ISERROR(ROUND(MAX(0,     BG15/(BG15+BH9)*(BG10-1)   +   BH9/(BG15+BH9)*$E10),0)),0,ROUND(MAX(0,     BG15/(BG15+BH9)*(BG10-1)   +   BH9/(BG15+BH9)*$E10),0))</f>
        <v>0</v>
      </c>
      <c r="BI10" s="271">
        <f t="shared" si="4"/>
        <v>0</v>
      </c>
      <c r="BJ10" s="271">
        <f t="shared" si="4"/>
        <v>0</v>
      </c>
      <c r="BK10" s="271">
        <f t="shared" si="4"/>
        <v>0</v>
      </c>
      <c r="BL10" s="271">
        <f t="shared" si="4"/>
        <v>0</v>
      </c>
      <c r="BM10" s="271">
        <f t="shared" si="4"/>
        <v>0</v>
      </c>
      <c r="BN10" s="271">
        <f t="shared" si="4"/>
        <v>0</v>
      </c>
      <c r="BO10" s="271">
        <f t="shared" si="4"/>
        <v>0</v>
      </c>
      <c r="BP10" s="271">
        <f t="shared" si="4"/>
        <v>0</v>
      </c>
      <c r="BQ10" s="271">
        <f t="shared" si="4"/>
        <v>0</v>
      </c>
      <c r="BR10" s="902">
        <f t="shared" si="4"/>
        <v>0</v>
      </c>
      <c r="BS10" s="255">
        <f>BR10</f>
        <v>0</v>
      </c>
      <c r="BT10" s="268"/>
      <c r="CK10" s="740" t="s">
        <v>292</v>
      </c>
      <c r="CL10" s="741">
        <v>8</v>
      </c>
    </row>
    <row r="11" spans="1:92" s="58" customFormat="1" x14ac:dyDescent="0.2">
      <c r="A11" s="100"/>
      <c r="B11" s="811" t="s">
        <v>114</v>
      </c>
      <c r="C11" s="688"/>
      <c r="D11" s="49"/>
      <c r="E11" s="49"/>
      <c r="F11" s="49"/>
      <c r="G11" s="270">
        <f>G9</f>
        <v>200</v>
      </c>
      <c r="H11" s="271">
        <f t="shared" ref="H11:R11" si="5">G15+H9</f>
        <v>189.4609966151061</v>
      </c>
      <c r="I11" s="271">
        <f t="shared" si="5"/>
        <v>178.07887295942066</v>
      </c>
      <c r="J11" s="271">
        <f t="shared" si="5"/>
        <v>165.78617941128041</v>
      </c>
      <c r="K11" s="271">
        <f t="shared" si="5"/>
        <v>152.51007037928895</v>
      </c>
      <c r="L11" s="271">
        <f t="shared" si="5"/>
        <v>138.17187262473814</v>
      </c>
      <c r="M11" s="271">
        <f t="shared" si="5"/>
        <v>122.68661904982328</v>
      </c>
      <c r="N11" s="271">
        <f t="shared" si="5"/>
        <v>105.96254518891521</v>
      </c>
      <c r="O11" s="271">
        <f t="shared" si="5"/>
        <v>87.900545419134517</v>
      </c>
      <c r="P11" s="271">
        <f t="shared" si="5"/>
        <v>68.393585667771362</v>
      </c>
      <c r="Q11" s="271">
        <f t="shared" si="5"/>
        <v>47.326069136299154</v>
      </c>
      <c r="R11" s="272">
        <f t="shared" si="5"/>
        <v>24.573151282309176</v>
      </c>
      <c r="S11" s="241">
        <f>G11</f>
        <v>200</v>
      </c>
      <c r="T11" s="270">
        <f>R15+T9</f>
        <v>0</v>
      </c>
      <c r="U11" s="271">
        <f t="shared" ref="U11:AE11" si="6">T15+U9</f>
        <v>0</v>
      </c>
      <c r="V11" s="271">
        <f t="shared" si="6"/>
        <v>0</v>
      </c>
      <c r="W11" s="271">
        <f t="shared" si="6"/>
        <v>0</v>
      </c>
      <c r="X11" s="271">
        <f t="shared" si="6"/>
        <v>0</v>
      </c>
      <c r="Y11" s="271">
        <f t="shared" si="6"/>
        <v>500</v>
      </c>
      <c r="Z11" s="271">
        <f t="shared" si="6"/>
        <v>473.65249153776523</v>
      </c>
      <c r="AA11" s="271">
        <f t="shared" si="6"/>
        <v>445.19718239855166</v>
      </c>
      <c r="AB11" s="271">
        <f t="shared" si="6"/>
        <v>414.46544852820102</v>
      </c>
      <c r="AC11" s="271">
        <f t="shared" si="6"/>
        <v>381.27517594822234</v>
      </c>
      <c r="AD11" s="271">
        <f t="shared" si="6"/>
        <v>345.42968156184531</v>
      </c>
      <c r="AE11" s="272">
        <f t="shared" si="6"/>
        <v>306.71654762455813</v>
      </c>
      <c r="AF11" s="248">
        <f>T11</f>
        <v>0</v>
      </c>
      <c r="AG11" s="270">
        <f>AE15+AG9</f>
        <v>264.90636297228798</v>
      </c>
      <c r="AH11" s="271">
        <f t="shared" ref="AH11:AR11" si="7">AG15+AH9</f>
        <v>219.75136354783626</v>
      </c>
      <c r="AI11" s="271">
        <f t="shared" si="7"/>
        <v>170.98396416942836</v>
      </c>
      <c r="AJ11" s="271">
        <f t="shared" si="7"/>
        <v>118.31517284074786</v>
      </c>
      <c r="AK11" s="271">
        <f t="shared" si="7"/>
        <v>61.432878205772923</v>
      </c>
      <c r="AL11" s="271">
        <f t="shared" si="7"/>
        <v>0</v>
      </c>
      <c r="AM11" s="271">
        <f t="shared" si="7"/>
        <v>0</v>
      </c>
      <c r="AN11" s="271">
        <f t="shared" si="7"/>
        <v>0</v>
      </c>
      <c r="AO11" s="271">
        <f t="shared" si="7"/>
        <v>0</v>
      </c>
      <c r="AP11" s="271">
        <f t="shared" si="7"/>
        <v>0</v>
      </c>
      <c r="AQ11" s="271">
        <f t="shared" si="7"/>
        <v>0</v>
      </c>
      <c r="AR11" s="272">
        <f t="shared" si="7"/>
        <v>0</v>
      </c>
      <c r="AS11" s="262">
        <f>AG11</f>
        <v>264.90636297228798</v>
      </c>
      <c r="AT11" s="270">
        <f>AR15+AT9</f>
        <v>0</v>
      </c>
      <c r="AU11" s="271">
        <f t="shared" ref="AU11:BE11" si="8">AT15+AU9</f>
        <v>0</v>
      </c>
      <c r="AV11" s="271">
        <f t="shared" si="8"/>
        <v>0</v>
      </c>
      <c r="AW11" s="271">
        <f t="shared" si="8"/>
        <v>0</v>
      </c>
      <c r="AX11" s="271">
        <f t="shared" si="8"/>
        <v>0</v>
      </c>
      <c r="AY11" s="271">
        <f t="shared" si="8"/>
        <v>0</v>
      </c>
      <c r="AZ11" s="271">
        <f t="shared" si="8"/>
        <v>0</v>
      </c>
      <c r="BA11" s="271">
        <f t="shared" si="8"/>
        <v>0</v>
      </c>
      <c r="BB11" s="271">
        <f t="shared" si="8"/>
        <v>0</v>
      </c>
      <c r="BC11" s="271">
        <f t="shared" si="8"/>
        <v>0</v>
      </c>
      <c r="BD11" s="271">
        <f t="shared" si="8"/>
        <v>0</v>
      </c>
      <c r="BE11" s="272">
        <f t="shared" si="8"/>
        <v>0</v>
      </c>
      <c r="BF11" s="258">
        <f>AT11</f>
        <v>0</v>
      </c>
      <c r="BG11" s="270">
        <f>BE15+BG9</f>
        <v>0</v>
      </c>
      <c r="BH11" s="271">
        <f t="shared" ref="BH11:BR11" si="9">BG15+BH9</f>
        <v>0</v>
      </c>
      <c r="BI11" s="271">
        <f t="shared" si="9"/>
        <v>0</v>
      </c>
      <c r="BJ11" s="271">
        <f t="shared" si="9"/>
        <v>0</v>
      </c>
      <c r="BK11" s="271">
        <f t="shared" si="9"/>
        <v>0</v>
      </c>
      <c r="BL11" s="271">
        <f t="shared" si="9"/>
        <v>0</v>
      </c>
      <c r="BM11" s="271">
        <f t="shared" si="9"/>
        <v>0</v>
      </c>
      <c r="BN11" s="271">
        <f t="shared" si="9"/>
        <v>0</v>
      </c>
      <c r="BO11" s="271">
        <f t="shared" si="9"/>
        <v>0</v>
      </c>
      <c r="BP11" s="271">
        <f t="shared" si="9"/>
        <v>0</v>
      </c>
      <c r="BQ11" s="271">
        <f t="shared" si="9"/>
        <v>0</v>
      </c>
      <c r="BR11" s="272">
        <f t="shared" si="9"/>
        <v>0</v>
      </c>
      <c r="BS11" s="255">
        <f>BG11</f>
        <v>0</v>
      </c>
      <c r="BT11" s="21"/>
      <c r="CK11" s="740" t="s">
        <v>293</v>
      </c>
      <c r="CL11" s="741">
        <v>9</v>
      </c>
    </row>
    <row r="12" spans="1:92" s="113" customFormat="1" x14ac:dyDescent="0.2">
      <c r="A12" s="100"/>
      <c r="B12" s="851" t="s">
        <v>116</v>
      </c>
      <c r="C12" s="849"/>
      <c r="D12" s="49"/>
      <c r="E12" s="49"/>
      <c r="F12" s="49"/>
      <c r="G12" s="270">
        <f t="shared" ref="G12:R12" si="10">IF(ISERROR(-PMT($E13,G10,G11)),0,-PMT($E13,G10,G11))</f>
        <v>26.53900338489391</v>
      </c>
      <c r="H12" s="271">
        <f t="shared" si="10"/>
        <v>26.539003384893913</v>
      </c>
      <c r="I12" s="271">
        <f t="shared" si="10"/>
        <v>26.53900338489391</v>
      </c>
      <c r="J12" s="271">
        <f t="shared" si="10"/>
        <v>26.539003384893913</v>
      </c>
      <c r="K12" s="271">
        <f t="shared" si="10"/>
        <v>26.539003384893917</v>
      </c>
      <c r="L12" s="271">
        <f t="shared" si="10"/>
        <v>26.539003384893917</v>
      </c>
      <c r="M12" s="271">
        <f t="shared" si="10"/>
        <v>26.539003384893917</v>
      </c>
      <c r="N12" s="271">
        <f t="shared" si="10"/>
        <v>26.539003384893913</v>
      </c>
      <c r="O12" s="271">
        <f t="shared" si="10"/>
        <v>26.539003384893917</v>
      </c>
      <c r="P12" s="271">
        <f t="shared" si="10"/>
        <v>26.539003384893913</v>
      </c>
      <c r="Q12" s="271">
        <f t="shared" si="10"/>
        <v>26.53900338489391</v>
      </c>
      <c r="R12" s="272">
        <f t="shared" si="10"/>
        <v>26.539003384893913</v>
      </c>
      <c r="S12" s="241">
        <f t="shared" ref="S12:S14" si="11">SUM(G12:R12)</f>
        <v>318.468040618727</v>
      </c>
      <c r="T12" s="270">
        <f t="shared" ref="T12:AE12" si="12">IF(ISERROR(-PMT($E13,T10,T11)),0,-PMT($E13,T10,T11))</f>
        <v>0</v>
      </c>
      <c r="U12" s="271">
        <f t="shared" si="12"/>
        <v>0</v>
      </c>
      <c r="V12" s="271">
        <f t="shared" si="12"/>
        <v>0</v>
      </c>
      <c r="W12" s="271">
        <f t="shared" si="12"/>
        <v>0</v>
      </c>
      <c r="X12" s="271">
        <f t="shared" si="12"/>
        <v>0</v>
      </c>
      <c r="Y12" s="271">
        <f t="shared" si="12"/>
        <v>66.347508462234771</v>
      </c>
      <c r="Z12" s="271">
        <f t="shared" si="12"/>
        <v>66.347508462234785</v>
      </c>
      <c r="AA12" s="271">
        <f t="shared" si="12"/>
        <v>66.347508462234771</v>
      </c>
      <c r="AB12" s="271">
        <f t="shared" si="12"/>
        <v>66.347508462234771</v>
      </c>
      <c r="AC12" s="271">
        <f t="shared" si="12"/>
        <v>66.347508462234785</v>
      </c>
      <c r="AD12" s="271">
        <f t="shared" si="12"/>
        <v>66.347508462234799</v>
      </c>
      <c r="AE12" s="272">
        <f t="shared" si="12"/>
        <v>66.347508462234785</v>
      </c>
      <c r="AF12" s="248">
        <f t="shared" ref="AF12:AF14" si="13">SUM(T12:AE12)</f>
        <v>464.4325592356434</v>
      </c>
      <c r="AG12" s="270">
        <f t="shared" ref="AG12:AR12" si="14">IF(ISERROR(-PMT($E13,AG10,AG11)),0,-PMT($E13,AG10,AG11))</f>
        <v>66.347508462234771</v>
      </c>
      <c r="AH12" s="271">
        <f t="shared" si="14"/>
        <v>66.347508462234785</v>
      </c>
      <c r="AI12" s="271">
        <f t="shared" si="14"/>
        <v>66.347508462234771</v>
      </c>
      <c r="AJ12" s="271">
        <f t="shared" si="14"/>
        <v>66.347508462234771</v>
      </c>
      <c r="AK12" s="271">
        <f t="shared" si="14"/>
        <v>66.347508462234771</v>
      </c>
      <c r="AL12" s="271">
        <f t="shared" si="14"/>
        <v>0</v>
      </c>
      <c r="AM12" s="271">
        <f t="shared" si="14"/>
        <v>0</v>
      </c>
      <c r="AN12" s="271">
        <f t="shared" si="14"/>
        <v>0</v>
      </c>
      <c r="AO12" s="271">
        <f t="shared" si="14"/>
        <v>0</v>
      </c>
      <c r="AP12" s="271">
        <f t="shared" si="14"/>
        <v>0</v>
      </c>
      <c r="AQ12" s="271">
        <f t="shared" si="14"/>
        <v>0</v>
      </c>
      <c r="AR12" s="272">
        <f t="shared" si="14"/>
        <v>0</v>
      </c>
      <c r="AS12" s="262">
        <f t="shared" ref="AS12:AS14" si="15">SUM(AG12:AR12)</f>
        <v>331.73754231117385</v>
      </c>
      <c r="AT12" s="270">
        <f t="shared" ref="AT12:BE12" si="16">IF(ISERROR(-PMT($E13,AT10,AT11)),0,-PMT($E13,AT10,AT11))</f>
        <v>0</v>
      </c>
      <c r="AU12" s="271">
        <f t="shared" si="16"/>
        <v>0</v>
      </c>
      <c r="AV12" s="271">
        <f t="shared" si="16"/>
        <v>0</v>
      </c>
      <c r="AW12" s="271">
        <f t="shared" si="16"/>
        <v>0</v>
      </c>
      <c r="AX12" s="271">
        <f t="shared" si="16"/>
        <v>0</v>
      </c>
      <c r="AY12" s="271">
        <f t="shared" si="16"/>
        <v>0</v>
      </c>
      <c r="AZ12" s="271">
        <f t="shared" si="16"/>
        <v>0</v>
      </c>
      <c r="BA12" s="271">
        <f t="shared" si="16"/>
        <v>0</v>
      </c>
      <c r="BB12" s="271">
        <f t="shared" si="16"/>
        <v>0</v>
      </c>
      <c r="BC12" s="271">
        <f t="shared" si="16"/>
        <v>0</v>
      </c>
      <c r="BD12" s="271">
        <f t="shared" si="16"/>
        <v>0</v>
      </c>
      <c r="BE12" s="272">
        <f t="shared" si="16"/>
        <v>0</v>
      </c>
      <c r="BF12" s="258">
        <f t="shared" ref="BF12:BF14" si="17">SUM(AT12:BE12)</f>
        <v>0</v>
      </c>
      <c r="BG12" s="270">
        <f t="shared" ref="BG12:BR12" si="18">IF(ISERROR(-PMT($E13,BG10,BG11)),0,-PMT($E13,BG10,BG11))</f>
        <v>0</v>
      </c>
      <c r="BH12" s="271">
        <f t="shared" si="18"/>
        <v>0</v>
      </c>
      <c r="BI12" s="271">
        <f t="shared" si="18"/>
        <v>0</v>
      </c>
      <c r="BJ12" s="271">
        <f t="shared" si="18"/>
        <v>0</v>
      </c>
      <c r="BK12" s="271">
        <f t="shared" si="18"/>
        <v>0</v>
      </c>
      <c r="BL12" s="271">
        <f t="shared" si="18"/>
        <v>0</v>
      </c>
      <c r="BM12" s="271">
        <f t="shared" si="18"/>
        <v>0</v>
      </c>
      <c r="BN12" s="271">
        <f t="shared" si="18"/>
        <v>0</v>
      </c>
      <c r="BO12" s="271">
        <f t="shared" si="18"/>
        <v>0</v>
      </c>
      <c r="BP12" s="271">
        <f t="shared" si="18"/>
        <v>0</v>
      </c>
      <c r="BQ12" s="271">
        <f t="shared" si="18"/>
        <v>0</v>
      </c>
      <c r="BR12" s="272">
        <f t="shared" si="18"/>
        <v>0</v>
      </c>
      <c r="BS12" s="255">
        <f t="shared" ref="BS12:BS14" si="19">SUM(BG12:BR12)</f>
        <v>0</v>
      </c>
      <c r="BT12" s="112"/>
      <c r="CK12" s="740" t="s">
        <v>294</v>
      </c>
      <c r="CL12" s="741">
        <v>10</v>
      </c>
    </row>
    <row r="13" spans="1:92" s="58" customFormat="1" ht="15" x14ac:dyDescent="0.25">
      <c r="A13" s="100"/>
      <c r="B13" s="851" t="s">
        <v>115</v>
      </c>
      <c r="C13" s="850"/>
      <c r="D13" s="49"/>
      <c r="E13" s="307">
        <v>0.08</v>
      </c>
      <c r="F13" s="49"/>
      <c r="G13" s="270">
        <f t="shared" ref="G13:R13" si="20">$E13*G11</f>
        <v>16</v>
      </c>
      <c r="H13" s="271">
        <f t="shared" si="20"/>
        <v>15.156879729208487</v>
      </c>
      <c r="I13" s="271">
        <f t="shared" si="20"/>
        <v>14.246309836753653</v>
      </c>
      <c r="J13" s="271">
        <f t="shared" si="20"/>
        <v>13.262894352902434</v>
      </c>
      <c r="K13" s="271">
        <f t="shared" si="20"/>
        <v>12.200805630343115</v>
      </c>
      <c r="L13" s="271">
        <f t="shared" si="20"/>
        <v>11.053749809979051</v>
      </c>
      <c r="M13" s="271">
        <f t="shared" si="20"/>
        <v>9.814929523985862</v>
      </c>
      <c r="N13" s="271">
        <f t="shared" si="20"/>
        <v>8.4770036151132171</v>
      </c>
      <c r="O13" s="271">
        <f t="shared" si="20"/>
        <v>7.0320436335307619</v>
      </c>
      <c r="P13" s="271">
        <f t="shared" si="20"/>
        <v>5.4714868534217089</v>
      </c>
      <c r="Q13" s="271">
        <f t="shared" si="20"/>
        <v>3.7860855309039323</v>
      </c>
      <c r="R13" s="272">
        <f t="shared" si="20"/>
        <v>1.9658521025847342</v>
      </c>
      <c r="S13" s="241">
        <f t="shared" si="11"/>
        <v>118.46804061872696</v>
      </c>
      <c r="T13" s="270">
        <f t="shared" ref="T13:AE13" si="21">$E13*T11</f>
        <v>0</v>
      </c>
      <c r="U13" s="271">
        <f t="shared" si="21"/>
        <v>0</v>
      </c>
      <c r="V13" s="271">
        <f t="shared" si="21"/>
        <v>0</v>
      </c>
      <c r="W13" s="271">
        <f t="shared" si="21"/>
        <v>0</v>
      </c>
      <c r="X13" s="271">
        <f t="shared" si="21"/>
        <v>0</v>
      </c>
      <c r="Y13" s="271">
        <f t="shared" si="21"/>
        <v>40</v>
      </c>
      <c r="Z13" s="271">
        <f t="shared" si="21"/>
        <v>37.892199323021217</v>
      </c>
      <c r="AA13" s="271">
        <f t="shared" si="21"/>
        <v>35.615774591884133</v>
      </c>
      <c r="AB13" s="271">
        <f t="shared" si="21"/>
        <v>33.157235882256082</v>
      </c>
      <c r="AC13" s="271">
        <f t="shared" si="21"/>
        <v>30.502014075857787</v>
      </c>
      <c r="AD13" s="271">
        <f t="shared" si="21"/>
        <v>27.634374524947624</v>
      </c>
      <c r="AE13" s="272">
        <f t="shared" si="21"/>
        <v>24.537323809964651</v>
      </c>
      <c r="AF13" s="248">
        <f t="shared" si="13"/>
        <v>229.33892220793149</v>
      </c>
      <c r="AG13" s="270">
        <f t="shared" ref="AG13:AR13" si="22">$E13*AG11</f>
        <v>21.19250903778304</v>
      </c>
      <c r="AH13" s="271">
        <f t="shared" si="22"/>
        <v>17.580109083826901</v>
      </c>
      <c r="AI13" s="271">
        <f t="shared" si="22"/>
        <v>13.678717133554269</v>
      </c>
      <c r="AJ13" s="271">
        <f t="shared" si="22"/>
        <v>9.465213827259829</v>
      </c>
      <c r="AK13" s="271">
        <f t="shared" si="22"/>
        <v>4.9146302564618338</v>
      </c>
      <c r="AL13" s="271">
        <f t="shared" si="22"/>
        <v>0</v>
      </c>
      <c r="AM13" s="271">
        <f t="shared" si="22"/>
        <v>0</v>
      </c>
      <c r="AN13" s="271">
        <f t="shared" si="22"/>
        <v>0</v>
      </c>
      <c r="AO13" s="271">
        <f t="shared" si="22"/>
        <v>0</v>
      </c>
      <c r="AP13" s="271">
        <f t="shared" si="22"/>
        <v>0</v>
      </c>
      <c r="AQ13" s="271">
        <f t="shared" si="22"/>
        <v>0</v>
      </c>
      <c r="AR13" s="272">
        <f t="shared" si="22"/>
        <v>0</v>
      </c>
      <c r="AS13" s="262">
        <f t="shared" si="15"/>
        <v>66.831179338885875</v>
      </c>
      <c r="AT13" s="270">
        <f t="shared" ref="AT13:BE13" si="23">$E13*AT11</f>
        <v>0</v>
      </c>
      <c r="AU13" s="271">
        <f t="shared" si="23"/>
        <v>0</v>
      </c>
      <c r="AV13" s="271">
        <f t="shared" si="23"/>
        <v>0</v>
      </c>
      <c r="AW13" s="271">
        <f t="shared" si="23"/>
        <v>0</v>
      </c>
      <c r="AX13" s="271">
        <f t="shared" si="23"/>
        <v>0</v>
      </c>
      <c r="AY13" s="271">
        <f t="shared" si="23"/>
        <v>0</v>
      </c>
      <c r="AZ13" s="271">
        <f t="shared" si="23"/>
        <v>0</v>
      </c>
      <c r="BA13" s="271">
        <f t="shared" si="23"/>
        <v>0</v>
      </c>
      <c r="BB13" s="271">
        <f t="shared" si="23"/>
        <v>0</v>
      </c>
      <c r="BC13" s="271">
        <f t="shared" si="23"/>
        <v>0</v>
      </c>
      <c r="BD13" s="271">
        <f t="shared" si="23"/>
        <v>0</v>
      </c>
      <c r="BE13" s="272">
        <f t="shared" si="23"/>
        <v>0</v>
      </c>
      <c r="BF13" s="258">
        <f t="shared" si="17"/>
        <v>0</v>
      </c>
      <c r="BG13" s="270">
        <f t="shared" ref="BG13:BR13" si="24">$E13*BG11</f>
        <v>0</v>
      </c>
      <c r="BH13" s="271">
        <f t="shared" si="24"/>
        <v>0</v>
      </c>
      <c r="BI13" s="271">
        <f t="shared" si="24"/>
        <v>0</v>
      </c>
      <c r="BJ13" s="271">
        <f t="shared" si="24"/>
        <v>0</v>
      </c>
      <c r="BK13" s="271">
        <f t="shared" si="24"/>
        <v>0</v>
      </c>
      <c r="BL13" s="271">
        <f t="shared" si="24"/>
        <v>0</v>
      </c>
      <c r="BM13" s="271">
        <f t="shared" si="24"/>
        <v>0</v>
      </c>
      <c r="BN13" s="271">
        <f t="shared" si="24"/>
        <v>0</v>
      </c>
      <c r="BO13" s="271">
        <f t="shared" si="24"/>
        <v>0</v>
      </c>
      <c r="BP13" s="271">
        <f t="shared" si="24"/>
        <v>0</v>
      </c>
      <c r="BQ13" s="271">
        <f t="shared" si="24"/>
        <v>0</v>
      </c>
      <c r="BR13" s="272">
        <f t="shared" si="24"/>
        <v>0</v>
      </c>
      <c r="BS13" s="255">
        <f t="shared" si="19"/>
        <v>0</v>
      </c>
      <c r="BT13" s="21"/>
      <c r="CK13" s="740" t="s">
        <v>295</v>
      </c>
      <c r="CL13" s="741">
        <v>11</v>
      </c>
    </row>
    <row r="14" spans="1:92" s="690" customFormat="1" x14ac:dyDescent="0.2">
      <c r="A14" s="100" t="s">
        <v>37</v>
      </c>
      <c r="B14" s="820" t="s">
        <v>117</v>
      </c>
      <c r="C14" s="815"/>
      <c r="D14" s="712"/>
      <c r="E14" s="712"/>
      <c r="F14" s="712"/>
      <c r="G14" s="713">
        <f t="shared" ref="G14:R14" si="25">G12-G13</f>
        <v>10.53900338489391</v>
      </c>
      <c r="H14" s="714">
        <f t="shared" si="25"/>
        <v>11.382123655685426</v>
      </c>
      <c r="I14" s="714">
        <f t="shared" si="25"/>
        <v>12.292693548140257</v>
      </c>
      <c r="J14" s="714">
        <f t="shared" si="25"/>
        <v>13.27610903199148</v>
      </c>
      <c r="K14" s="714">
        <f t="shared" si="25"/>
        <v>14.338197754550801</v>
      </c>
      <c r="L14" s="714">
        <f t="shared" si="25"/>
        <v>15.485253574914866</v>
      </c>
      <c r="M14" s="714">
        <f t="shared" si="25"/>
        <v>16.724073860908057</v>
      </c>
      <c r="N14" s="714">
        <f t="shared" si="25"/>
        <v>18.061999769780698</v>
      </c>
      <c r="O14" s="714">
        <f t="shared" si="25"/>
        <v>19.506959751363155</v>
      </c>
      <c r="P14" s="714">
        <f t="shared" si="25"/>
        <v>21.067516531472204</v>
      </c>
      <c r="Q14" s="714">
        <f t="shared" si="25"/>
        <v>22.752917853989977</v>
      </c>
      <c r="R14" s="715">
        <f t="shared" si="25"/>
        <v>24.57315128230918</v>
      </c>
      <c r="S14" s="716">
        <f t="shared" si="11"/>
        <v>199.99999999999997</v>
      </c>
      <c r="T14" s="713">
        <f t="shared" ref="T14:AE14" si="26">T12-T13</f>
        <v>0</v>
      </c>
      <c r="U14" s="714">
        <f t="shared" si="26"/>
        <v>0</v>
      </c>
      <c r="V14" s="714">
        <f t="shared" si="26"/>
        <v>0</v>
      </c>
      <c r="W14" s="714">
        <f t="shared" si="26"/>
        <v>0</v>
      </c>
      <c r="X14" s="714">
        <f t="shared" si="26"/>
        <v>0</v>
      </c>
      <c r="Y14" s="714">
        <f t="shared" si="26"/>
        <v>26.347508462234771</v>
      </c>
      <c r="Z14" s="714">
        <f t="shared" si="26"/>
        <v>28.455309139213568</v>
      </c>
      <c r="AA14" s="714">
        <f t="shared" si="26"/>
        <v>30.731733870350638</v>
      </c>
      <c r="AB14" s="714">
        <f t="shared" si="26"/>
        <v>33.190272579978689</v>
      </c>
      <c r="AC14" s="714">
        <f t="shared" si="26"/>
        <v>35.845494386376998</v>
      </c>
      <c r="AD14" s="714">
        <f t="shared" si="26"/>
        <v>38.713133937287175</v>
      </c>
      <c r="AE14" s="715">
        <f t="shared" si="26"/>
        <v>41.810184652270138</v>
      </c>
      <c r="AF14" s="717">
        <f t="shared" si="13"/>
        <v>235.09363702771196</v>
      </c>
      <c r="AG14" s="713">
        <f t="shared" ref="AG14:AR14" si="27">AG12-AG13</f>
        <v>45.154999424451731</v>
      </c>
      <c r="AH14" s="714">
        <f t="shared" si="27"/>
        <v>48.767399378407887</v>
      </c>
      <c r="AI14" s="714">
        <f t="shared" si="27"/>
        <v>52.668791328680499</v>
      </c>
      <c r="AJ14" s="714">
        <f t="shared" si="27"/>
        <v>56.88229463497494</v>
      </c>
      <c r="AK14" s="714">
        <f t="shared" si="27"/>
        <v>61.432878205772937</v>
      </c>
      <c r="AL14" s="714">
        <f t="shared" si="27"/>
        <v>0</v>
      </c>
      <c r="AM14" s="714">
        <f t="shared" si="27"/>
        <v>0</v>
      </c>
      <c r="AN14" s="714">
        <f t="shared" si="27"/>
        <v>0</v>
      </c>
      <c r="AO14" s="714">
        <f t="shared" si="27"/>
        <v>0</v>
      </c>
      <c r="AP14" s="714">
        <f t="shared" si="27"/>
        <v>0</v>
      </c>
      <c r="AQ14" s="714">
        <f t="shared" si="27"/>
        <v>0</v>
      </c>
      <c r="AR14" s="715">
        <f t="shared" si="27"/>
        <v>0</v>
      </c>
      <c r="AS14" s="718">
        <f t="shared" si="15"/>
        <v>264.90636297228798</v>
      </c>
      <c r="AT14" s="713">
        <f t="shared" ref="AT14:BE14" si="28">AT12-AT13</f>
        <v>0</v>
      </c>
      <c r="AU14" s="714">
        <f t="shared" si="28"/>
        <v>0</v>
      </c>
      <c r="AV14" s="714">
        <f t="shared" si="28"/>
        <v>0</v>
      </c>
      <c r="AW14" s="714">
        <f t="shared" si="28"/>
        <v>0</v>
      </c>
      <c r="AX14" s="714">
        <f t="shared" si="28"/>
        <v>0</v>
      </c>
      <c r="AY14" s="714">
        <f t="shared" si="28"/>
        <v>0</v>
      </c>
      <c r="AZ14" s="714">
        <f t="shared" si="28"/>
        <v>0</v>
      </c>
      <c r="BA14" s="714">
        <f t="shared" si="28"/>
        <v>0</v>
      </c>
      <c r="BB14" s="714">
        <f t="shared" si="28"/>
        <v>0</v>
      </c>
      <c r="BC14" s="714">
        <f t="shared" si="28"/>
        <v>0</v>
      </c>
      <c r="BD14" s="714">
        <f t="shared" si="28"/>
        <v>0</v>
      </c>
      <c r="BE14" s="715">
        <f t="shared" si="28"/>
        <v>0</v>
      </c>
      <c r="BF14" s="719">
        <f t="shared" si="17"/>
        <v>0</v>
      </c>
      <c r="BG14" s="713">
        <f t="shared" ref="BG14:BR14" si="29">BG12-BG13</f>
        <v>0</v>
      </c>
      <c r="BH14" s="714">
        <f t="shared" si="29"/>
        <v>0</v>
      </c>
      <c r="BI14" s="714">
        <f t="shared" si="29"/>
        <v>0</v>
      </c>
      <c r="BJ14" s="714">
        <f t="shared" si="29"/>
        <v>0</v>
      </c>
      <c r="BK14" s="714">
        <f t="shared" si="29"/>
        <v>0</v>
      </c>
      <c r="BL14" s="714">
        <f t="shared" si="29"/>
        <v>0</v>
      </c>
      <c r="BM14" s="714">
        <f t="shared" si="29"/>
        <v>0</v>
      </c>
      <c r="BN14" s="714">
        <f t="shared" si="29"/>
        <v>0</v>
      </c>
      <c r="BO14" s="714">
        <f t="shared" si="29"/>
        <v>0</v>
      </c>
      <c r="BP14" s="714">
        <f t="shared" si="29"/>
        <v>0</v>
      </c>
      <c r="BQ14" s="714">
        <f t="shared" si="29"/>
        <v>0</v>
      </c>
      <c r="BR14" s="715">
        <f t="shared" si="29"/>
        <v>0</v>
      </c>
      <c r="BS14" s="720">
        <f t="shared" si="19"/>
        <v>0</v>
      </c>
      <c r="BT14" s="721"/>
      <c r="CK14" s="740" t="s">
        <v>296</v>
      </c>
      <c r="CL14" s="741">
        <v>12</v>
      </c>
    </row>
    <row r="15" spans="1:92" s="90" customFormat="1" x14ac:dyDescent="0.2">
      <c r="A15" s="100" t="s">
        <v>119</v>
      </c>
      <c r="B15" s="821" t="s">
        <v>446</v>
      </c>
      <c r="C15" s="816"/>
      <c r="D15" s="51"/>
      <c r="E15" s="51"/>
      <c r="F15" s="51"/>
      <c r="G15" s="285">
        <f t="shared" ref="G15:S15" si="30">+G11-G14</f>
        <v>189.4609966151061</v>
      </c>
      <c r="H15" s="286">
        <f t="shared" si="30"/>
        <v>178.07887295942066</v>
      </c>
      <c r="I15" s="286">
        <f t="shared" si="30"/>
        <v>165.78617941128041</v>
      </c>
      <c r="J15" s="286">
        <f t="shared" si="30"/>
        <v>152.51007037928895</v>
      </c>
      <c r="K15" s="286">
        <f t="shared" si="30"/>
        <v>138.17187262473814</v>
      </c>
      <c r="L15" s="286">
        <f t="shared" si="30"/>
        <v>122.68661904982328</v>
      </c>
      <c r="M15" s="286">
        <f t="shared" si="30"/>
        <v>105.96254518891521</v>
      </c>
      <c r="N15" s="286">
        <f t="shared" si="30"/>
        <v>87.900545419134517</v>
      </c>
      <c r="O15" s="286">
        <f t="shared" si="30"/>
        <v>68.393585667771362</v>
      </c>
      <c r="P15" s="286">
        <f t="shared" si="30"/>
        <v>47.326069136299154</v>
      </c>
      <c r="Q15" s="286">
        <f t="shared" si="30"/>
        <v>24.573151282309176</v>
      </c>
      <c r="R15" s="287">
        <f t="shared" si="30"/>
        <v>0</v>
      </c>
      <c r="S15" s="241">
        <f t="shared" si="30"/>
        <v>0</v>
      </c>
      <c r="T15" s="285">
        <f t="shared" ref="T15:AF15" si="31">+T11-T14</f>
        <v>0</v>
      </c>
      <c r="U15" s="286">
        <f t="shared" si="31"/>
        <v>0</v>
      </c>
      <c r="V15" s="286">
        <f t="shared" si="31"/>
        <v>0</v>
      </c>
      <c r="W15" s="286">
        <f t="shared" si="31"/>
        <v>0</v>
      </c>
      <c r="X15" s="286">
        <f t="shared" si="31"/>
        <v>0</v>
      </c>
      <c r="Y15" s="286">
        <f t="shared" si="31"/>
        <v>473.65249153776523</v>
      </c>
      <c r="Z15" s="286">
        <f t="shared" si="31"/>
        <v>445.19718239855166</v>
      </c>
      <c r="AA15" s="286">
        <f t="shared" si="31"/>
        <v>414.46544852820102</v>
      </c>
      <c r="AB15" s="286">
        <f t="shared" si="31"/>
        <v>381.27517594822234</v>
      </c>
      <c r="AC15" s="286">
        <f t="shared" si="31"/>
        <v>345.42968156184531</v>
      </c>
      <c r="AD15" s="286">
        <f t="shared" si="31"/>
        <v>306.71654762455813</v>
      </c>
      <c r="AE15" s="287">
        <f t="shared" si="31"/>
        <v>264.90636297228798</v>
      </c>
      <c r="AF15" s="248">
        <f t="shared" si="31"/>
        <v>-235.09363702771196</v>
      </c>
      <c r="AG15" s="285">
        <f t="shared" ref="AG15:AS15" si="32">+AG11-AG14</f>
        <v>219.75136354783626</v>
      </c>
      <c r="AH15" s="286">
        <f t="shared" si="32"/>
        <v>170.98396416942836</v>
      </c>
      <c r="AI15" s="286">
        <f t="shared" si="32"/>
        <v>118.31517284074786</v>
      </c>
      <c r="AJ15" s="286">
        <f t="shared" si="32"/>
        <v>61.432878205772923</v>
      </c>
      <c r="AK15" s="286">
        <f t="shared" si="32"/>
        <v>0</v>
      </c>
      <c r="AL15" s="286">
        <f t="shared" si="32"/>
        <v>0</v>
      </c>
      <c r="AM15" s="286">
        <f t="shared" si="32"/>
        <v>0</v>
      </c>
      <c r="AN15" s="286">
        <f t="shared" si="32"/>
        <v>0</v>
      </c>
      <c r="AO15" s="286">
        <f t="shared" si="32"/>
        <v>0</v>
      </c>
      <c r="AP15" s="286">
        <f t="shared" si="32"/>
        <v>0</v>
      </c>
      <c r="AQ15" s="286">
        <f t="shared" si="32"/>
        <v>0</v>
      </c>
      <c r="AR15" s="287">
        <f t="shared" si="32"/>
        <v>0</v>
      </c>
      <c r="AS15" s="262">
        <f t="shared" si="32"/>
        <v>0</v>
      </c>
      <c r="AT15" s="285">
        <f t="shared" ref="AT15:BF15" si="33">+AT11-AT14</f>
        <v>0</v>
      </c>
      <c r="AU15" s="286">
        <f t="shared" si="33"/>
        <v>0</v>
      </c>
      <c r="AV15" s="286">
        <f t="shared" si="33"/>
        <v>0</v>
      </c>
      <c r="AW15" s="286">
        <f t="shared" si="33"/>
        <v>0</v>
      </c>
      <c r="AX15" s="286">
        <f t="shared" si="33"/>
        <v>0</v>
      </c>
      <c r="AY15" s="286">
        <f t="shared" si="33"/>
        <v>0</v>
      </c>
      <c r="AZ15" s="286">
        <f t="shared" si="33"/>
        <v>0</v>
      </c>
      <c r="BA15" s="286">
        <f t="shared" si="33"/>
        <v>0</v>
      </c>
      <c r="BB15" s="286">
        <f t="shared" si="33"/>
        <v>0</v>
      </c>
      <c r="BC15" s="286">
        <f t="shared" si="33"/>
        <v>0</v>
      </c>
      <c r="BD15" s="286">
        <f t="shared" si="33"/>
        <v>0</v>
      </c>
      <c r="BE15" s="287">
        <f t="shared" si="33"/>
        <v>0</v>
      </c>
      <c r="BF15" s="258">
        <f t="shared" si="33"/>
        <v>0</v>
      </c>
      <c r="BG15" s="285">
        <f t="shared" ref="BG15:BS15" si="34">+BG11-BG14</f>
        <v>0</v>
      </c>
      <c r="BH15" s="286">
        <f t="shared" si="34"/>
        <v>0</v>
      </c>
      <c r="BI15" s="286">
        <f t="shared" si="34"/>
        <v>0</v>
      </c>
      <c r="BJ15" s="286">
        <f t="shared" si="34"/>
        <v>0</v>
      </c>
      <c r="BK15" s="286">
        <f t="shared" si="34"/>
        <v>0</v>
      </c>
      <c r="BL15" s="286">
        <f t="shared" si="34"/>
        <v>0</v>
      </c>
      <c r="BM15" s="286">
        <f t="shared" si="34"/>
        <v>0</v>
      </c>
      <c r="BN15" s="286">
        <f t="shared" si="34"/>
        <v>0</v>
      </c>
      <c r="BO15" s="286">
        <f t="shared" si="34"/>
        <v>0</v>
      </c>
      <c r="BP15" s="286">
        <f t="shared" si="34"/>
        <v>0</v>
      </c>
      <c r="BQ15" s="286">
        <f t="shared" si="34"/>
        <v>0</v>
      </c>
      <c r="BR15" s="287">
        <f t="shared" si="34"/>
        <v>0</v>
      </c>
      <c r="BS15" s="255">
        <f t="shared" si="34"/>
        <v>0</v>
      </c>
      <c r="BT15" s="117"/>
      <c r="CK15" s="740" t="s">
        <v>297</v>
      </c>
      <c r="CL15" s="741">
        <v>13</v>
      </c>
    </row>
    <row r="16" spans="1:92" s="58" customFormat="1" ht="7.5" customHeight="1" x14ac:dyDescent="0.2">
      <c r="A16" s="100"/>
      <c r="B16" s="810"/>
      <c r="C16" s="688"/>
      <c r="D16" s="49"/>
      <c r="E16" s="49"/>
      <c r="F16" s="49"/>
      <c r="G16" s="270"/>
      <c r="H16" s="271"/>
      <c r="I16" s="271"/>
      <c r="J16" s="271"/>
      <c r="K16" s="271"/>
      <c r="L16" s="271"/>
      <c r="M16" s="271"/>
      <c r="N16" s="271"/>
      <c r="O16" s="271"/>
      <c r="P16" s="271"/>
      <c r="Q16" s="271"/>
      <c r="R16" s="272"/>
      <c r="S16" s="241">
        <f t="shared" ref="S16:S25" si="35">SUM(G16:R16)</f>
        <v>0</v>
      </c>
      <c r="T16" s="270"/>
      <c r="U16" s="271"/>
      <c r="V16" s="271"/>
      <c r="W16" s="271"/>
      <c r="X16" s="271"/>
      <c r="Y16" s="271"/>
      <c r="Z16" s="271"/>
      <c r="AA16" s="271"/>
      <c r="AB16" s="271"/>
      <c r="AC16" s="271"/>
      <c r="AD16" s="271"/>
      <c r="AE16" s="272"/>
      <c r="AF16" s="248">
        <f t="shared" ref="AF16:AF25" si="36">SUM(T16:AE16)</f>
        <v>0</v>
      </c>
      <c r="AG16" s="270"/>
      <c r="AH16" s="271"/>
      <c r="AI16" s="271"/>
      <c r="AJ16" s="271"/>
      <c r="AK16" s="271"/>
      <c r="AL16" s="271"/>
      <c r="AM16" s="271"/>
      <c r="AN16" s="271"/>
      <c r="AO16" s="271"/>
      <c r="AP16" s="271"/>
      <c r="AQ16" s="271"/>
      <c r="AR16" s="272"/>
      <c r="AS16" s="262">
        <f t="shared" ref="AS16:AS25" si="37">SUM(AG16:AR16)</f>
        <v>0</v>
      </c>
      <c r="AT16" s="270"/>
      <c r="AU16" s="271"/>
      <c r="AV16" s="271"/>
      <c r="AW16" s="271"/>
      <c r="AX16" s="271"/>
      <c r="AY16" s="271"/>
      <c r="AZ16" s="271"/>
      <c r="BA16" s="271"/>
      <c r="BB16" s="271"/>
      <c r="BC16" s="271"/>
      <c r="BD16" s="271"/>
      <c r="BE16" s="272"/>
      <c r="BF16" s="258">
        <f t="shared" ref="BF16:BF25" si="38">SUM(AT16:BE16)</f>
        <v>0</v>
      </c>
      <c r="BG16" s="270"/>
      <c r="BH16" s="271"/>
      <c r="BI16" s="271"/>
      <c r="BJ16" s="271"/>
      <c r="BK16" s="271"/>
      <c r="BL16" s="271"/>
      <c r="BM16" s="271"/>
      <c r="BN16" s="271"/>
      <c r="BO16" s="271"/>
      <c r="BP16" s="271"/>
      <c r="BQ16" s="271"/>
      <c r="BR16" s="272"/>
      <c r="BS16" s="255">
        <f t="shared" ref="BS16:BS25" si="39">SUM(BG16:BR16)</f>
        <v>0</v>
      </c>
      <c r="BT16" s="267"/>
      <c r="CK16" s="740" t="s">
        <v>298</v>
      </c>
      <c r="CL16" s="741">
        <v>14</v>
      </c>
    </row>
    <row r="17" spans="1:90" s="58" customFormat="1" ht="15" x14ac:dyDescent="0.25">
      <c r="A17" s="100"/>
      <c r="B17" s="818" t="s">
        <v>120</v>
      </c>
      <c r="C17" s="688"/>
      <c r="D17" s="49"/>
      <c r="E17" s="49"/>
      <c r="F17" s="49"/>
      <c r="G17" s="903">
        <v>900</v>
      </c>
      <c r="H17" s="756"/>
      <c r="I17" s="756"/>
      <c r="J17" s="756"/>
      <c r="K17" s="756"/>
      <c r="L17" s="756"/>
      <c r="M17" s="756"/>
      <c r="N17" s="756"/>
      <c r="O17" s="756"/>
      <c r="P17" s="756"/>
      <c r="Q17" s="756"/>
      <c r="R17" s="756"/>
      <c r="S17" s="241">
        <f t="shared" si="35"/>
        <v>900</v>
      </c>
      <c r="T17" s="903">
        <v>1500</v>
      </c>
      <c r="U17" s="756"/>
      <c r="V17" s="756"/>
      <c r="W17" s="756"/>
      <c r="X17" s="756"/>
      <c r="Y17" s="756"/>
      <c r="Z17" s="756"/>
      <c r="AA17" s="756"/>
      <c r="AB17" s="756"/>
      <c r="AC17" s="756"/>
      <c r="AD17" s="756"/>
      <c r="AE17" s="756"/>
      <c r="AF17" s="248">
        <f t="shared" si="36"/>
        <v>1500</v>
      </c>
      <c r="AG17" s="903">
        <v>1500</v>
      </c>
      <c r="AH17" s="756"/>
      <c r="AI17" s="756"/>
      <c r="AJ17" s="756"/>
      <c r="AK17" s="756"/>
      <c r="AL17" s="756"/>
      <c r="AM17" s="756"/>
      <c r="AN17" s="756"/>
      <c r="AO17" s="756"/>
      <c r="AP17" s="756"/>
      <c r="AQ17" s="756"/>
      <c r="AR17" s="756"/>
      <c r="AS17" s="262">
        <f t="shared" si="37"/>
        <v>1500</v>
      </c>
      <c r="AT17" s="903">
        <v>1500</v>
      </c>
      <c r="AU17" s="756"/>
      <c r="AV17" s="756"/>
      <c r="AW17" s="756"/>
      <c r="AX17" s="756"/>
      <c r="AY17" s="756"/>
      <c r="AZ17" s="756"/>
      <c r="BA17" s="756"/>
      <c r="BB17" s="756"/>
      <c r="BC17" s="756"/>
      <c r="BD17" s="756"/>
      <c r="BE17" s="756"/>
      <c r="BF17" s="258">
        <f t="shared" si="38"/>
        <v>1500</v>
      </c>
      <c r="BG17" s="903">
        <v>1500</v>
      </c>
      <c r="BH17" s="756"/>
      <c r="BI17" s="756"/>
      <c r="BJ17" s="756"/>
      <c r="BK17" s="756"/>
      <c r="BL17" s="756"/>
      <c r="BM17" s="756"/>
      <c r="BN17" s="756"/>
      <c r="BO17" s="756"/>
      <c r="BP17" s="756"/>
      <c r="BQ17" s="756"/>
      <c r="BR17" s="756"/>
      <c r="BS17" s="255">
        <f t="shared" si="39"/>
        <v>1500</v>
      </c>
      <c r="BT17" s="267"/>
      <c r="CK17" s="740" t="s">
        <v>299</v>
      </c>
      <c r="CL17" s="741">
        <v>15</v>
      </c>
    </row>
    <row r="18" spans="1:90" s="269" customFormat="1" ht="15" x14ac:dyDescent="0.25">
      <c r="A18" s="793"/>
      <c r="B18" s="811" t="s">
        <v>121</v>
      </c>
      <c r="C18" s="813"/>
      <c r="D18" s="49"/>
      <c r="E18" s="309">
        <v>36</v>
      </c>
      <c r="F18" s="49"/>
      <c r="G18" s="270">
        <f>IF(G17&gt;0,E18,0)</f>
        <v>36</v>
      </c>
      <c r="H18" s="271">
        <f t="shared" ref="H18:R18" si="40">IF(ISERROR(ROUND(MAX(0,     G23/(G23+H17)*(G18-1)   +   H17/(G23+H17)*$E18),0)),0,ROUND(MAX(0,     G23/(G23+H17)*(G18-1)   +   H17/(G23+H17)*$E18),0))</f>
        <v>35</v>
      </c>
      <c r="I18" s="901">
        <f t="shared" si="40"/>
        <v>34</v>
      </c>
      <c r="J18" s="901">
        <f t="shared" si="40"/>
        <v>33</v>
      </c>
      <c r="K18" s="901">
        <f t="shared" si="40"/>
        <v>32</v>
      </c>
      <c r="L18" s="901">
        <f t="shared" si="40"/>
        <v>31</v>
      </c>
      <c r="M18" s="901">
        <f t="shared" si="40"/>
        <v>30</v>
      </c>
      <c r="N18" s="901">
        <f t="shared" si="40"/>
        <v>29</v>
      </c>
      <c r="O18" s="901">
        <f t="shared" si="40"/>
        <v>28</v>
      </c>
      <c r="P18" s="901">
        <f t="shared" si="40"/>
        <v>27</v>
      </c>
      <c r="Q18" s="901">
        <f t="shared" si="40"/>
        <v>26</v>
      </c>
      <c r="R18" s="902">
        <f t="shared" si="40"/>
        <v>25</v>
      </c>
      <c r="S18" s="848">
        <f>AVERAGE(G18:R18)</f>
        <v>30.5</v>
      </c>
      <c r="T18" s="270">
        <f>IF(ISERROR(ROUND(MAX(0,     R23/(R23+T17)*(R18-1)   +   T17/(R23+T17)*$E18),0)),0,ROUND(MAX(0,     R23/(R23+T17)*(R18-1)   +   T17/(R23+T17)*$E18),0))</f>
        <v>32</v>
      </c>
      <c r="U18" s="271">
        <f t="shared" ref="U18:AE18" si="41">IF(ISERROR(ROUND(MAX(0,     T23/(T23+U17)*(T18-1)   +   U17/(T23+U17)*$E18),0)),0,ROUND(MAX(0,     T23/(T23+U17)*(T18-1)   +   U17/(T23+U17)*$E18),0))</f>
        <v>31</v>
      </c>
      <c r="V18" s="901">
        <f t="shared" si="41"/>
        <v>30</v>
      </c>
      <c r="W18" s="901">
        <f t="shared" si="41"/>
        <v>29</v>
      </c>
      <c r="X18" s="901">
        <f t="shared" si="41"/>
        <v>28</v>
      </c>
      <c r="Y18" s="901">
        <f t="shared" si="41"/>
        <v>27</v>
      </c>
      <c r="Z18" s="901">
        <f t="shared" si="41"/>
        <v>26</v>
      </c>
      <c r="AA18" s="901">
        <f t="shared" si="41"/>
        <v>25</v>
      </c>
      <c r="AB18" s="901">
        <f t="shared" si="41"/>
        <v>24</v>
      </c>
      <c r="AC18" s="901">
        <f t="shared" si="41"/>
        <v>23</v>
      </c>
      <c r="AD18" s="901">
        <f t="shared" si="41"/>
        <v>22</v>
      </c>
      <c r="AE18" s="902">
        <f t="shared" si="41"/>
        <v>21</v>
      </c>
      <c r="AF18" s="248">
        <f>AE18</f>
        <v>21</v>
      </c>
      <c r="AG18" s="270">
        <f>IF(ISERROR(ROUND(MAX(0,     AE23/(AE23+AG17)*(AE18-1)   +   AG17/(AE23+AG17)*$E18),0)),0,ROUND(MAX(0,     AE23/(AE23+AG17)*(AE18-1)   +   AG17/(AE23+AG17)*$E18),0))</f>
        <v>27</v>
      </c>
      <c r="AH18" s="271">
        <f t="shared" ref="AH18:AR18" si="42">IF(ISERROR(ROUND(MAX(0,     AG23/(AG23+AH17)*(AG18-1)   +   AH17/(AG23+AH17)*$E18),0)),0,ROUND(MAX(0,     AG23/(AG23+AH17)*(AG18-1)   +   AH17/(AG23+AH17)*$E18),0))</f>
        <v>26</v>
      </c>
      <c r="AI18" s="901">
        <f t="shared" si="42"/>
        <v>25</v>
      </c>
      <c r="AJ18" s="901">
        <f t="shared" si="42"/>
        <v>24</v>
      </c>
      <c r="AK18" s="901">
        <f t="shared" si="42"/>
        <v>23</v>
      </c>
      <c r="AL18" s="901">
        <f t="shared" si="42"/>
        <v>22</v>
      </c>
      <c r="AM18" s="901">
        <f t="shared" si="42"/>
        <v>21</v>
      </c>
      <c r="AN18" s="901">
        <f t="shared" si="42"/>
        <v>20</v>
      </c>
      <c r="AO18" s="901">
        <f t="shared" si="42"/>
        <v>19</v>
      </c>
      <c r="AP18" s="901">
        <f t="shared" si="42"/>
        <v>18</v>
      </c>
      <c r="AQ18" s="901">
        <f t="shared" si="42"/>
        <v>17</v>
      </c>
      <c r="AR18" s="902">
        <f t="shared" si="42"/>
        <v>16</v>
      </c>
      <c r="AS18" s="262">
        <f>AR18</f>
        <v>16</v>
      </c>
      <c r="AT18" s="270">
        <f>IF(ISERROR(ROUND(MAX(0,     AR23/(AR23+AT17)*(AR18-1)   +   AT17/(AR23+AT17)*$E18),0)),0,ROUND(MAX(0,     AR23/(AR23+AT17)*(AR18-1)   +   AT17/(AR23+AT17)*$E18),0))</f>
        <v>22</v>
      </c>
      <c r="AU18" s="271">
        <f t="shared" ref="AU18:BE18" si="43">IF(ISERROR(ROUND(MAX(0,     AT23/(AT23+AU17)*(AT18-1)   +   AU17/(AT23+AU17)*$E18),0)),0,ROUND(MAX(0,     AT23/(AT23+AU17)*(AT18-1)   +   AU17/(AT23+AU17)*$E18),0))</f>
        <v>21</v>
      </c>
      <c r="AV18" s="901">
        <f t="shared" si="43"/>
        <v>20</v>
      </c>
      <c r="AW18" s="901">
        <f t="shared" si="43"/>
        <v>19</v>
      </c>
      <c r="AX18" s="901">
        <f t="shared" si="43"/>
        <v>18</v>
      </c>
      <c r="AY18" s="901">
        <f t="shared" si="43"/>
        <v>17</v>
      </c>
      <c r="AZ18" s="901">
        <f t="shared" si="43"/>
        <v>16</v>
      </c>
      <c r="BA18" s="901">
        <f t="shared" si="43"/>
        <v>15</v>
      </c>
      <c r="BB18" s="901">
        <f t="shared" si="43"/>
        <v>14</v>
      </c>
      <c r="BC18" s="901">
        <f t="shared" si="43"/>
        <v>13</v>
      </c>
      <c r="BD18" s="901">
        <f t="shared" si="43"/>
        <v>12</v>
      </c>
      <c r="BE18" s="902">
        <f t="shared" si="43"/>
        <v>11</v>
      </c>
      <c r="BF18" s="258">
        <f>BE18</f>
        <v>11</v>
      </c>
      <c r="BG18" s="270">
        <f>IF(ISERROR(ROUND(MAX(0,     BE23/(BE23+BG17)*(BE18-1)   +   BG17/(BE23+BG17)*$E18),0)),0,ROUND(MAX(0,     BE23/(BE23+BG17)*(BE18-1)   +   BG17/(BE23+BG17)*$E18),0))</f>
        <v>19</v>
      </c>
      <c r="BH18" s="271">
        <f t="shared" ref="BH18:BR18" si="44">IF(ISERROR(ROUND(MAX(0,     BG23/(BG23+BH17)*(BG18-1)   +   BH17/(BG23+BH17)*$E18),0)),0,ROUND(MAX(0,     BG23/(BG23+BH17)*(BG18-1)   +   BH17/(BG23+BH17)*$E18),0))</f>
        <v>18</v>
      </c>
      <c r="BI18" s="901">
        <f t="shared" si="44"/>
        <v>17</v>
      </c>
      <c r="BJ18" s="901">
        <f t="shared" si="44"/>
        <v>16</v>
      </c>
      <c r="BK18" s="901">
        <f t="shared" si="44"/>
        <v>15</v>
      </c>
      <c r="BL18" s="901">
        <f t="shared" si="44"/>
        <v>14</v>
      </c>
      <c r="BM18" s="901">
        <f t="shared" si="44"/>
        <v>13</v>
      </c>
      <c r="BN18" s="901">
        <f t="shared" si="44"/>
        <v>12</v>
      </c>
      <c r="BO18" s="901">
        <f t="shared" si="44"/>
        <v>11</v>
      </c>
      <c r="BP18" s="901">
        <f t="shared" si="44"/>
        <v>10</v>
      </c>
      <c r="BQ18" s="901">
        <f t="shared" si="44"/>
        <v>9</v>
      </c>
      <c r="BR18" s="902">
        <f t="shared" si="44"/>
        <v>8</v>
      </c>
      <c r="BS18" s="255">
        <f>BR18</f>
        <v>8</v>
      </c>
      <c r="BT18" s="268"/>
      <c r="CK18" s="740" t="s">
        <v>300</v>
      </c>
      <c r="CL18" s="741">
        <v>16</v>
      </c>
    </row>
    <row r="19" spans="1:90" s="58" customFormat="1" x14ac:dyDescent="0.2">
      <c r="A19" s="100"/>
      <c r="B19" s="811" t="s">
        <v>114</v>
      </c>
      <c r="C19" s="688"/>
      <c r="D19" s="49"/>
      <c r="E19" s="49"/>
      <c r="F19" s="49"/>
      <c r="G19" s="270">
        <f>G17</f>
        <v>900</v>
      </c>
      <c r="H19" s="271">
        <f t="shared" ref="H19:R19" si="45">G23+H17</f>
        <v>896.18845502406828</v>
      </c>
      <c r="I19" s="271">
        <f t="shared" si="45"/>
        <v>892.03387100030261</v>
      </c>
      <c r="J19" s="271">
        <f t="shared" si="45"/>
        <v>887.50537441439815</v>
      </c>
      <c r="K19" s="271">
        <f t="shared" si="45"/>
        <v>882.56931313576229</v>
      </c>
      <c r="L19" s="271">
        <f t="shared" si="45"/>
        <v>877.18900634204908</v>
      </c>
      <c r="M19" s="271">
        <f t="shared" si="45"/>
        <v>871.32447193690177</v>
      </c>
      <c r="N19" s="271">
        <f t="shared" si="45"/>
        <v>864.93212943529113</v>
      </c>
      <c r="O19" s="271">
        <f t="shared" si="45"/>
        <v>857.96447610853556</v>
      </c>
      <c r="P19" s="271">
        <f t="shared" si="45"/>
        <v>850.36973398237205</v>
      </c>
      <c r="Q19" s="271">
        <f t="shared" si="45"/>
        <v>842.09146506485376</v>
      </c>
      <c r="R19" s="272">
        <f t="shared" si="45"/>
        <v>833.06815194475882</v>
      </c>
      <c r="S19" s="241">
        <f>G19</f>
        <v>900</v>
      </c>
      <c r="T19" s="270">
        <f>R23+T17</f>
        <v>2323.2327406438553</v>
      </c>
      <c r="U19" s="271">
        <f t="shared" ref="U19:AE19" si="46">T23+U17</f>
        <v>2309.0698814646125</v>
      </c>
      <c r="V19" s="271">
        <f t="shared" si="46"/>
        <v>2293.6323649592377</v>
      </c>
      <c r="W19" s="271">
        <f t="shared" si="46"/>
        <v>2276.8054719683792</v>
      </c>
      <c r="X19" s="271">
        <f t="shared" si="46"/>
        <v>2258.4641586083435</v>
      </c>
      <c r="Y19" s="271">
        <f t="shared" si="46"/>
        <v>2238.4721270459045</v>
      </c>
      <c r="Z19" s="271">
        <f t="shared" si="46"/>
        <v>2216.6808126428459</v>
      </c>
      <c r="AA19" s="271">
        <f t="shared" si="46"/>
        <v>2192.9282799435123</v>
      </c>
      <c r="AB19" s="271">
        <f t="shared" si="46"/>
        <v>2167.0380193012384</v>
      </c>
      <c r="AC19" s="271">
        <f t="shared" si="46"/>
        <v>2138.8176352011596</v>
      </c>
      <c r="AD19" s="271">
        <f t="shared" si="46"/>
        <v>2108.0574165320741</v>
      </c>
      <c r="AE19" s="272">
        <f t="shared" si="46"/>
        <v>2074.5287781827706</v>
      </c>
      <c r="AF19" s="248">
        <f>T19</f>
        <v>2323.2327406438553</v>
      </c>
      <c r="AG19" s="270">
        <f>AE23+AG17</f>
        <v>3537.9825623820298</v>
      </c>
      <c r="AH19" s="271">
        <f t="shared" ref="AH19:AR19" si="47">AG23+AH17</f>
        <v>3503.5406368213348</v>
      </c>
      <c r="AI19" s="271">
        <f t="shared" si="47"/>
        <v>3465.9989379601775</v>
      </c>
      <c r="AJ19" s="271">
        <f t="shared" si="47"/>
        <v>3425.0784862015157</v>
      </c>
      <c r="AK19" s="271">
        <f t="shared" si="47"/>
        <v>3380.4751937845745</v>
      </c>
      <c r="AL19" s="271">
        <f t="shared" si="47"/>
        <v>3331.8576050501083</v>
      </c>
      <c r="AM19" s="271">
        <f t="shared" si="47"/>
        <v>3278.8644333295401</v>
      </c>
      <c r="AN19" s="271">
        <f t="shared" si="47"/>
        <v>3221.1018761541209</v>
      </c>
      <c r="AO19" s="271">
        <f t="shared" si="47"/>
        <v>3158.1406888329138</v>
      </c>
      <c r="AP19" s="271">
        <f t="shared" si="47"/>
        <v>3089.5129946527986</v>
      </c>
      <c r="AQ19" s="271">
        <f t="shared" si="47"/>
        <v>3014.7088079964728</v>
      </c>
      <c r="AR19" s="272">
        <f t="shared" si="47"/>
        <v>2933.1722445410778</v>
      </c>
      <c r="AS19" s="262">
        <f>AG19</f>
        <v>3537.9825623820298</v>
      </c>
      <c r="AT19" s="270">
        <f>AR23+AT17</f>
        <v>4344.297390374697</v>
      </c>
      <c r="AU19" s="271">
        <f t="shared" ref="AU19:BE19" si="48">AT23+AU17</f>
        <v>4275.2013710056817</v>
      </c>
      <c r="AV19" s="271">
        <f t="shared" si="48"/>
        <v>4199.8867098934552</v>
      </c>
      <c r="AW19" s="271">
        <f t="shared" si="48"/>
        <v>4117.7937292811284</v>
      </c>
      <c r="AX19" s="271">
        <f t="shared" si="48"/>
        <v>4028.3123804136926</v>
      </c>
      <c r="AY19" s="271">
        <f t="shared" si="48"/>
        <v>3930.7777101481875</v>
      </c>
      <c r="AZ19" s="271">
        <f t="shared" si="48"/>
        <v>3824.4649195587867</v>
      </c>
      <c r="BA19" s="271">
        <f t="shared" si="48"/>
        <v>3708.5839778163399</v>
      </c>
      <c r="BB19" s="271">
        <f t="shared" si="48"/>
        <v>3582.2737513170732</v>
      </c>
      <c r="BC19" s="271">
        <f t="shared" si="48"/>
        <v>3444.5956044328723</v>
      </c>
      <c r="BD19" s="271">
        <f t="shared" si="48"/>
        <v>3294.5264243290931</v>
      </c>
      <c r="BE19" s="272">
        <f t="shared" si="48"/>
        <v>3130.9510180159741</v>
      </c>
      <c r="BF19" s="258">
        <f>AT19</f>
        <v>4344.297390374697</v>
      </c>
      <c r="BG19" s="270">
        <f>BE23+BG17</f>
        <v>4452.6538251346738</v>
      </c>
      <c r="BH19" s="271">
        <f t="shared" ref="BH19:BR19" si="49">BG23+BH17</f>
        <v>4355.8958288611802</v>
      </c>
      <c r="BI19" s="271">
        <f t="shared" si="49"/>
        <v>4250.4296129230725</v>
      </c>
      <c r="BJ19" s="271">
        <f t="shared" si="49"/>
        <v>4135.4714375505346</v>
      </c>
      <c r="BK19" s="271">
        <f t="shared" si="49"/>
        <v>4010.1670263944684</v>
      </c>
      <c r="BL19" s="271">
        <f t="shared" si="49"/>
        <v>3873.5852182343565</v>
      </c>
      <c r="BM19" s="271">
        <f t="shared" si="49"/>
        <v>3724.7110473398343</v>
      </c>
      <c r="BN19" s="271">
        <f t="shared" si="49"/>
        <v>3562.4382010648051</v>
      </c>
      <c r="BO19" s="271">
        <f t="shared" si="49"/>
        <v>3385.5607986250234</v>
      </c>
      <c r="BP19" s="271">
        <f t="shared" si="49"/>
        <v>3192.7644299656613</v>
      </c>
      <c r="BQ19" s="271">
        <f t="shared" si="49"/>
        <v>2982.6163881269563</v>
      </c>
      <c r="BR19" s="272">
        <f t="shared" si="49"/>
        <v>2753.555022522768</v>
      </c>
      <c r="BS19" s="255">
        <f>BG19</f>
        <v>4452.6538251346738</v>
      </c>
      <c r="BT19" s="267"/>
      <c r="CK19" s="740" t="s">
        <v>301</v>
      </c>
      <c r="CL19" s="741">
        <v>17</v>
      </c>
    </row>
    <row r="20" spans="1:90" s="113" customFormat="1" x14ac:dyDescent="0.2">
      <c r="A20" s="794"/>
      <c r="B20" s="819" t="s">
        <v>116</v>
      </c>
      <c r="C20" s="814"/>
      <c r="D20" s="49"/>
      <c r="E20" s="49"/>
      <c r="F20" s="49"/>
      <c r="G20" s="270">
        <f t="shared" ref="G20:R20" si="50">IF(ISERROR(-PMT($E21,G18,G19)),0,-PMT($E21,G18,G19))</f>
        <v>84.811544975931753</v>
      </c>
      <c r="H20" s="271">
        <f t="shared" si="50"/>
        <v>84.811544975931767</v>
      </c>
      <c r="I20" s="271">
        <f t="shared" si="50"/>
        <v>84.811544975931753</v>
      </c>
      <c r="J20" s="271">
        <f t="shared" si="50"/>
        <v>84.811544975931753</v>
      </c>
      <c r="K20" s="271">
        <f t="shared" si="50"/>
        <v>84.811544975931781</v>
      </c>
      <c r="L20" s="271">
        <f t="shared" si="50"/>
        <v>84.811544975931767</v>
      </c>
      <c r="M20" s="271">
        <f t="shared" si="50"/>
        <v>84.811544975931767</v>
      </c>
      <c r="N20" s="271">
        <f t="shared" si="50"/>
        <v>84.811544975931781</v>
      </c>
      <c r="O20" s="271">
        <f t="shared" si="50"/>
        <v>84.811544975931767</v>
      </c>
      <c r="P20" s="271">
        <f t="shared" si="50"/>
        <v>84.811544975931781</v>
      </c>
      <c r="Q20" s="271">
        <f t="shared" si="50"/>
        <v>84.811544975931767</v>
      </c>
      <c r="R20" s="272">
        <f t="shared" si="50"/>
        <v>84.811544975931781</v>
      </c>
      <c r="S20" s="241">
        <f t="shared" si="35"/>
        <v>1017.7385397111809</v>
      </c>
      <c r="T20" s="270">
        <f t="shared" ref="T20:AE20" si="51">IF(ISERROR(-PMT($E21,T18,T19)),0,-PMT($E21,T18,T19))</f>
        <v>223.25380583718996</v>
      </c>
      <c r="U20" s="271">
        <f t="shared" si="51"/>
        <v>223.25380583718996</v>
      </c>
      <c r="V20" s="271">
        <f t="shared" si="51"/>
        <v>223.25380583718996</v>
      </c>
      <c r="W20" s="271">
        <f t="shared" si="51"/>
        <v>223.25380583718999</v>
      </c>
      <c r="X20" s="271">
        <f t="shared" si="51"/>
        <v>223.25380583718999</v>
      </c>
      <c r="Y20" s="271">
        <f t="shared" si="51"/>
        <v>223.25380583718999</v>
      </c>
      <c r="Z20" s="271">
        <f t="shared" si="51"/>
        <v>223.25380583718999</v>
      </c>
      <c r="AA20" s="271">
        <f t="shared" si="51"/>
        <v>223.25380583719004</v>
      </c>
      <c r="AB20" s="271">
        <f t="shared" si="51"/>
        <v>223.25380583719004</v>
      </c>
      <c r="AC20" s="271">
        <f t="shared" si="51"/>
        <v>223.25380583718999</v>
      </c>
      <c r="AD20" s="271">
        <f t="shared" si="51"/>
        <v>223.25380583719004</v>
      </c>
      <c r="AE20" s="272">
        <f t="shared" si="51"/>
        <v>223.25380583719004</v>
      </c>
      <c r="AF20" s="248">
        <f t="shared" si="36"/>
        <v>2679.0456700462805</v>
      </c>
      <c r="AG20" s="270">
        <f t="shared" ref="AG20:AR20" si="52">IF(ISERROR(-PMT($E21,AG18,AG19)),0,-PMT($E21,AG18,AG19))</f>
        <v>352.8603561750777</v>
      </c>
      <c r="AH20" s="271">
        <f t="shared" si="52"/>
        <v>352.86035617507764</v>
      </c>
      <c r="AI20" s="271">
        <f t="shared" si="52"/>
        <v>352.86035617507775</v>
      </c>
      <c r="AJ20" s="271">
        <f t="shared" si="52"/>
        <v>352.86035617507775</v>
      </c>
      <c r="AK20" s="271">
        <f t="shared" si="52"/>
        <v>352.8603561750777</v>
      </c>
      <c r="AL20" s="271">
        <f t="shared" si="52"/>
        <v>352.86035617507775</v>
      </c>
      <c r="AM20" s="271">
        <f t="shared" si="52"/>
        <v>352.86035617507775</v>
      </c>
      <c r="AN20" s="271">
        <f t="shared" si="52"/>
        <v>352.8603561750777</v>
      </c>
      <c r="AO20" s="271">
        <f t="shared" si="52"/>
        <v>352.8603561750777</v>
      </c>
      <c r="AP20" s="271">
        <f t="shared" si="52"/>
        <v>352.86035617507775</v>
      </c>
      <c r="AQ20" s="271">
        <f t="shared" si="52"/>
        <v>352.8603561750777</v>
      </c>
      <c r="AR20" s="272">
        <f t="shared" si="52"/>
        <v>352.8603561750777</v>
      </c>
      <c r="AS20" s="262">
        <f t="shared" si="37"/>
        <v>4234.3242741009335</v>
      </c>
      <c r="AT20" s="270">
        <f t="shared" ref="AT20:BE20" si="53">IF(ISERROR(-PMT($E21,AT18,AT19)),0,-PMT($E21,AT18,AT19))</f>
        <v>460.08278450273752</v>
      </c>
      <c r="AU20" s="271">
        <f t="shared" si="53"/>
        <v>460.08278450273752</v>
      </c>
      <c r="AV20" s="271">
        <f t="shared" si="53"/>
        <v>460.08278450273747</v>
      </c>
      <c r="AW20" s="271">
        <f t="shared" si="53"/>
        <v>460.08278450273747</v>
      </c>
      <c r="AX20" s="271">
        <f t="shared" si="53"/>
        <v>460.08278450273752</v>
      </c>
      <c r="AY20" s="271">
        <f t="shared" si="53"/>
        <v>460.08278450273747</v>
      </c>
      <c r="AZ20" s="271">
        <f t="shared" si="53"/>
        <v>460.08278450273747</v>
      </c>
      <c r="BA20" s="271">
        <f t="shared" si="53"/>
        <v>460.08278450273747</v>
      </c>
      <c r="BB20" s="271">
        <f t="shared" si="53"/>
        <v>460.08278450273747</v>
      </c>
      <c r="BC20" s="271">
        <f t="shared" si="53"/>
        <v>460.08278450273747</v>
      </c>
      <c r="BD20" s="271">
        <f t="shared" si="53"/>
        <v>460.08278450273735</v>
      </c>
      <c r="BE20" s="272">
        <f t="shared" si="53"/>
        <v>460.08278450273747</v>
      </c>
      <c r="BF20" s="258">
        <f t="shared" si="38"/>
        <v>5520.9934140328496</v>
      </c>
      <c r="BG20" s="270">
        <f t="shared" ref="BG20:BR20" si="54">IF(ISERROR(-PMT($E21,BG18,BG19)),0,-PMT($E21,BG18,BG19))</f>
        <v>497.49684053561424</v>
      </c>
      <c r="BH20" s="271">
        <f t="shared" si="54"/>
        <v>497.49684053561424</v>
      </c>
      <c r="BI20" s="271">
        <f t="shared" si="54"/>
        <v>497.49684053561424</v>
      </c>
      <c r="BJ20" s="271">
        <f t="shared" si="54"/>
        <v>497.49684053561418</v>
      </c>
      <c r="BK20" s="271">
        <f t="shared" si="54"/>
        <v>497.49684053561424</v>
      </c>
      <c r="BL20" s="271">
        <f t="shared" si="54"/>
        <v>497.49684053561424</v>
      </c>
      <c r="BM20" s="271">
        <f t="shared" si="54"/>
        <v>497.49684053561435</v>
      </c>
      <c r="BN20" s="271">
        <f t="shared" si="54"/>
        <v>497.49684053561424</v>
      </c>
      <c r="BO20" s="271">
        <f t="shared" si="54"/>
        <v>497.49684053561435</v>
      </c>
      <c r="BP20" s="271">
        <f t="shared" si="54"/>
        <v>497.49684053561435</v>
      </c>
      <c r="BQ20" s="271">
        <f t="shared" si="54"/>
        <v>497.49684053561435</v>
      </c>
      <c r="BR20" s="272">
        <f t="shared" si="54"/>
        <v>497.49684053561424</v>
      </c>
      <c r="BS20" s="255">
        <f t="shared" si="39"/>
        <v>5969.9620864273702</v>
      </c>
      <c r="BT20" s="273"/>
      <c r="CK20" s="740" t="s">
        <v>302</v>
      </c>
      <c r="CL20" s="741">
        <v>18</v>
      </c>
    </row>
    <row r="21" spans="1:90" s="58" customFormat="1" ht="15" x14ac:dyDescent="0.25">
      <c r="A21" s="100"/>
      <c r="B21" s="819" t="s">
        <v>115</v>
      </c>
      <c r="C21" s="688"/>
      <c r="D21" s="49"/>
      <c r="E21" s="307">
        <v>0.09</v>
      </c>
      <c r="F21" s="49"/>
      <c r="G21" s="270">
        <f t="shared" ref="G21:R21" si="55">$E21*G19</f>
        <v>81</v>
      </c>
      <c r="H21" s="271">
        <f t="shared" si="55"/>
        <v>80.656960952166145</v>
      </c>
      <c r="I21" s="271">
        <f t="shared" si="55"/>
        <v>80.283048390027233</v>
      </c>
      <c r="J21" s="271">
        <f t="shared" si="55"/>
        <v>79.875483697295834</v>
      </c>
      <c r="K21" s="271">
        <f t="shared" si="55"/>
        <v>79.431238182218607</v>
      </c>
      <c r="L21" s="271">
        <f t="shared" si="55"/>
        <v>78.947010570784414</v>
      </c>
      <c r="M21" s="271">
        <f t="shared" si="55"/>
        <v>78.419202474321153</v>
      </c>
      <c r="N21" s="271">
        <f t="shared" si="55"/>
        <v>77.8438916491762</v>
      </c>
      <c r="O21" s="271">
        <f t="shared" si="55"/>
        <v>77.2168028497682</v>
      </c>
      <c r="P21" s="271">
        <f t="shared" si="55"/>
        <v>76.533276058413477</v>
      </c>
      <c r="Q21" s="271">
        <f t="shared" si="55"/>
        <v>75.788231855836841</v>
      </c>
      <c r="R21" s="272">
        <f t="shared" si="55"/>
        <v>74.976133675028294</v>
      </c>
      <c r="S21" s="241">
        <f t="shared" si="35"/>
        <v>940.97128035503636</v>
      </c>
      <c r="T21" s="271">
        <f t="shared" ref="T21:AE21" si="56">$E21*T19</f>
        <v>209.09094665794697</v>
      </c>
      <c r="U21" s="271">
        <f t="shared" si="56"/>
        <v>207.81628933181511</v>
      </c>
      <c r="V21" s="271">
        <f t="shared" si="56"/>
        <v>206.42691284633139</v>
      </c>
      <c r="W21" s="271">
        <f t="shared" si="56"/>
        <v>204.9124924771541</v>
      </c>
      <c r="X21" s="271">
        <f t="shared" si="56"/>
        <v>203.26177427475091</v>
      </c>
      <c r="Y21" s="271">
        <f t="shared" si="56"/>
        <v>201.46249143413141</v>
      </c>
      <c r="Z21" s="271">
        <f t="shared" si="56"/>
        <v>199.50127313785612</v>
      </c>
      <c r="AA21" s="271">
        <f t="shared" si="56"/>
        <v>197.3635451949161</v>
      </c>
      <c r="AB21" s="271">
        <f t="shared" si="56"/>
        <v>195.03342173711144</v>
      </c>
      <c r="AC21" s="271">
        <f t="shared" si="56"/>
        <v>192.49358716810437</v>
      </c>
      <c r="AD21" s="271">
        <f t="shared" si="56"/>
        <v>189.72516748788667</v>
      </c>
      <c r="AE21" s="272">
        <f t="shared" si="56"/>
        <v>186.70759003644935</v>
      </c>
      <c r="AF21" s="248">
        <f t="shared" si="36"/>
        <v>2393.7954917844536</v>
      </c>
      <c r="AG21" s="271">
        <f t="shared" ref="AG21:AR21" si="57">$E21*AG19</f>
        <v>318.41843061438266</v>
      </c>
      <c r="AH21" s="271">
        <f t="shared" si="57"/>
        <v>315.31865731392014</v>
      </c>
      <c r="AI21" s="271">
        <f t="shared" si="57"/>
        <v>311.93990441641597</v>
      </c>
      <c r="AJ21" s="271">
        <f t="shared" si="57"/>
        <v>308.25706375813638</v>
      </c>
      <c r="AK21" s="271">
        <f t="shared" si="57"/>
        <v>304.24276744061171</v>
      </c>
      <c r="AL21" s="271">
        <f t="shared" si="57"/>
        <v>299.86718445450975</v>
      </c>
      <c r="AM21" s="271">
        <f t="shared" si="57"/>
        <v>295.09779899965861</v>
      </c>
      <c r="AN21" s="271">
        <f t="shared" si="57"/>
        <v>289.89916885387089</v>
      </c>
      <c r="AO21" s="271">
        <f t="shared" si="57"/>
        <v>284.23266199496226</v>
      </c>
      <c r="AP21" s="271">
        <f t="shared" si="57"/>
        <v>278.05616951875186</v>
      </c>
      <c r="AQ21" s="271">
        <f t="shared" si="57"/>
        <v>271.32379271968256</v>
      </c>
      <c r="AR21" s="272">
        <f t="shared" si="57"/>
        <v>263.98550200869698</v>
      </c>
      <c r="AS21" s="262">
        <f t="shared" si="37"/>
        <v>3540.6391020935998</v>
      </c>
      <c r="AT21" s="271">
        <f t="shared" ref="AT21:BE21" si="58">$E21*AT19</f>
        <v>390.98676513372271</v>
      </c>
      <c r="AU21" s="271">
        <f t="shared" si="58"/>
        <v>384.76812339051133</v>
      </c>
      <c r="AV21" s="271">
        <f t="shared" si="58"/>
        <v>377.98980389041094</v>
      </c>
      <c r="AW21" s="271">
        <f t="shared" si="58"/>
        <v>370.60143563530153</v>
      </c>
      <c r="AX21" s="271">
        <f t="shared" si="58"/>
        <v>362.54811423723231</v>
      </c>
      <c r="AY21" s="271">
        <f t="shared" si="58"/>
        <v>353.76999391333686</v>
      </c>
      <c r="AZ21" s="271">
        <f t="shared" si="58"/>
        <v>344.20184276029079</v>
      </c>
      <c r="BA21" s="271">
        <f t="shared" si="58"/>
        <v>333.77255800347058</v>
      </c>
      <c r="BB21" s="271">
        <f t="shared" si="58"/>
        <v>322.40463761853658</v>
      </c>
      <c r="BC21" s="271">
        <f t="shared" si="58"/>
        <v>310.01360439895848</v>
      </c>
      <c r="BD21" s="271">
        <f t="shared" si="58"/>
        <v>296.50737818961835</v>
      </c>
      <c r="BE21" s="272">
        <f t="shared" si="58"/>
        <v>281.78559162143767</v>
      </c>
      <c r="BF21" s="258">
        <f t="shared" si="38"/>
        <v>4129.3498487928282</v>
      </c>
      <c r="BG21" s="271">
        <f t="shared" ref="BG21:BR21" si="59">$E21*BG19</f>
        <v>400.73884426212061</v>
      </c>
      <c r="BH21" s="271">
        <f t="shared" si="59"/>
        <v>392.03062459750623</v>
      </c>
      <c r="BI21" s="271">
        <f t="shared" si="59"/>
        <v>382.53866516307653</v>
      </c>
      <c r="BJ21" s="271">
        <f t="shared" si="59"/>
        <v>372.19242937954812</v>
      </c>
      <c r="BK21" s="271">
        <f t="shared" si="59"/>
        <v>360.91503237550216</v>
      </c>
      <c r="BL21" s="271">
        <f t="shared" si="59"/>
        <v>348.62266964109205</v>
      </c>
      <c r="BM21" s="271">
        <f t="shared" si="59"/>
        <v>335.22399426058507</v>
      </c>
      <c r="BN21" s="271">
        <f t="shared" si="59"/>
        <v>320.61943809583244</v>
      </c>
      <c r="BO21" s="271">
        <f t="shared" si="59"/>
        <v>304.7004718762521</v>
      </c>
      <c r="BP21" s="271">
        <f t="shared" si="59"/>
        <v>287.34879869690951</v>
      </c>
      <c r="BQ21" s="271">
        <f t="shared" si="59"/>
        <v>268.43547493142603</v>
      </c>
      <c r="BR21" s="272">
        <f t="shared" si="59"/>
        <v>247.81995202704911</v>
      </c>
      <c r="BS21" s="255">
        <f t="shared" si="39"/>
        <v>4021.1863953068996</v>
      </c>
      <c r="BT21" s="267"/>
      <c r="CK21" s="740" t="s">
        <v>303</v>
      </c>
      <c r="CL21" s="741">
        <v>19</v>
      </c>
    </row>
    <row r="22" spans="1:90" s="690" customFormat="1" x14ac:dyDescent="0.2">
      <c r="A22" s="154"/>
      <c r="B22" s="820" t="s">
        <v>117</v>
      </c>
      <c r="C22" s="815"/>
      <c r="D22" s="712"/>
      <c r="E22" s="712"/>
      <c r="F22" s="712"/>
      <c r="G22" s="713">
        <f t="shared" ref="G22:R22" si="60">G20-G21</f>
        <v>3.8115449759317528</v>
      </c>
      <c r="H22" s="714">
        <f t="shared" si="60"/>
        <v>4.1545840237656222</v>
      </c>
      <c r="I22" s="714">
        <f t="shared" si="60"/>
        <v>4.5284965859045201</v>
      </c>
      <c r="J22" s="714">
        <f t="shared" si="60"/>
        <v>4.9360612786359184</v>
      </c>
      <c r="K22" s="714">
        <f t="shared" si="60"/>
        <v>5.3803067937131743</v>
      </c>
      <c r="L22" s="714">
        <f t="shared" si="60"/>
        <v>5.8645344051473529</v>
      </c>
      <c r="M22" s="714">
        <f t="shared" si="60"/>
        <v>6.3923425016106137</v>
      </c>
      <c r="N22" s="714">
        <f t="shared" si="60"/>
        <v>6.9676533267555811</v>
      </c>
      <c r="O22" s="714">
        <f t="shared" si="60"/>
        <v>7.5947421261635668</v>
      </c>
      <c r="P22" s="714">
        <f t="shared" si="60"/>
        <v>8.2782689175183037</v>
      </c>
      <c r="Q22" s="714">
        <f t="shared" si="60"/>
        <v>9.0233131200949259</v>
      </c>
      <c r="R22" s="715">
        <f t="shared" si="60"/>
        <v>9.8354113009034876</v>
      </c>
      <c r="S22" s="716">
        <f t="shared" si="35"/>
        <v>76.76725935614482</v>
      </c>
      <c r="T22" s="714">
        <f t="shared" ref="T22:AE22" si="61">T20-T21</f>
        <v>14.162859179242986</v>
      </c>
      <c r="U22" s="714">
        <f t="shared" si="61"/>
        <v>15.437516505374845</v>
      </c>
      <c r="V22" s="714">
        <f t="shared" si="61"/>
        <v>16.826892990858568</v>
      </c>
      <c r="W22" s="714">
        <f t="shared" si="61"/>
        <v>18.341313360035883</v>
      </c>
      <c r="X22" s="714">
        <f t="shared" si="61"/>
        <v>19.992031562439081</v>
      </c>
      <c r="Y22" s="714">
        <f t="shared" si="61"/>
        <v>21.791314403058578</v>
      </c>
      <c r="Z22" s="714">
        <f t="shared" si="61"/>
        <v>23.752532699333869</v>
      </c>
      <c r="AA22" s="714">
        <f t="shared" si="61"/>
        <v>25.890260642273944</v>
      </c>
      <c r="AB22" s="714">
        <f t="shared" si="61"/>
        <v>28.220384100078604</v>
      </c>
      <c r="AC22" s="714">
        <f t="shared" si="61"/>
        <v>30.760218669085617</v>
      </c>
      <c r="AD22" s="714">
        <f t="shared" si="61"/>
        <v>33.528638349303378</v>
      </c>
      <c r="AE22" s="715">
        <f t="shared" si="61"/>
        <v>36.546215800740697</v>
      </c>
      <c r="AF22" s="717">
        <f t="shared" si="36"/>
        <v>285.25017826182602</v>
      </c>
      <c r="AG22" s="714">
        <f t="shared" ref="AG22:AR22" si="62">AG20-AG21</f>
        <v>34.44192556069504</v>
      </c>
      <c r="AH22" s="714">
        <f t="shared" si="62"/>
        <v>37.541698861157499</v>
      </c>
      <c r="AI22" s="714">
        <f t="shared" si="62"/>
        <v>40.920451758661784</v>
      </c>
      <c r="AJ22" s="714">
        <f t="shared" si="62"/>
        <v>44.603292416941372</v>
      </c>
      <c r="AK22" s="714">
        <f t="shared" si="62"/>
        <v>48.617588734465983</v>
      </c>
      <c r="AL22" s="714">
        <f t="shared" si="62"/>
        <v>52.993171720568</v>
      </c>
      <c r="AM22" s="714">
        <f t="shared" si="62"/>
        <v>57.762557175419147</v>
      </c>
      <c r="AN22" s="714">
        <f t="shared" si="62"/>
        <v>62.961187321206808</v>
      </c>
      <c r="AO22" s="714">
        <f t="shared" si="62"/>
        <v>68.627694180115441</v>
      </c>
      <c r="AP22" s="714">
        <f t="shared" si="62"/>
        <v>74.804186656325896</v>
      </c>
      <c r="AQ22" s="714">
        <f t="shared" si="62"/>
        <v>81.536563455395139</v>
      </c>
      <c r="AR22" s="715">
        <f t="shared" si="62"/>
        <v>88.874854166380715</v>
      </c>
      <c r="AS22" s="718">
        <f t="shared" si="37"/>
        <v>693.68517200733277</v>
      </c>
      <c r="AT22" s="714">
        <f t="shared" ref="AT22:BE22" si="63">AT20-AT21</f>
        <v>69.096019369014812</v>
      </c>
      <c r="AU22" s="714">
        <f t="shared" si="63"/>
        <v>75.31466111222619</v>
      </c>
      <c r="AV22" s="714">
        <f t="shared" si="63"/>
        <v>82.092980612326528</v>
      </c>
      <c r="AW22" s="714">
        <f t="shared" si="63"/>
        <v>89.481348867435941</v>
      </c>
      <c r="AX22" s="714">
        <f t="shared" si="63"/>
        <v>97.534670265505213</v>
      </c>
      <c r="AY22" s="714">
        <f t="shared" si="63"/>
        <v>106.31279058940061</v>
      </c>
      <c r="AZ22" s="714">
        <f t="shared" si="63"/>
        <v>115.88094174244668</v>
      </c>
      <c r="BA22" s="714">
        <f t="shared" si="63"/>
        <v>126.31022649926689</v>
      </c>
      <c r="BB22" s="714">
        <f t="shared" si="63"/>
        <v>137.67814688420088</v>
      </c>
      <c r="BC22" s="714">
        <f t="shared" si="63"/>
        <v>150.06918010377899</v>
      </c>
      <c r="BD22" s="714">
        <f t="shared" si="63"/>
        <v>163.575406313119</v>
      </c>
      <c r="BE22" s="715">
        <f t="shared" si="63"/>
        <v>178.29719288129979</v>
      </c>
      <c r="BF22" s="719">
        <f t="shared" si="38"/>
        <v>1391.6435652400214</v>
      </c>
      <c r="BG22" s="714">
        <f t="shared" ref="BG22:BR22" si="64">BG20-BG21</f>
        <v>96.757996273493632</v>
      </c>
      <c r="BH22" s="714">
        <f t="shared" si="64"/>
        <v>105.46621593810801</v>
      </c>
      <c r="BI22" s="714">
        <f t="shared" si="64"/>
        <v>114.95817537253771</v>
      </c>
      <c r="BJ22" s="714">
        <f t="shared" si="64"/>
        <v>125.30441115606607</v>
      </c>
      <c r="BK22" s="714">
        <f t="shared" si="64"/>
        <v>136.58180816011208</v>
      </c>
      <c r="BL22" s="714">
        <f t="shared" si="64"/>
        <v>148.87417089452219</v>
      </c>
      <c r="BM22" s="714">
        <f t="shared" si="64"/>
        <v>162.27284627502928</v>
      </c>
      <c r="BN22" s="714">
        <f t="shared" si="64"/>
        <v>176.8774024397818</v>
      </c>
      <c r="BO22" s="714">
        <f t="shared" si="64"/>
        <v>192.79636865936226</v>
      </c>
      <c r="BP22" s="714">
        <f t="shared" si="64"/>
        <v>210.14804183870484</v>
      </c>
      <c r="BQ22" s="714">
        <f t="shared" si="64"/>
        <v>229.06136560418832</v>
      </c>
      <c r="BR22" s="715">
        <f t="shared" si="64"/>
        <v>249.67688850856513</v>
      </c>
      <c r="BS22" s="720">
        <f t="shared" si="39"/>
        <v>1948.7756911204713</v>
      </c>
      <c r="BT22" s="722"/>
      <c r="CK22" s="740" t="s">
        <v>304</v>
      </c>
      <c r="CL22" s="741">
        <v>20</v>
      </c>
    </row>
    <row r="23" spans="1:90" s="90" customFormat="1" x14ac:dyDescent="0.2">
      <c r="A23" s="100"/>
      <c r="B23" s="821" t="s">
        <v>447</v>
      </c>
      <c r="C23" s="816"/>
      <c r="D23" s="51"/>
      <c r="E23" s="51"/>
      <c r="F23" s="51"/>
      <c r="G23" s="285">
        <f t="shared" ref="G23:S23" si="65">+G19-G22</f>
        <v>896.18845502406828</v>
      </c>
      <c r="H23" s="286">
        <f t="shared" si="65"/>
        <v>892.03387100030261</v>
      </c>
      <c r="I23" s="286">
        <f t="shared" si="65"/>
        <v>887.50537441439815</v>
      </c>
      <c r="J23" s="286">
        <f t="shared" si="65"/>
        <v>882.56931313576229</v>
      </c>
      <c r="K23" s="286">
        <f t="shared" si="65"/>
        <v>877.18900634204908</v>
      </c>
      <c r="L23" s="286">
        <f t="shared" si="65"/>
        <v>871.32447193690177</v>
      </c>
      <c r="M23" s="286">
        <f t="shared" si="65"/>
        <v>864.93212943529113</v>
      </c>
      <c r="N23" s="286">
        <f t="shared" si="65"/>
        <v>857.96447610853556</v>
      </c>
      <c r="O23" s="286">
        <f t="shared" si="65"/>
        <v>850.36973398237205</v>
      </c>
      <c r="P23" s="286">
        <f t="shared" si="65"/>
        <v>842.09146506485376</v>
      </c>
      <c r="Q23" s="286">
        <f t="shared" si="65"/>
        <v>833.06815194475882</v>
      </c>
      <c r="R23" s="287">
        <f t="shared" si="65"/>
        <v>823.23274064385532</v>
      </c>
      <c r="S23" s="241">
        <f t="shared" si="65"/>
        <v>823.23274064385521</v>
      </c>
      <c r="T23" s="286">
        <f t="shared" ref="T23:AF23" si="66">+T19-T22</f>
        <v>2309.0698814646125</v>
      </c>
      <c r="U23" s="286">
        <f t="shared" si="66"/>
        <v>2293.6323649592377</v>
      </c>
      <c r="V23" s="286">
        <f t="shared" si="66"/>
        <v>2276.8054719683792</v>
      </c>
      <c r="W23" s="286">
        <f t="shared" si="66"/>
        <v>2258.4641586083435</v>
      </c>
      <c r="X23" s="286">
        <f t="shared" si="66"/>
        <v>2238.4721270459045</v>
      </c>
      <c r="Y23" s="286">
        <f t="shared" si="66"/>
        <v>2216.6808126428459</v>
      </c>
      <c r="Z23" s="286">
        <f t="shared" si="66"/>
        <v>2192.9282799435123</v>
      </c>
      <c r="AA23" s="286">
        <f t="shared" si="66"/>
        <v>2167.0380193012384</v>
      </c>
      <c r="AB23" s="286">
        <f t="shared" si="66"/>
        <v>2138.8176352011596</v>
      </c>
      <c r="AC23" s="286">
        <f t="shared" si="66"/>
        <v>2108.0574165320741</v>
      </c>
      <c r="AD23" s="286">
        <f t="shared" si="66"/>
        <v>2074.5287781827706</v>
      </c>
      <c r="AE23" s="287">
        <f t="shared" si="66"/>
        <v>2037.9825623820298</v>
      </c>
      <c r="AF23" s="248">
        <f t="shared" si="66"/>
        <v>2037.9825623820293</v>
      </c>
      <c r="AG23" s="286">
        <f t="shared" ref="AG23:AS23" si="67">+AG19-AG22</f>
        <v>3503.5406368213348</v>
      </c>
      <c r="AH23" s="286">
        <f t="shared" si="67"/>
        <v>3465.9989379601775</v>
      </c>
      <c r="AI23" s="286">
        <f t="shared" si="67"/>
        <v>3425.0784862015157</v>
      </c>
      <c r="AJ23" s="286">
        <f t="shared" si="67"/>
        <v>3380.4751937845745</v>
      </c>
      <c r="AK23" s="286">
        <f t="shared" si="67"/>
        <v>3331.8576050501083</v>
      </c>
      <c r="AL23" s="286">
        <f t="shared" si="67"/>
        <v>3278.8644333295401</v>
      </c>
      <c r="AM23" s="286">
        <f t="shared" si="67"/>
        <v>3221.1018761541209</v>
      </c>
      <c r="AN23" s="286">
        <f t="shared" si="67"/>
        <v>3158.1406888329138</v>
      </c>
      <c r="AO23" s="286">
        <f t="shared" si="67"/>
        <v>3089.5129946527986</v>
      </c>
      <c r="AP23" s="286">
        <f t="shared" si="67"/>
        <v>3014.7088079964728</v>
      </c>
      <c r="AQ23" s="286">
        <f t="shared" si="67"/>
        <v>2933.1722445410778</v>
      </c>
      <c r="AR23" s="287">
        <f t="shared" si="67"/>
        <v>2844.297390374697</v>
      </c>
      <c r="AS23" s="262">
        <f t="shared" si="67"/>
        <v>2844.297390374697</v>
      </c>
      <c r="AT23" s="286">
        <f t="shared" ref="AT23:BF23" si="68">+AT19-AT22</f>
        <v>4275.2013710056817</v>
      </c>
      <c r="AU23" s="286">
        <f t="shared" si="68"/>
        <v>4199.8867098934552</v>
      </c>
      <c r="AV23" s="286">
        <f t="shared" si="68"/>
        <v>4117.7937292811284</v>
      </c>
      <c r="AW23" s="286">
        <f t="shared" si="68"/>
        <v>4028.3123804136926</v>
      </c>
      <c r="AX23" s="286">
        <f t="shared" si="68"/>
        <v>3930.7777101481875</v>
      </c>
      <c r="AY23" s="286">
        <f t="shared" si="68"/>
        <v>3824.4649195587867</v>
      </c>
      <c r="AZ23" s="286">
        <f t="shared" si="68"/>
        <v>3708.5839778163399</v>
      </c>
      <c r="BA23" s="286">
        <f t="shared" si="68"/>
        <v>3582.2737513170732</v>
      </c>
      <c r="BB23" s="286">
        <f t="shared" si="68"/>
        <v>3444.5956044328723</v>
      </c>
      <c r="BC23" s="286">
        <f t="shared" si="68"/>
        <v>3294.5264243290931</v>
      </c>
      <c r="BD23" s="286">
        <f t="shared" si="68"/>
        <v>3130.9510180159741</v>
      </c>
      <c r="BE23" s="287">
        <f t="shared" si="68"/>
        <v>2952.6538251346742</v>
      </c>
      <c r="BF23" s="258">
        <f t="shared" si="68"/>
        <v>2952.6538251346756</v>
      </c>
      <c r="BG23" s="286">
        <f t="shared" ref="BG23:BS23" si="69">+BG19-BG22</f>
        <v>4355.8958288611802</v>
      </c>
      <c r="BH23" s="286">
        <f t="shared" si="69"/>
        <v>4250.4296129230725</v>
      </c>
      <c r="BI23" s="286">
        <f t="shared" si="69"/>
        <v>4135.4714375505346</v>
      </c>
      <c r="BJ23" s="286">
        <f t="shared" si="69"/>
        <v>4010.1670263944684</v>
      </c>
      <c r="BK23" s="286">
        <f t="shared" si="69"/>
        <v>3873.5852182343565</v>
      </c>
      <c r="BL23" s="286">
        <f t="shared" si="69"/>
        <v>3724.7110473398343</v>
      </c>
      <c r="BM23" s="286">
        <f t="shared" si="69"/>
        <v>3562.4382010648051</v>
      </c>
      <c r="BN23" s="286">
        <f t="shared" si="69"/>
        <v>3385.5607986250234</v>
      </c>
      <c r="BO23" s="286">
        <f t="shared" si="69"/>
        <v>3192.7644299656613</v>
      </c>
      <c r="BP23" s="286">
        <f t="shared" si="69"/>
        <v>2982.6163881269563</v>
      </c>
      <c r="BQ23" s="286">
        <f t="shared" si="69"/>
        <v>2753.555022522768</v>
      </c>
      <c r="BR23" s="287">
        <f t="shared" si="69"/>
        <v>2503.8781340142027</v>
      </c>
      <c r="BS23" s="255">
        <f t="shared" si="69"/>
        <v>2503.8781340142023</v>
      </c>
      <c r="BT23" s="163"/>
      <c r="CK23" s="740" t="s">
        <v>305</v>
      </c>
      <c r="CL23" s="741">
        <v>21</v>
      </c>
    </row>
    <row r="24" spans="1:90" s="58" customFormat="1" ht="7.5" customHeight="1" x14ac:dyDescent="0.2">
      <c r="A24" s="100"/>
      <c r="B24" s="810"/>
      <c r="C24" s="688"/>
      <c r="D24" s="49"/>
      <c r="E24" s="49"/>
      <c r="F24" s="49"/>
      <c r="G24" s="270"/>
      <c r="H24" s="271"/>
      <c r="I24" s="271"/>
      <c r="J24" s="271"/>
      <c r="K24" s="271"/>
      <c r="L24" s="271"/>
      <c r="M24" s="271"/>
      <c r="N24" s="271"/>
      <c r="O24" s="271"/>
      <c r="P24" s="271"/>
      <c r="Q24" s="271"/>
      <c r="R24" s="272"/>
      <c r="S24" s="241">
        <f t="shared" ref="S24" si="70">SUM(G24:R24)</f>
        <v>0</v>
      </c>
      <c r="T24" s="271"/>
      <c r="U24" s="271"/>
      <c r="V24" s="271"/>
      <c r="W24" s="271"/>
      <c r="X24" s="271"/>
      <c r="Y24" s="271"/>
      <c r="Z24" s="271"/>
      <c r="AA24" s="271"/>
      <c r="AB24" s="271"/>
      <c r="AC24" s="271"/>
      <c r="AD24" s="271"/>
      <c r="AE24" s="272"/>
      <c r="AF24" s="248">
        <f t="shared" ref="AF24" si="71">SUM(T24:AE24)</f>
        <v>0</v>
      </c>
      <c r="AG24" s="271"/>
      <c r="AH24" s="271"/>
      <c r="AI24" s="271"/>
      <c r="AJ24" s="271"/>
      <c r="AK24" s="271"/>
      <c r="AL24" s="271"/>
      <c r="AM24" s="271"/>
      <c r="AN24" s="271"/>
      <c r="AO24" s="271"/>
      <c r="AP24" s="271"/>
      <c r="AQ24" s="271"/>
      <c r="AR24" s="272"/>
      <c r="AS24" s="262">
        <f t="shared" ref="AS24" si="72">SUM(AG24:AR24)</f>
        <v>0</v>
      </c>
      <c r="AT24" s="271"/>
      <c r="AU24" s="271"/>
      <c r="AV24" s="271"/>
      <c r="AW24" s="271"/>
      <c r="AX24" s="271"/>
      <c r="AY24" s="271"/>
      <c r="AZ24" s="271"/>
      <c r="BA24" s="271"/>
      <c r="BB24" s="271"/>
      <c r="BC24" s="271"/>
      <c r="BD24" s="271"/>
      <c r="BE24" s="272"/>
      <c r="BF24" s="258">
        <f t="shared" ref="BF24" si="73">SUM(AT24:BE24)</f>
        <v>0</v>
      </c>
      <c r="BG24" s="271"/>
      <c r="BH24" s="271"/>
      <c r="BI24" s="271"/>
      <c r="BJ24" s="271"/>
      <c r="BK24" s="271"/>
      <c r="BL24" s="271"/>
      <c r="BM24" s="271"/>
      <c r="BN24" s="271"/>
      <c r="BO24" s="271"/>
      <c r="BP24" s="271"/>
      <c r="BQ24" s="271"/>
      <c r="BR24" s="272"/>
      <c r="BS24" s="255">
        <f t="shared" ref="BS24" si="74">SUM(BG24:BR24)</f>
        <v>0</v>
      </c>
      <c r="BT24" s="267"/>
      <c r="CK24" s="740" t="s">
        <v>298</v>
      </c>
      <c r="CL24" s="741">
        <v>14</v>
      </c>
    </row>
    <row r="25" spans="1:90" s="297" customFormat="1" ht="15" x14ac:dyDescent="0.25">
      <c r="A25" s="209"/>
      <c r="B25" s="812" t="s">
        <v>206</v>
      </c>
      <c r="C25" s="817"/>
      <c r="D25" s="295"/>
      <c r="E25" s="295"/>
      <c r="F25" s="295"/>
      <c r="G25" s="231">
        <f>SUM(G7,G15,G23)</f>
        <v>787.93214999999998</v>
      </c>
      <c r="H25" s="232">
        <f t="shared" ref="H25:R25" si="75">SUM(H7,H15,H23)</f>
        <v>1416.225466673179</v>
      </c>
      <c r="I25" s="232">
        <f t="shared" si="75"/>
        <v>1060.010717009716</v>
      </c>
      <c r="J25" s="232">
        <f t="shared" si="75"/>
        <v>3527.7267237693359</v>
      </c>
      <c r="K25" s="232">
        <f t="shared" si="75"/>
        <v>5369.6697242874698</v>
      </c>
      <c r="L25" s="232">
        <f t="shared" si="75"/>
        <v>7647.9591317842933</v>
      </c>
      <c r="M25" s="232">
        <f t="shared" si="75"/>
        <v>8531.5026526398051</v>
      </c>
      <c r="N25" s="232">
        <f t="shared" si="75"/>
        <v>8820.7526436997869</v>
      </c>
      <c r="O25" s="232">
        <f t="shared" si="75"/>
        <v>9336.2024347466049</v>
      </c>
      <c r="P25" s="232">
        <f t="shared" si="75"/>
        <v>9506.9117832358188</v>
      </c>
      <c r="Q25" s="232">
        <f t="shared" si="75"/>
        <v>9424.8195417334537</v>
      </c>
      <c r="R25" s="233">
        <f t="shared" si="75"/>
        <v>8180.9192371149093</v>
      </c>
      <c r="S25" s="238">
        <f t="shared" si="35"/>
        <v>73610.632206694369</v>
      </c>
      <c r="T25" s="231">
        <f>SUM(T7,T15,T23)</f>
        <v>9624.5144850136294</v>
      </c>
      <c r="U25" s="232">
        <f t="shared" ref="U25:AE25" si="76">SUM(U7,U15,U23)</f>
        <v>10801.240211362932</v>
      </c>
      <c r="V25" s="232">
        <f t="shared" si="76"/>
        <v>11114.151610452518</v>
      </c>
      <c r="W25" s="232">
        <f t="shared" si="76"/>
        <v>10081.314879781423</v>
      </c>
      <c r="X25" s="232">
        <f t="shared" si="76"/>
        <v>8721.0099703154428</v>
      </c>
      <c r="Y25" s="232">
        <f t="shared" si="76"/>
        <v>7166.9480832213994</v>
      </c>
      <c r="Z25" s="232">
        <f t="shared" si="76"/>
        <v>4822.3982203859014</v>
      </c>
      <c r="AA25" s="232">
        <f t="shared" si="76"/>
        <v>2340.5475869528018</v>
      </c>
      <c r="AB25" s="232">
        <f t="shared" si="76"/>
        <v>-1251.5951757207176</v>
      </c>
      <c r="AC25" s="232">
        <f t="shared" si="76"/>
        <v>-6139.4442823283789</v>
      </c>
      <c r="AD25" s="232">
        <f t="shared" si="76"/>
        <v>-12284.0499294032</v>
      </c>
      <c r="AE25" s="233">
        <f t="shared" si="76"/>
        <v>-19891.356132699235</v>
      </c>
      <c r="AF25" s="249">
        <f t="shared" si="36"/>
        <v>25105.679527334527</v>
      </c>
      <c r="AG25" s="231">
        <f>SUM(AG7,AG15,AG23)</f>
        <v>-30960.047993755481</v>
      </c>
      <c r="AH25" s="232">
        <f t="shared" ref="AH25:AR25" si="77">SUM(AH7,AH15,AH23)</f>
        <v>-31512.272458322172</v>
      </c>
      <c r="AI25" s="232">
        <f t="shared" si="77"/>
        <v>-40769.766571675973</v>
      </c>
      <c r="AJ25" s="232">
        <f t="shared" si="77"/>
        <v>-59218.127710352259</v>
      </c>
      <c r="AK25" s="232">
        <f t="shared" si="77"/>
        <v>-80266.046969586867</v>
      </c>
      <c r="AL25" s="232">
        <f t="shared" si="77"/>
        <v>-103726.0303346666</v>
      </c>
      <c r="AM25" s="232">
        <f t="shared" si="77"/>
        <v>-130527.17686310185</v>
      </c>
      <c r="AN25" s="232">
        <f t="shared" si="77"/>
        <v>-160319.14335918223</v>
      </c>
      <c r="AO25" s="232">
        <f t="shared" si="77"/>
        <v>-193070.76941898224</v>
      </c>
      <c r="AP25" s="232">
        <f t="shared" si="77"/>
        <v>-229890.33485991217</v>
      </c>
      <c r="AQ25" s="232">
        <f t="shared" si="77"/>
        <v>-270491.76279292459</v>
      </c>
      <c r="AR25" s="233">
        <f t="shared" si="77"/>
        <v>-314982.48686701106</v>
      </c>
      <c r="AS25" s="263">
        <f t="shared" si="37"/>
        <v>-1645733.9661994735</v>
      </c>
      <c r="AT25" s="231">
        <f>SUM(AT7,AT15,AT23)</f>
        <v>-364493.7102541143</v>
      </c>
      <c r="AU25" s="232">
        <f t="shared" ref="AU25:BE25" si="78">SUM(AU7,AU15,AU23)</f>
        <v>-352300.38376690401</v>
      </c>
      <c r="AV25" s="232">
        <f t="shared" si="78"/>
        <v>-377802.32832233567</v>
      </c>
      <c r="AW25" s="232">
        <f t="shared" si="78"/>
        <v>-444004.72631337639</v>
      </c>
      <c r="AX25" s="232">
        <f t="shared" si="78"/>
        <v>-516708.40242347436</v>
      </c>
      <c r="AY25" s="232">
        <f t="shared" si="78"/>
        <v>-596278.14521500014</v>
      </c>
      <c r="AZ25" s="232">
        <f t="shared" si="78"/>
        <v>-684903.19786085351</v>
      </c>
      <c r="BA25" s="232">
        <f t="shared" si="78"/>
        <v>-782183.23995786323</v>
      </c>
      <c r="BB25" s="232">
        <f t="shared" si="78"/>
        <v>-888729.57591119828</v>
      </c>
      <c r="BC25" s="232">
        <f t="shared" si="78"/>
        <v>-1007173.0942953421</v>
      </c>
      <c r="BD25" s="232">
        <f t="shared" si="78"/>
        <v>-1137122.1292333174</v>
      </c>
      <c r="BE25" s="233">
        <f t="shared" si="78"/>
        <v>-1279705.0791658687</v>
      </c>
      <c r="BF25" s="259">
        <f t="shared" si="38"/>
        <v>-8431404.0127196498</v>
      </c>
      <c r="BG25" s="231">
        <f>SUM(BG7,BG15,BG23)</f>
        <v>-1439097.487420449</v>
      </c>
      <c r="BH25" s="232">
        <f t="shared" ref="BH25:BR25" si="79">SUM(BH7,BH15,BH23)</f>
        <v>-1402959.542023042</v>
      </c>
      <c r="BI25" s="232">
        <f t="shared" si="79"/>
        <v>-1486520.3589216159</v>
      </c>
      <c r="BJ25" s="232">
        <f t="shared" si="79"/>
        <v>-1692675.7827192496</v>
      </c>
      <c r="BK25" s="232">
        <f t="shared" si="79"/>
        <v>-1914042.577410771</v>
      </c>
      <c r="BL25" s="232">
        <f t="shared" si="79"/>
        <v>-2150821.9659356191</v>
      </c>
      <c r="BM25" s="232">
        <f t="shared" si="79"/>
        <v>-2406494.5543856472</v>
      </c>
      <c r="BN25" s="232">
        <f t="shared" si="79"/>
        <v>-2678972.1566215609</v>
      </c>
      <c r="BO25" s="232">
        <f t="shared" si="79"/>
        <v>-2969044.2320010616</v>
      </c>
      <c r="BP25" s="232">
        <f t="shared" si="79"/>
        <v>-3281157.4260894102</v>
      </c>
      <c r="BQ25" s="232">
        <f t="shared" si="79"/>
        <v>-3612948.3928532097</v>
      </c>
      <c r="BR25" s="233">
        <f t="shared" si="79"/>
        <v>-3967764.2571588792</v>
      </c>
      <c r="BS25" s="256">
        <f t="shared" si="39"/>
        <v>-29002498.733540516</v>
      </c>
      <c r="BT25" s="296"/>
      <c r="CK25" s="740" t="s">
        <v>307</v>
      </c>
      <c r="CL25" s="741">
        <v>23</v>
      </c>
    </row>
    <row r="26" spans="1:90" s="98" customFormat="1" ht="5.25" customHeight="1" x14ac:dyDescent="0.2">
      <c r="A26" s="791"/>
      <c r="B26" s="56"/>
      <c r="C26" s="56"/>
      <c r="D26" s="56"/>
      <c r="E26" s="56"/>
      <c r="F26" s="56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  <c r="BM26" s="88"/>
      <c r="BN26" s="88"/>
      <c r="BO26" s="88"/>
      <c r="BP26" s="88"/>
      <c r="BQ26" s="88"/>
      <c r="BR26" s="88"/>
      <c r="BS26" s="88"/>
      <c r="BT26" s="129"/>
      <c r="CK26" s="740" t="s">
        <v>308</v>
      </c>
      <c r="CL26" s="741">
        <v>24</v>
      </c>
    </row>
    <row r="27" spans="1:90" s="130" customFormat="1" ht="6" customHeight="1" x14ac:dyDescent="0.2">
      <c r="B27" s="207"/>
      <c r="C27" s="199"/>
      <c r="D27" s="199"/>
      <c r="E27" s="199"/>
      <c r="F27" s="166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117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117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117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117"/>
      <c r="CK27" s="740" t="s">
        <v>309</v>
      </c>
      <c r="CL27" s="741">
        <v>25</v>
      </c>
    </row>
    <row r="28" spans="1:90" s="58" customFormat="1" ht="5.25" customHeight="1" x14ac:dyDescent="0.2">
      <c r="A28" s="99"/>
      <c r="B28" s="78"/>
      <c r="C28" s="61"/>
      <c r="D28" s="78"/>
      <c r="E28" s="78"/>
      <c r="F28" s="78"/>
      <c r="G28" s="298"/>
      <c r="H28" s="298"/>
      <c r="I28" s="298"/>
      <c r="J28" s="298"/>
      <c r="K28" s="298"/>
      <c r="L28" s="298"/>
      <c r="M28" s="298"/>
      <c r="N28" s="298"/>
      <c r="O28" s="298"/>
      <c r="P28" s="298"/>
      <c r="Q28" s="298"/>
      <c r="R28" s="298"/>
      <c r="S28" s="298"/>
      <c r="T28" s="298"/>
      <c r="U28" s="298"/>
      <c r="V28" s="298"/>
      <c r="W28" s="298"/>
      <c r="X28" s="298"/>
      <c r="Y28" s="298"/>
      <c r="Z28" s="298"/>
      <c r="AA28" s="298"/>
      <c r="AB28" s="298"/>
      <c r="AC28" s="298"/>
      <c r="AD28" s="298"/>
      <c r="AE28" s="298"/>
      <c r="AF28" s="298"/>
      <c r="AG28" s="298"/>
      <c r="AH28" s="298"/>
      <c r="AI28" s="298"/>
      <c r="AJ28" s="298"/>
      <c r="AK28" s="298"/>
      <c r="AL28" s="298"/>
      <c r="AM28" s="298"/>
      <c r="AN28" s="298"/>
      <c r="AO28" s="298"/>
      <c r="AP28" s="298"/>
      <c r="AQ28" s="298"/>
      <c r="AR28" s="298"/>
      <c r="AS28" s="298"/>
      <c r="AT28" s="298"/>
      <c r="AU28" s="298"/>
      <c r="AV28" s="298"/>
      <c r="AW28" s="298"/>
      <c r="AX28" s="298"/>
      <c r="AY28" s="298"/>
      <c r="AZ28" s="298"/>
      <c r="BA28" s="298"/>
      <c r="BB28" s="298"/>
      <c r="BC28" s="298"/>
      <c r="BD28" s="298"/>
      <c r="BE28" s="298"/>
      <c r="BF28" s="298"/>
      <c r="BG28" s="298"/>
      <c r="BH28" s="298"/>
      <c r="BI28" s="298"/>
      <c r="BJ28" s="298"/>
      <c r="BK28" s="298"/>
      <c r="BL28" s="298"/>
      <c r="BM28" s="298"/>
      <c r="BN28" s="298"/>
      <c r="BO28" s="298"/>
      <c r="BP28" s="298"/>
      <c r="BQ28" s="298"/>
      <c r="BR28" s="298"/>
      <c r="BS28" s="298"/>
      <c r="BT28" s="276"/>
      <c r="CK28" s="740" t="s">
        <v>310</v>
      </c>
      <c r="CL28" s="741">
        <v>26</v>
      </c>
    </row>
    <row r="29" spans="1:90" s="58" customFormat="1" ht="15" x14ac:dyDescent="0.25">
      <c r="A29" s="100"/>
      <c r="B29" s="723" t="s">
        <v>398</v>
      </c>
      <c r="C29" s="688"/>
      <c r="D29" s="308" t="s">
        <v>285</v>
      </c>
      <c r="E29" s="309">
        <v>1000</v>
      </c>
      <c r="F29" s="118"/>
      <c r="G29" s="123">
        <f t="shared" ref="G29:R35" si="80">IFERROR(IF(VLOOKUP($D29,$CK$3:$CL$57,2,FALSE)&lt;=G$2,$E29,0),0)</f>
        <v>1000</v>
      </c>
      <c r="H29" s="277">
        <f t="shared" si="80"/>
        <v>1000</v>
      </c>
      <c r="I29" s="277">
        <f t="shared" si="80"/>
        <v>1000</v>
      </c>
      <c r="J29" s="277">
        <f t="shared" si="80"/>
        <v>1000</v>
      </c>
      <c r="K29" s="277">
        <f t="shared" si="80"/>
        <v>1000</v>
      </c>
      <c r="L29" s="277">
        <f t="shared" si="80"/>
        <v>1000</v>
      </c>
      <c r="M29" s="277">
        <f t="shared" si="80"/>
        <v>1000</v>
      </c>
      <c r="N29" s="277">
        <f t="shared" si="80"/>
        <v>1000</v>
      </c>
      <c r="O29" s="277">
        <f t="shared" si="80"/>
        <v>1000</v>
      </c>
      <c r="P29" s="277">
        <f t="shared" si="80"/>
        <v>1000</v>
      </c>
      <c r="Q29" s="277">
        <f t="shared" si="80"/>
        <v>1000</v>
      </c>
      <c r="R29" s="277">
        <f t="shared" si="80"/>
        <v>1000</v>
      </c>
      <c r="S29" s="240">
        <f t="shared" ref="S29:S35" si="81">R29</f>
        <v>1000</v>
      </c>
      <c r="T29" s="277">
        <f t="shared" ref="T29:AE35" si="82">IFERROR(IF(VLOOKUP($D29,$CK$3:$CL$57,2,FALSE)&lt;=T$2,$E29,0),0)</f>
        <v>1000</v>
      </c>
      <c r="U29" s="277">
        <f t="shared" si="82"/>
        <v>1000</v>
      </c>
      <c r="V29" s="277">
        <f t="shared" si="82"/>
        <v>1000</v>
      </c>
      <c r="W29" s="277">
        <f t="shared" si="82"/>
        <v>1000</v>
      </c>
      <c r="X29" s="277">
        <f t="shared" si="82"/>
        <v>1000</v>
      </c>
      <c r="Y29" s="277">
        <f t="shared" si="82"/>
        <v>1000</v>
      </c>
      <c r="Z29" s="277">
        <f t="shared" si="82"/>
        <v>1000</v>
      </c>
      <c r="AA29" s="277">
        <f t="shared" si="82"/>
        <v>1000</v>
      </c>
      <c r="AB29" s="277">
        <f t="shared" si="82"/>
        <v>1000</v>
      </c>
      <c r="AC29" s="277">
        <f t="shared" si="82"/>
        <v>1000</v>
      </c>
      <c r="AD29" s="277">
        <f t="shared" si="82"/>
        <v>1000</v>
      </c>
      <c r="AE29" s="278">
        <f t="shared" si="82"/>
        <v>1000</v>
      </c>
      <c r="AF29" s="247">
        <f t="shared" ref="AF29:AF35" si="83">AE29</f>
        <v>1000</v>
      </c>
      <c r="AG29" s="277">
        <f t="shared" ref="AG29:AR35" si="84">IFERROR(IF(VLOOKUP($D29,$CK$3:$CL$57,2,FALSE)&lt;=AG$2,$E29,0),0)</f>
        <v>1000</v>
      </c>
      <c r="AH29" s="277">
        <f t="shared" si="84"/>
        <v>1000</v>
      </c>
      <c r="AI29" s="277">
        <f t="shared" si="84"/>
        <v>1000</v>
      </c>
      <c r="AJ29" s="277">
        <f t="shared" si="84"/>
        <v>1000</v>
      </c>
      <c r="AK29" s="277">
        <f t="shared" si="84"/>
        <v>1000</v>
      </c>
      <c r="AL29" s="277">
        <f t="shared" si="84"/>
        <v>1000</v>
      </c>
      <c r="AM29" s="277">
        <f t="shared" si="84"/>
        <v>1000</v>
      </c>
      <c r="AN29" s="277">
        <f t="shared" si="84"/>
        <v>1000</v>
      </c>
      <c r="AO29" s="277">
        <f t="shared" si="84"/>
        <v>1000</v>
      </c>
      <c r="AP29" s="277">
        <f t="shared" si="84"/>
        <v>1000</v>
      </c>
      <c r="AQ29" s="277">
        <f t="shared" si="84"/>
        <v>1000</v>
      </c>
      <c r="AR29" s="278">
        <f t="shared" si="84"/>
        <v>1000</v>
      </c>
      <c r="AS29" s="264">
        <f t="shared" ref="AS29:AS35" si="85">AR29</f>
        <v>1000</v>
      </c>
      <c r="AT29" s="277">
        <f t="shared" ref="AT29:BE35" si="86">IFERROR(IF(VLOOKUP($D29,$CK$3:$CL$57,2,FALSE)&lt;=AT$2,$E29,0),0)</f>
        <v>1000</v>
      </c>
      <c r="AU29" s="277">
        <f t="shared" si="86"/>
        <v>1000</v>
      </c>
      <c r="AV29" s="277">
        <f t="shared" si="86"/>
        <v>1000</v>
      </c>
      <c r="AW29" s="277">
        <f t="shared" si="86"/>
        <v>1000</v>
      </c>
      <c r="AX29" s="277">
        <f t="shared" si="86"/>
        <v>1000</v>
      </c>
      <c r="AY29" s="277">
        <f t="shared" si="86"/>
        <v>1000</v>
      </c>
      <c r="AZ29" s="277">
        <f t="shared" si="86"/>
        <v>1000</v>
      </c>
      <c r="BA29" s="277">
        <f t="shared" si="86"/>
        <v>1000</v>
      </c>
      <c r="BB29" s="277">
        <f t="shared" si="86"/>
        <v>1000</v>
      </c>
      <c r="BC29" s="277">
        <f t="shared" si="86"/>
        <v>1000</v>
      </c>
      <c r="BD29" s="277">
        <f t="shared" si="86"/>
        <v>1000</v>
      </c>
      <c r="BE29" s="278">
        <f t="shared" si="86"/>
        <v>1000</v>
      </c>
      <c r="BF29" s="260">
        <f t="shared" ref="BF29:BF35" si="87">BE29</f>
        <v>1000</v>
      </c>
      <c r="BG29" s="277">
        <f t="shared" ref="BG29:BR35" si="88">IFERROR(IF(VLOOKUP($D29,$CK$3:$CL$57,2,FALSE)&lt;=BG$2,$E29,0),0)</f>
        <v>1000</v>
      </c>
      <c r="BH29" s="277">
        <f t="shared" si="88"/>
        <v>1000</v>
      </c>
      <c r="BI29" s="277">
        <f t="shared" si="88"/>
        <v>1000</v>
      </c>
      <c r="BJ29" s="277">
        <f t="shared" si="88"/>
        <v>1000</v>
      </c>
      <c r="BK29" s="277">
        <f t="shared" si="88"/>
        <v>1000</v>
      </c>
      <c r="BL29" s="277">
        <f t="shared" si="88"/>
        <v>1000</v>
      </c>
      <c r="BM29" s="277">
        <f t="shared" si="88"/>
        <v>1000</v>
      </c>
      <c r="BN29" s="277">
        <f t="shared" si="88"/>
        <v>1000</v>
      </c>
      <c r="BO29" s="277">
        <f t="shared" si="88"/>
        <v>1000</v>
      </c>
      <c r="BP29" s="277">
        <f t="shared" si="88"/>
        <v>1000</v>
      </c>
      <c r="BQ29" s="277">
        <f t="shared" si="88"/>
        <v>1000</v>
      </c>
      <c r="BR29" s="278">
        <f t="shared" si="88"/>
        <v>1000</v>
      </c>
      <c r="BS29" s="254">
        <f t="shared" ref="BS29:BS35" si="89">BR29</f>
        <v>1000</v>
      </c>
      <c r="BT29" s="267"/>
      <c r="CK29" s="740" t="s">
        <v>311</v>
      </c>
      <c r="CL29" s="741">
        <v>27</v>
      </c>
    </row>
    <row r="30" spans="1:90" s="58" customFormat="1" ht="15" x14ac:dyDescent="0.25">
      <c r="A30" s="100"/>
      <c r="B30" s="723" t="s">
        <v>399</v>
      </c>
      <c r="C30" s="688"/>
      <c r="D30" s="308" t="s">
        <v>292</v>
      </c>
      <c r="E30" s="309">
        <v>500</v>
      </c>
      <c r="F30" s="118"/>
      <c r="G30" s="270">
        <f t="shared" si="80"/>
        <v>0</v>
      </c>
      <c r="H30" s="271">
        <f t="shared" si="80"/>
        <v>0</v>
      </c>
      <c r="I30" s="271">
        <f t="shared" si="80"/>
        <v>0</v>
      </c>
      <c r="J30" s="271">
        <f t="shared" si="80"/>
        <v>0</v>
      </c>
      <c r="K30" s="271">
        <f t="shared" si="80"/>
        <v>0</v>
      </c>
      <c r="L30" s="271">
        <f t="shared" si="80"/>
        <v>0</v>
      </c>
      <c r="M30" s="271">
        <f t="shared" si="80"/>
        <v>0</v>
      </c>
      <c r="N30" s="271">
        <f t="shared" si="80"/>
        <v>500</v>
      </c>
      <c r="O30" s="271">
        <f t="shared" si="80"/>
        <v>500</v>
      </c>
      <c r="P30" s="271">
        <f t="shared" si="80"/>
        <v>500</v>
      </c>
      <c r="Q30" s="271">
        <f t="shared" si="80"/>
        <v>500</v>
      </c>
      <c r="R30" s="272">
        <f t="shared" si="80"/>
        <v>500</v>
      </c>
      <c r="S30" s="241">
        <f t="shared" si="81"/>
        <v>500</v>
      </c>
      <c r="T30" s="271">
        <f t="shared" si="82"/>
        <v>500</v>
      </c>
      <c r="U30" s="271">
        <f t="shared" si="82"/>
        <v>500</v>
      </c>
      <c r="V30" s="271">
        <f t="shared" si="82"/>
        <v>500</v>
      </c>
      <c r="W30" s="271">
        <f t="shared" si="82"/>
        <v>500</v>
      </c>
      <c r="X30" s="271">
        <f t="shared" si="82"/>
        <v>500</v>
      </c>
      <c r="Y30" s="271">
        <f t="shared" si="82"/>
        <v>500</v>
      </c>
      <c r="Z30" s="271">
        <f t="shared" si="82"/>
        <v>500</v>
      </c>
      <c r="AA30" s="271">
        <f t="shared" si="82"/>
        <v>500</v>
      </c>
      <c r="AB30" s="271">
        <f t="shared" si="82"/>
        <v>500</v>
      </c>
      <c r="AC30" s="271">
        <f t="shared" si="82"/>
        <v>500</v>
      </c>
      <c r="AD30" s="271">
        <f t="shared" si="82"/>
        <v>500</v>
      </c>
      <c r="AE30" s="272">
        <f t="shared" si="82"/>
        <v>500</v>
      </c>
      <c r="AF30" s="248">
        <f t="shared" si="83"/>
        <v>500</v>
      </c>
      <c r="AG30" s="271">
        <f t="shared" si="84"/>
        <v>500</v>
      </c>
      <c r="AH30" s="271">
        <f t="shared" si="84"/>
        <v>500</v>
      </c>
      <c r="AI30" s="271">
        <f t="shared" si="84"/>
        <v>500</v>
      </c>
      <c r="AJ30" s="271">
        <f t="shared" si="84"/>
        <v>500</v>
      </c>
      <c r="AK30" s="271">
        <f t="shared" si="84"/>
        <v>500</v>
      </c>
      <c r="AL30" s="271">
        <f t="shared" si="84"/>
        <v>500</v>
      </c>
      <c r="AM30" s="271">
        <f t="shared" si="84"/>
        <v>500</v>
      </c>
      <c r="AN30" s="271">
        <f t="shared" si="84"/>
        <v>500</v>
      </c>
      <c r="AO30" s="271">
        <f t="shared" si="84"/>
        <v>500</v>
      </c>
      <c r="AP30" s="271">
        <f t="shared" si="84"/>
        <v>500</v>
      </c>
      <c r="AQ30" s="271">
        <f t="shared" si="84"/>
        <v>500</v>
      </c>
      <c r="AR30" s="272">
        <f t="shared" si="84"/>
        <v>500</v>
      </c>
      <c r="AS30" s="262">
        <f t="shared" si="85"/>
        <v>500</v>
      </c>
      <c r="AT30" s="271">
        <f t="shared" si="86"/>
        <v>500</v>
      </c>
      <c r="AU30" s="271">
        <f t="shared" si="86"/>
        <v>500</v>
      </c>
      <c r="AV30" s="271">
        <f t="shared" si="86"/>
        <v>500</v>
      </c>
      <c r="AW30" s="271">
        <f t="shared" si="86"/>
        <v>500</v>
      </c>
      <c r="AX30" s="271">
        <f t="shared" si="86"/>
        <v>500</v>
      </c>
      <c r="AY30" s="271">
        <f t="shared" si="86"/>
        <v>500</v>
      </c>
      <c r="AZ30" s="271">
        <f t="shared" si="86"/>
        <v>500</v>
      </c>
      <c r="BA30" s="271">
        <f t="shared" si="86"/>
        <v>500</v>
      </c>
      <c r="BB30" s="271">
        <f t="shared" si="86"/>
        <v>500</v>
      </c>
      <c r="BC30" s="271">
        <f t="shared" si="86"/>
        <v>500</v>
      </c>
      <c r="BD30" s="271">
        <f t="shared" si="86"/>
        <v>500</v>
      </c>
      <c r="BE30" s="272">
        <f t="shared" si="86"/>
        <v>500</v>
      </c>
      <c r="BF30" s="258">
        <f t="shared" si="87"/>
        <v>500</v>
      </c>
      <c r="BG30" s="271">
        <f t="shared" si="88"/>
        <v>500</v>
      </c>
      <c r="BH30" s="271">
        <f t="shared" si="88"/>
        <v>500</v>
      </c>
      <c r="BI30" s="271">
        <f t="shared" si="88"/>
        <v>500</v>
      </c>
      <c r="BJ30" s="271">
        <f t="shared" si="88"/>
        <v>500</v>
      </c>
      <c r="BK30" s="271">
        <f t="shared" si="88"/>
        <v>500</v>
      </c>
      <c r="BL30" s="271">
        <f t="shared" si="88"/>
        <v>500</v>
      </c>
      <c r="BM30" s="271">
        <f t="shared" si="88"/>
        <v>500</v>
      </c>
      <c r="BN30" s="271">
        <f t="shared" si="88"/>
        <v>500</v>
      </c>
      <c r="BO30" s="271">
        <f t="shared" si="88"/>
        <v>500</v>
      </c>
      <c r="BP30" s="271">
        <f t="shared" si="88"/>
        <v>500</v>
      </c>
      <c r="BQ30" s="271">
        <f t="shared" si="88"/>
        <v>500</v>
      </c>
      <c r="BR30" s="272">
        <f t="shared" si="88"/>
        <v>500</v>
      </c>
      <c r="BS30" s="255">
        <f t="shared" si="89"/>
        <v>500</v>
      </c>
      <c r="BT30" s="267"/>
      <c r="CK30" s="740" t="s">
        <v>312</v>
      </c>
      <c r="CL30" s="741">
        <v>28</v>
      </c>
    </row>
    <row r="31" spans="1:90" s="58" customFormat="1" ht="15" x14ac:dyDescent="0.25">
      <c r="A31" s="100"/>
      <c r="B31" s="723" t="s">
        <v>400</v>
      </c>
      <c r="C31" s="688"/>
      <c r="D31" s="308" t="s">
        <v>296</v>
      </c>
      <c r="E31" s="309">
        <v>1000</v>
      </c>
      <c r="F31" s="118"/>
      <c r="G31" s="270">
        <f t="shared" si="80"/>
        <v>0</v>
      </c>
      <c r="H31" s="271">
        <f t="shared" si="80"/>
        <v>0</v>
      </c>
      <c r="I31" s="271">
        <f t="shared" si="80"/>
        <v>0</v>
      </c>
      <c r="J31" s="271">
        <f t="shared" si="80"/>
        <v>0</v>
      </c>
      <c r="K31" s="271">
        <f t="shared" si="80"/>
        <v>0</v>
      </c>
      <c r="L31" s="271">
        <f t="shared" si="80"/>
        <v>0</v>
      </c>
      <c r="M31" s="271">
        <f t="shared" si="80"/>
        <v>0</v>
      </c>
      <c r="N31" s="271">
        <f t="shared" si="80"/>
        <v>0</v>
      </c>
      <c r="O31" s="271">
        <f t="shared" si="80"/>
        <v>0</v>
      </c>
      <c r="P31" s="271">
        <f t="shared" si="80"/>
        <v>0</v>
      </c>
      <c r="Q31" s="271">
        <f t="shared" si="80"/>
        <v>0</v>
      </c>
      <c r="R31" s="272">
        <f t="shared" si="80"/>
        <v>1000</v>
      </c>
      <c r="S31" s="241">
        <f t="shared" si="81"/>
        <v>1000</v>
      </c>
      <c r="T31" s="271">
        <f t="shared" si="82"/>
        <v>1000</v>
      </c>
      <c r="U31" s="271">
        <f t="shared" si="82"/>
        <v>1000</v>
      </c>
      <c r="V31" s="271">
        <f t="shared" si="82"/>
        <v>1000</v>
      </c>
      <c r="W31" s="271">
        <f t="shared" si="82"/>
        <v>1000</v>
      </c>
      <c r="X31" s="271">
        <f t="shared" si="82"/>
        <v>1000</v>
      </c>
      <c r="Y31" s="271">
        <f t="shared" si="82"/>
        <v>1000</v>
      </c>
      <c r="Z31" s="271">
        <f t="shared" si="82"/>
        <v>1000</v>
      </c>
      <c r="AA31" s="271">
        <f t="shared" si="82"/>
        <v>1000</v>
      </c>
      <c r="AB31" s="271">
        <f t="shared" si="82"/>
        <v>1000</v>
      </c>
      <c r="AC31" s="271">
        <f t="shared" si="82"/>
        <v>1000</v>
      </c>
      <c r="AD31" s="271">
        <f t="shared" si="82"/>
        <v>1000</v>
      </c>
      <c r="AE31" s="272">
        <f t="shared" si="82"/>
        <v>1000</v>
      </c>
      <c r="AF31" s="248">
        <f t="shared" si="83"/>
        <v>1000</v>
      </c>
      <c r="AG31" s="271">
        <f t="shared" si="84"/>
        <v>1000</v>
      </c>
      <c r="AH31" s="271">
        <f t="shared" si="84"/>
        <v>1000</v>
      </c>
      <c r="AI31" s="271">
        <f t="shared" si="84"/>
        <v>1000</v>
      </c>
      <c r="AJ31" s="271">
        <f t="shared" si="84"/>
        <v>1000</v>
      </c>
      <c r="AK31" s="271">
        <f t="shared" si="84"/>
        <v>1000</v>
      </c>
      <c r="AL31" s="271">
        <f t="shared" si="84"/>
        <v>1000</v>
      </c>
      <c r="AM31" s="271">
        <f t="shared" si="84"/>
        <v>1000</v>
      </c>
      <c r="AN31" s="271">
        <f t="shared" si="84"/>
        <v>1000</v>
      </c>
      <c r="AO31" s="271">
        <f t="shared" si="84"/>
        <v>1000</v>
      </c>
      <c r="AP31" s="271">
        <f t="shared" si="84"/>
        <v>1000</v>
      </c>
      <c r="AQ31" s="271">
        <f t="shared" si="84"/>
        <v>1000</v>
      </c>
      <c r="AR31" s="272">
        <f t="shared" si="84"/>
        <v>1000</v>
      </c>
      <c r="AS31" s="262">
        <f t="shared" si="85"/>
        <v>1000</v>
      </c>
      <c r="AT31" s="271">
        <f t="shared" si="86"/>
        <v>1000</v>
      </c>
      <c r="AU31" s="271">
        <f t="shared" si="86"/>
        <v>1000</v>
      </c>
      <c r="AV31" s="271">
        <f t="shared" si="86"/>
        <v>1000</v>
      </c>
      <c r="AW31" s="271">
        <f t="shared" si="86"/>
        <v>1000</v>
      </c>
      <c r="AX31" s="271">
        <f t="shared" si="86"/>
        <v>1000</v>
      </c>
      <c r="AY31" s="271">
        <f t="shared" si="86"/>
        <v>1000</v>
      </c>
      <c r="AZ31" s="271">
        <f t="shared" si="86"/>
        <v>1000</v>
      </c>
      <c r="BA31" s="271">
        <f t="shared" si="86"/>
        <v>1000</v>
      </c>
      <c r="BB31" s="271">
        <f t="shared" si="86"/>
        <v>1000</v>
      </c>
      <c r="BC31" s="271">
        <f t="shared" si="86"/>
        <v>1000</v>
      </c>
      <c r="BD31" s="271">
        <f t="shared" si="86"/>
        <v>1000</v>
      </c>
      <c r="BE31" s="272">
        <f t="shared" si="86"/>
        <v>1000</v>
      </c>
      <c r="BF31" s="258">
        <f t="shared" si="87"/>
        <v>1000</v>
      </c>
      <c r="BG31" s="271">
        <f t="shared" si="88"/>
        <v>1000</v>
      </c>
      <c r="BH31" s="271">
        <f t="shared" si="88"/>
        <v>1000</v>
      </c>
      <c r="BI31" s="271">
        <f t="shared" si="88"/>
        <v>1000</v>
      </c>
      <c r="BJ31" s="271">
        <f t="shared" si="88"/>
        <v>1000</v>
      </c>
      <c r="BK31" s="271">
        <f t="shared" si="88"/>
        <v>1000</v>
      </c>
      <c r="BL31" s="271">
        <f t="shared" si="88"/>
        <v>1000</v>
      </c>
      <c r="BM31" s="271">
        <f t="shared" si="88"/>
        <v>1000</v>
      </c>
      <c r="BN31" s="271">
        <f t="shared" si="88"/>
        <v>1000</v>
      </c>
      <c r="BO31" s="271">
        <f t="shared" si="88"/>
        <v>1000</v>
      </c>
      <c r="BP31" s="271">
        <f t="shared" si="88"/>
        <v>1000</v>
      </c>
      <c r="BQ31" s="271">
        <f t="shared" si="88"/>
        <v>1000</v>
      </c>
      <c r="BR31" s="272">
        <f t="shared" si="88"/>
        <v>1000</v>
      </c>
      <c r="BS31" s="255">
        <f t="shared" si="89"/>
        <v>1000</v>
      </c>
      <c r="BT31" s="267"/>
      <c r="CK31" s="740" t="s">
        <v>313</v>
      </c>
      <c r="CL31" s="741">
        <v>29</v>
      </c>
    </row>
    <row r="32" spans="1:90" s="58" customFormat="1" ht="15" x14ac:dyDescent="0.25">
      <c r="A32" s="100" t="s">
        <v>7</v>
      </c>
      <c r="B32" s="723" t="s">
        <v>401</v>
      </c>
      <c r="C32" s="688"/>
      <c r="D32" s="728" t="s">
        <v>287</v>
      </c>
      <c r="E32" s="309">
        <v>1000</v>
      </c>
      <c r="F32" s="118"/>
      <c r="G32" s="270">
        <f t="shared" si="80"/>
        <v>0</v>
      </c>
      <c r="H32" s="271">
        <f t="shared" si="80"/>
        <v>0</v>
      </c>
      <c r="I32" s="271">
        <f t="shared" si="80"/>
        <v>1000</v>
      </c>
      <c r="J32" s="271">
        <f t="shared" si="80"/>
        <v>1000</v>
      </c>
      <c r="K32" s="271">
        <f t="shared" si="80"/>
        <v>1000</v>
      </c>
      <c r="L32" s="271">
        <f t="shared" si="80"/>
        <v>1000</v>
      </c>
      <c r="M32" s="271">
        <f t="shared" si="80"/>
        <v>1000</v>
      </c>
      <c r="N32" s="271">
        <f t="shared" si="80"/>
        <v>1000</v>
      </c>
      <c r="O32" s="271">
        <f t="shared" si="80"/>
        <v>1000</v>
      </c>
      <c r="P32" s="271">
        <f t="shared" si="80"/>
        <v>1000</v>
      </c>
      <c r="Q32" s="271">
        <f t="shared" si="80"/>
        <v>1000</v>
      </c>
      <c r="R32" s="272">
        <f t="shared" si="80"/>
        <v>1000</v>
      </c>
      <c r="S32" s="241">
        <f t="shared" si="81"/>
        <v>1000</v>
      </c>
      <c r="T32" s="271">
        <f t="shared" si="82"/>
        <v>1000</v>
      </c>
      <c r="U32" s="271">
        <f t="shared" si="82"/>
        <v>1000</v>
      </c>
      <c r="V32" s="271">
        <f t="shared" si="82"/>
        <v>1000</v>
      </c>
      <c r="W32" s="271">
        <f t="shared" si="82"/>
        <v>1000</v>
      </c>
      <c r="X32" s="271">
        <f t="shared" si="82"/>
        <v>1000</v>
      </c>
      <c r="Y32" s="271">
        <f t="shared" si="82"/>
        <v>1000</v>
      </c>
      <c r="Z32" s="271">
        <f t="shared" si="82"/>
        <v>1000</v>
      </c>
      <c r="AA32" s="271">
        <f t="shared" si="82"/>
        <v>1000</v>
      </c>
      <c r="AB32" s="271">
        <f t="shared" si="82"/>
        <v>1000</v>
      </c>
      <c r="AC32" s="271">
        <f t="shared" si="82"/>
        <v>1000</v>
      </c>
      <c r="AD32" s="271">
        <f t="shared" si="82"/>
        <v>1000</v>
      </c>
      <c r="AE32" s="272">
        <f t="shared" si="82"/>
        <v>1000</v>
      </c>
      <c r="AF32" s="248">
        <f t="shared" si="83"/>
        <v>1000</v>
      </c>
      <c r="AG32" s="271">
        <f t="shared" si="84"/>
        <v>1000</v>
      </c>
      <c r="AH32" s="271">
        <f t="shared" si="84"/>
        <v>1000</v>
      </c>
      <c r="AI32" s="271">
        <f t="shared" si="84"/>
        <v>1000</v>
      </c>
      <c r="AJ32" s="271">
        <f t="shared" si="84"/>
        <v>1000</v>
      </c>
      <c r="AK32" s="271">
        <f t="shared" si="84"/>
        <v>1000</v>
      </c>
      <c r="AL32" s="271">
        <f t="shared" si="84"/>
        <v>1000</v>
      </c>
      <c r="AM32" s="271">
        <f t="shared" si="84"/>
        <v>1000</v>
      </c>
      <c r="AN32" s="271">
        <f t="shared" si="84"/>
        <v>1000</v>
      </c>
      <c r="AO32" s="271">
        <f t="shared" si="84"/>
        <v>1000</v>
      </c>
      <c r="AP32" s="271">
        <f t="shared" si="84"/>
        <v>1000</v>
      </c>
      <c r="AQ32" s="271">
        <f t="shared" si="84"/>
        <v>1000</v>
      </c>
      <c r="AR32" s="272">
        <f t="shared" si="84"/>
        <v>1000</v>
      </c>
      <c r="AS32" s="262">
        <f t="shared" si="85"/>
        <v>1000</v>
      </c>
      <c r="AT32" s="271">
        <f t="shared" si="86"/>
        <v>1000</v>
      </c>
      <c r="AU32" s="271">
        <f t="shared" si="86"/>
        <v>1000</v>
      </c>
      <c r="AV32" s="271">
        <f t="shared" si="86"/>
        <v>1000</v>
      </c>
      <c r="AW32" s="271">
        <f t="shared" si="86"/>
        <v>1000</v>
      </c>
      <c r="AX32" s="271">
        <f t="shared" si="86"/>
        <v>1000</v>
      </c>
      <c r="AY32" s="271">
        <f t="shared" si="86"/>
        <v>1000</v>
      </c>
      <c r="AZ32" s="271">
        <f t="shared" si="86"/>
        <v>1000</v>
      </c>
      <c r="BA32" s="271">
        <f t="shared" si="86"/>
        <v>1000</v>
      </c>
      <c r="BB32" s="271">
        <f t="shared" si="86"/>
        <v>1000</v>
      </c>
      <c r="BC32" s="271">
        <f t="shared" si="86"/>
        <v>1000</v>
      </c>
      <c r="BD32" s="271">
        <f t="shared" si="86"/>
        <v>1000</v>
      </c>
      <c r="BE32" s="272">
        <f t="shared" si="86"/>
        <v>1000</v>
      </c>
      <c r="BF32" s="258">
        <f t="shared" si="87"/>
        <v>1000</v>
      </c>
      <c r="BG32" s="271">
        <f t="shared" si="88"/>
        <v>1000</v>
      </c>
      <c r="BH32" s="271">
        <f t="shared" si="88"/>
        <v>1000</v>
      </c>
      <c r="BI32" s="271">
        <f t="shared" si="88"/>
        <v>1000</v>
      </c>
      <c r="BJ32" s="271">
        <f t="shared" si="88"/>
        <v>1000</v>
      </c>
      <c r="BK32" s="271">
        <f t="shared" si="88"/>
        <v>1000</v>
      </c>
      <c r="BL32" s="271">
        <f t="shared" si="88"/>
        <v>1000</v>
      </c>
      <c r="BM32" s="271">
        <f t="shared" si="88"/>
        <v>1000</v>
      </c>
      <c r="BN32" s="271">
        <f t="shared" si="88"/>
        <v>1000</v>
      </c>
      <c r="BO32" s="271">
        <f t="shared" si="88"/>
        <v>1000</v>
      </c>
      <c r="BP32" s="271">
        <f t="shared" si="88"/>
        <v>1000</v>
      </c>
      <c r="BQ32" s="271">
        <f t="shared" si="88"/>
        <v>1000</v>
      </c>
      <c r="BR32" s="272">
        <f t="shared" si="88"/>
        <v>1000</v>
      </c>
      <c r="BS32" s="255">
        <f t="shared" si="89"/>
        <v>1000</v>
      </c>
      <c r="BT32" s="267"/>
      <c r="CK32" s="740" t="s">
        <v>315</v>
      </c>
      <c r="CL32" s="741">
        <v>31</v>
      </c>
    </row>
    <row r="33" spans="1:90" s="58" customFormat="1" ht="15" x14ac:dyDescent="0.25">
      <c r="A33" s="100" t="s">
        <v>119</v>
      </c>
      <c r="B33" s="723" t="s">
        <v>402</v>
      </c>
      <c r="C33" s="688"/>
      <c r="D33" s="728" t="s">
        <v>297</v>
      </c>
      <c r="E33" s="309">
        <v>750</v>
      </c>
      <c r="F33" s="118"/>
      <c r="G33" s="270">
        <f t="shared" si="80"/>
        <v>0</v>
      </c>
      <c r="H33" s="271">
        <f t="shared" si="80"/>
        <v>0</v>
      </c>
      <c r="I33" s="271">
        <f t="shared" si="80"/>
        <v>0</v>
      </c>
      <c r="J33" s="271">
        <f t="shared" si="80"/>
        <v>0</v>
      </c>
      <c r="K33" s="271">
        <f t="shared" si="80"/>
        <v>0</v>
      </c>
      <c r="L33" s="271">
        <f t="shared" si="80"/>
        <v>0</v>
      </c>
      <c r="M33" s="271">
        <f t="shared" si="80"/>
        <v>0</v>
      </c>
      <c r="N33" s="271">
        <f t="shared" si="80"/>
        <v>0</v>
      </c>
      <c r="O33" s="271">
        <f t="shared" si="80"/>
        <v>0</v>
      </c>
      <c r="P33" s="271">
        <f t="shared" si="80"/>
        <v>0</v>
      </c>
      <c r="Q33" s="271">
        <f t="shared" si="80"/>
        <v>0</v>
      </c>
      <c r="R33" s="272">
        <f t="shared" si="80"/>
        <v>0</v>
      </c>
      <c r="S33" s="241">
        <f t="shared" si="81"/>
        <v>0</v>
      </c>
      <c r="T33" s="271">
        <f t="shared" si="82"/>
        <v>750</v>
      </c>
      <c r="U33" s="271">
        <f t="shared" si="82"/>
        <v>750</v>
      </c>
      <c r="V33" s="271">
        <f t="shared" si="82"/>
        <v>750</v>
      </c>
      <c r="W33" s="271">
        <f t="shared" si="82"/>
        <v>750</v>
      </c>
      <c r="X33" s="271">
        <f t="shared" si="82"/>
        <v>750</v>
      </c>
      <c r="Y33" s="271">
        <f t="shared" si="82"/>
        <v>750</v>
      </c>
      <c r="Z33" s="271">
        <f t="shared" si="82"/>
        <v>750</v>
      </c>
      <c r="AA33" s="271">
        <f t="shared" si="82"/>
        <v>750</v>
      </c>
      <c r="AB33" s="271">
        <f t="shared" si="82"/>
        <v>750</v>
      </c>
      <c r="AC33" s="271">
        <f t="shared" si="82"/>
        <v>750</v>
      </c>
      <c r="AD33" s="271">
        <f t="shared" si="82"/>
        <v>750</v>
      </c>
      <c r="AE33" s="272">
        <f t="shared" si="82"/>
        <v>750</v>
      </c>
      <c r="AF33" s="248">
        <f t="shared" si="83"/>
        <v>750</v>
      </c>
      <c r="AG33" s="271">
        <f t="shared" si="84"/>
        <v>750</v>
      </c>
      <c r="AH33" s="271">
        <f t="shared" si="84"/>
        <v>750</v>
      </c>
      <c r="AI33" s="271">
        <f t="shared" si="84"/>
        <v>750</v>
      </c>
      <c r="AJ33" s="271">
        <f t="shared" si="84"/>
        <v>750</v>
      </c>
      <c r="AK33" s="271">
        <f t="shared" si="84"/>
        <v>750</v>
      </c>
      <c r="AL33" s="271">
        <f t="shared" si="84"/>
        <v>750</v>
      </c>
      <c r="AM33" s="271">
        <f t="shared" si="84"/>
        <v>750</v>
      </c>
      <c r="AN33" s="271">
        <f t="shared" si="84"/>
        <v>750</v>
      </c>
      <c r="AO33" s="271">
        <f t="shared" si="84"/>
        <v>750</v>
      </c>
      <c r="AP33" s="271">
        <f t="shared" si="84"/>
        <v>750</v>
      </c>
      <c r="AQ33" s="271">
        <f t="shared" si="84"/>
        <v>750</v>
      </c>
      <c r="AR33" s="272">
        <f t="shared" si="84"/>
        <v>750</v>
      </c>
      <c r="AS33" s="262">
        <f t="shared" si="85"/>
        <v>750</v>
      </c>
      <c r="AT33" s="271">
        <f t="shared" si="86"/>
        <v>750</v>
      </c>
      <c r="AU33" s="271">
        <f t="shared" si="86"/>
        <v>750</v>
      </c>
      <c r="AV33" s="271">
        <f t="shared" si="86"/>
        <v>750</v>
      </c>
      <c r="AW33" s="271">
        <f t="shared" si="86"/>
        <v>750</v>
      </c>
      <c r="AX33" s="271">
        <f t="shared" si="86"/>
        <v>750</v>
      </c>
      <c r="AY33" s="271">
        <f t="shared" si="86"/>
        <v>750</v>
      </c>
      <c r="AZ33" s="271">
        <f t="shared" si="86"/>
        <v>750</v>
      </c>
      <c r="BA33" s="271">
        <f t="shared" si="86"/>
        <v>750</v>
      </c>
      <c r="BB33" s="271">
        <f t="shared" si="86"/>
        <v>750</v>
      </c>
      <c r="BC33" s="271">
        <f t="shared" si="86"/>
        <v>750</v>
      </c>
      <c r="BD33" s="271">
        <f t="shared" si="86"/>
        <v>750</v>
      </c>
      <c r="BE33" s="272">
        <f t="shared" si="86"/>
        <v>750</v>
      </c>
      <c r="BF33" s="258">
        <f t="shared" si="87"/>
        <v>750</v>
      </c>
      <c r="BG33" s="271">
        <f t="shared" si="88"/>
        <v>750</v>
      </c>
      <c r="BH33" s="271">
        <f t="shared" si="88"/>
        <v>750</v>
      </c>
      <c r="BI33" s="271">
        <f t="shared" si="88"/>
        <v>750</v>
      </c>
      <c r="BJ33" s="271">
        <f t="shared" si="88"/>
        <v>750</v>
      </c>
      <c r="BK33" s="271">
        <f t="shared" si="88"/>
        <v>750</v>
      </c>
      <c r="BL33" s="271">
        <f t="shared" si="88"/>
        <v>750</v>
      </c>
      <c r="BM33" s="271">
        <f t="shared" si="88"/>
        <v>750</v>
      </c>
      <c r="BN33" s="271">
        <f t="shared" si="88"/>
        <v>750</v>
      </c>
      <c r="BO33" s="271">
        <f t="shared" si="88"/>
        <v>750</v>
      </c>
      <c r="BP33" s="271">
        <f t="shared" si="88"/>
        <v>750</v>
      </c>
      <c r="BQ33" s="271">
        <f t="shared" si="88"/>
        <v>750</v>
      </c>
      <c r="BR33" s="272">
        <f t="shared" si="88"/>
        <v>750</v>
      </c>
      <c r="BS33" s="255">
        <f t="shared" si="89"/>
        <v>750</v>
      </c>
      <c r="BT33" s="267"/>
      <c r="CK33" s="740" t="s">
        <v>317</v>
      </c>
      <c r="CL33" s="741">
        <v>33</v>
      </c>
    </row>
    <row r="34" spans="1:90" s="58" customFormat="1" ht="15" x14ac:dyDescent="0.25">
      <c r="A34" s="100"/>
      <c r="B34" s="723" t="s">
        <v>403</v>
      </c>
      <c r="C34" s="688"/>
      <c r="D34" s="728" t="s">
        <v>309</v>
      </c>
      <c r="E34" s="309">
        <v>750</v>
      </c>
      <c r="F34" s="49"/>
      <c r="G34" s="270">
        <f t="shared" si="80"/>
        <v>0</v>
      </c>
      <c r="H34" s="271">
        <f t="shared" si="80"/>
        <v>0</v>
      </c>
      <c r="I34" s="271">
        <f t="shared" si="80"/>
        <v>0</v>
      </c>
      <c r="J34" s="271">
        <f t="shared" si="80"/>
        <v>0</v>
      </c>
      <c r="K34" s="271">
        <f t="shared" si="80"/>
        <v>0</v>
      </c>
      <c r="L34" s="271">
        <f t="shared" si="80"/>
        <v>0</v>
      </c>
      <c r="M34" s="271">
        <f t="shared" si="80"/>
        <v>0</v>
      </c>
      <c r="N34" s="271">
        <f t="shared" si="80"/>
        <v>0</v>
      </c>
      <c r="O34" s="271">
        <f t="shared" si="80"/>
        <v>0</v>
      </c>
      <c r="P34" s="271">
        <f t="shared" si="80"/>
        <v>0</v>
      </c>
      <c r="Q34" s="271">
        <f t="shared" si="80"/>
        <v>0</v>
      </c>
      <c r="R34" s="272">
        <f t="shared" si="80"/>
        <v>0</v>
      </c>
      <c r="S34" s="241">
        <f t="shared" si="81"/>
        <v>0</v>
      </c>
      <c r="T34" s="271">
        <f t="shared" si="82"/>
        <v>0</v>
      </c>
      <c r="U34" s="271">
        <f t="shared" si="82"/>
        <v>0</v>
      </c>
      <c r="V34" s="271">
        <f t="shared" si="82"/>
        <v>0</v>
      </c>
      <c r="W34" s="271">
        <f t="shared" si="82"/>
        <v>0</v>
      </c>
      <c r="X34" s="271">
        <f t="shared" si="82"/>
        <v>0</v>
      </c>
      <c r="Y34" s="271">
        <f t="shared" si="82"/>
        <v>0</v>
      </c>
      <c r="Z34" s="271">
        <f t="shared" si="82"/>
        <v>0</v>
      </c>
      <c r="AA34" s="271">
        <f t="shared" si="82"/>
        <v>0</v>
      </c>
      <c r="AB34" s="271">
        <f t="shared" si="82"/>
        <v>0</v>
      </c>
      <c r="AC34" s="271">
        <f t="shared" si="82"/>
        <v>0</v>
      </c>
      <c r="AD34" s="271">
        <f t="shared" si="82"/>
        <v>0</v>
      </c>
      <c r="AE34" s="272">
        <f t="shared" si="82"/>
        <v>0</v>
      </c>
      <c r="AF34" s="248">
        <f t="shared" si="83"/>
        <v>0</v>
      </c>
      <c r="AG34" s="271">
        <f t="shared" si="84"/>
        <v>750</v>
      </c>
      <c r="AH34" s="271">
        <f t="shared" si="84"/>
        <v>750</v>
      </c>
      <c r="AI34" s="271">
        <f t="shared" si="84"/>
        <v>750</v>
      </c>
      <c r="AJ34" s="271">
        <f t="shared" si="84"/>
        <v>750</v>
      </c>
      <c r="AK34" s="271">
        <f t="shared" si="84"/>
        <v>750</v>
      </c>
      <c r="AL34" s="271">
        <f t="shared" si="84"/>
        <v>750</v>
      </c>
      <c r="AM34" s="271">
        <f t="shared" si="84"/>
        <v>750</v>
      </c>
      <c r="AN34" s="271">
        <f t="shared" si="84"/>
        <v>750</v>
      </c>
      <c r="AO34" s="271">
        <f t="shared" si="84"/>
        <v>750</v>
      </c>
      <c r="AP34" s="271">
        <f t="shared" si="84"/>
        <v>750</v>
      </c>
      <c r="AQ34" s="271">
        <f t="shared" si="84"/>
        <v>750</v>
      </c>
      <c r="AR34" s="272">
        <f t="shared" si="84"/>
        <v>750</v>
      </c>
      <c r="AS34" s="262">
        <f t="shared" si="85"/>
        <v>750</v>
      </c>
      <c r="AT34" s="271">
        <f t="shared" si="86"/>
        <v>750</v>
      </c>
      <c r="AU34" s="271">
        <f t="shared" si="86"/>
        <v>750</v>
      </c>
      <c r="AV34" s="271">
        <f t="shared" si="86"/>
        <v>750</v>
      </c>
      <c r="AW34" s="271">
        <f t="shared" si="86"/>
        <v>750</v>
      </c>
      <c r="AX34" s="271">
        <f t="shared" si="86"/>
        <v>750</v>
      </c>
      <c r="AY34" s="271">
        <f t="shared" si="86"/>
        <v>750</v>
      </c>
      <c r="AZ34" s="271">
        <f t="shared" si="86"/>
        <v>750</v>
      </c>
      <c r="BA34" s="271">
        <f t="shared" si="86"/>
        <v>750</v>
      </c>
      <c r="BB34" s="271">
        <f t="shared" si="86"/>
        <v>750</v>
      </c>
      <c r="BC34" s="271">
        <f t="shared" si="86"/>
        <v>750</v>
      </c>
      <c r="BD34" s="271">
        <f t="shared" si="86"/>
        <v>750</v>
      </c>
      <c r="BE34" s="272">
        <f t="shared" si="86"/>
        <v>750</v>
      </c>
      <c r="BF34" s="258">
        <f t="shared" si="87"/>
        <v>750</v>
      </c>
      <c r="BG34" s="271">
        <f t="shared" si="88"/>
        <v>750</v>
      </c>
      <c r="BH34" s="271">
        <f t="shared" si="88"/>
        <v>750</v>
      </c>
      <c r="BI34" s="271">
        <f t="shared" si="88"/>
        <v>750</v>
      </c>
      <c r="BJ34" s="271">
        <f t="shared" si="88"/>
        <v>750</v>
      </c>
      <c r="BK34" s="271">
        <f t="shared" si="88"/>
        <v>750</v>
      </c>
      <c r="BL34" s="271">
        <f t="shared" si="88"/>
        <v>750</v>
      </c>
      <c r="BM34" s="271">
        <f t="shared" si="88"/>
        <v>750</v>
      </c>
      <c r="BN34" s="271">
        <f t="shared" si="88"/>
        <v>750</v>
      </c>
      <c r="BO34" s="271">
        <f t="shared" si="88"/>
        <v>750</v>
      </c>
      <c r="BP34" s="271">
        <f t="shared" si="88"/>
        <v>750</v>
      </c>
      <c r="BQ34" s="271">
        <f t="shared" si="88"/>
        <v>750</v>
      </c>
      <c r="BR34" s="272">
        <f t="shared" si="88"/>
        <v>750</v>
      </c>
      <c r="BS34" s="255">
        <f t="shared" si="89"/>
        <v>750</v>
      </c>
      <c r="BT34" s="267"/>
      <c r="CK34" s="740" t="s">
        <v>318</v>
      </c>
      <c r="CL34" s="741">
        <v>34</v>
      </c>
    </row>
    <row r="35" spans="1:90" s="58" customFormat="1" ht="15" x14ac:dyDescent="0.25">
      <c r="A35" s="100"/>
      <c r="B35" s="723" t="s">
        <v>404</v>
      </c>
      <c r="C35" s="688"/>
      <c r="D35" s="728" t="s">
        <v>321</v>
      </c>
      <c r="E35" s="309">
        <v>1000</v>
      </c>
      <c r="F35" s="49"/>
      <c r="G35" s="270">
        <f t="shared" si="80"/>
        <v>0</v>
      </c>
      <c r="H35" s="271">
        <f t="shared" si="80"/>
        <v>0</v>
      </c>
      <c r="I35" s="271">
        <f t="shared" si="80"/>
        <v>0</v>
      </c>
      <c r="J35" s="271">
        <f t="shared" si="80"/>
        <v>0</v>
      </c>
      <c r="K35" s="271">
        <f t="shared" si="80"/>
        <v>0</v>
      </c>
      <c r="L35" s="271">
        <f t="shared" si="80"/>
        <v>0</v>
      </c>
      <c r="M35" s="271">
        <f t="shared" si="80"/>
        <v>0</v>
      </c>
      <c r="N35" s="271">
        <f t="shared" si="80"/>
        <v>0</v>
      </c>
      <c r="O35" s="271">
        <f t="shared" si="80"/>
        <v>0</v>
      </c>
      <c r="P35" s="271">
        <f t="shared" si="80"/>
        <v>0</v>
      </c>
      <c r="Q35" s="271">
        <f t="shared" si="80"/>
        <v>0</v>
      </c>
      <c r="R35" s="272">
        <f t="shared" si="80"/>
        <v>0</v>
      </c>
      <c r="S35" s="241">
        <f t="shared" si="81"/>
        <v>0</v>
      </c>
      <c r="T35" s="271">
        <f t="shared" si="82"/>
        <v>0</v>
      </c>
      <c r="U35" s="271">
        <f t="shared" si="82"/>
        <v>0</v>
      </c>
      <c r="V35" s="271">
        <f t="shared" si="82"/>
        <v>0</v>
      </c>
      <c r="W35" s="271">
        <f t="shared" si="82"/>
        <v>0</v>
      </c>
      <c r="X35" s="271">
        <f t="shared" si="82"/>
        <v>0</v>
      </c>
      <c r="Y35" s="271">
        <f t="shared" si="82"/>
        <v>0</v>
      </c>
      <c r="Z35" s="271">
        <f t="shared" si="82"/>
        <v>0</v>
      </c>
      <c r="AA35" s="271">
        <f t="shared" si="82"/>
        <v>0</v>
      </c>
      <c r="AB35" s="271">
        <f t="shared" si="82"/>
        <v>0</v>
      </c>
      <c r="AC35" s="271">
        <f t="shared" si="82"/>
        <v>0</v>
      </c>
      <c r="AD35" s="271">
        <f t="shared" si="82"/>
        <v>0</v>
      </c>
      <c r="AE35" s="272">
        <f t="shared" si="82"/>
        <v>0</v>
      </c>
      <c r="AF35" s="248">
        <f t="shared" si="83"/>
        <v>0</v>
      </c>
      <c r="AG35" s="271">
        <f t="shared" si="84"/>
        <v>0</v>
      </c>
      <c r="AH35" s="271">
        <f t="shared" si="84"/>
        <v>0</v>
      </c>
      <c r="AI35" s="271">
        <f t="shared" si="84"/>
        <v>0</v>
      </c>
      <c r="AJ35" s="271">
        <f t="shared" si="84"/>
        <v>0</v>
      </c>
      <c r="AK35" s="271">
        <f t="shared" si="84"/>
        <v>0</v>
      </c>
      <c r="AL35" s="271">
        <f t="shared" si="84"/>
        <v>0</v>
      </c>
      <c r="AM35" s="271">
        <f t="shared" si="84"/>
        <v>0</v>
      </c>
      <c r="AN35" s="271">
        <f t="shared" si="84"/>
        <v>0</v>
      </c>
      <c r="AO35" s="271">
        <f t="shared" si="84"/>
        <v>0</v>
      </c>
      <c r="AP35" s="271">
        <f t="shared" si="84"/>
        <v>0</v>
      </c>
      <c r="AQ35" s="271">
        <f t="shared" si="84"/>
        <v>0</v>
      </c>
      <c r="AR35" s="272">
        <f t="shared" si="84"/>
        <v>0</v>
      </c>
      <c r="AS35" s="262">
        <f t="shared" si="85"/>
        <v>0</v>
      </c>
      <c r="AT35" s="271">
        <f t="shared" si="86"/>
        <v>0</v>
      </c>
      <c r="AU35" s="271">
        <f t="shared" si="86"/>
        <v>0</v>
      </c>
      <c r="AV35" s="271">
        <f t="shared" si="86"/>
        <v>0</v>
      </c>
      <c r="AW35" s="271">
        <f t="shared" si="86"/>
        <v>0</v>
      </c>
      <c r="AX35" s="271">
        <f t="shared" si="86"/>
        <v>0</v>
      </c>
      <c r="AY35" s="271">
        <f t="shared" si="86"/>
        <v>0</v>
      </c>
      <c r="AZ35" s="271">
        <f t="shared" si="86"/>
        <v>0</v>
      </c>
      <c r="BA35" s="271">
        <f t="shared" si="86"/>
        <v>0</v>
      </c>
      <c r="BB35" s="271">
        <f t="shared" si="86"/>
        <v>0</v>
      </c>
      <c r="BC35" s="271">
        <f t="shared" si="86"/>
        <v>0</v>
      </c>
      <c r="BD35" s="271">
        <f t="shared" si="86"/>
        <v>0</v>
      </c>
      <c r="BE35" s="272">
        <f t="shared" si="86"/>
        <v>0</v>
      </c>
      <c r="BF35" s="258">
        <f t="shared" si="87"/>
        <v>0</v>
      </c>
      <c r="BG35" s="271">
        <f t="shared" si="88"/>
        <v>0</v>
      </c>
      <c r="BH35" s="271">
        <f t="shared" si="88"/>
        <v>0</v>
      </c>
      <c r="BI35" s="271">
        <f t="shared" si="88"/>
        <v>0</v>
      </c>
      <c r="BJ35" s="271">
        <f t="shared" si="88"/>
        <v>0</v>
      </c>
      <c r="BK35" s="271">
        <f t="shared" si="88"/>
        <v>0</v>
      </c>
      <c r="BL35" s="271">
        <f t="shared" si="88"/>
        <v>0</v>
      </c>
      <c r="BM35" s="271">
        <f t="shared" si="88"/>
        <v>0</v>
      </c>
      <c r="BN35" s="271">
        <f t="shared" si="88"/>
        <v>0</v>
      </c>
      <c r="BO35" s="271">
        <f t="shared" si="88"/>
        <v>0</v>
      </c>
      <c r="BP35" s="271">
        <f t="shared" si="88"/>
        <v>0</v>
      </c>
      <c r="BQ35" s="271">
        <f t="shared" si="88"/>
        <v>0</v>
      </c>
      <c r="BR35" s="272">
        <f t="shared" si="88"/>
        <v>0</v>
      </c>
      <c r="BS35" s="255">
        <f t="shared" si="89"/>
        <v>0</v>
      </c>
      <c r="BT35" s="267"/>
      <c r="CK35" s="740" t="s">
        <v>319</v>
      </c>
      <c r="CL35" s="741">
        <v>35</v>
      </c>
    </row>
    <row r="36" spans="1:90" s="58" customFormat="1" x14ac:dyDescent="0.2">
      <c r="A36" s="100"/>
      <c r="B36" s="810" t="s">
        <v>166</v>
      </c>
      <c r="C36" s="688"/>
      <c r="D36" s="419"/>
      <c r="E36" s="419"/>
      <c r="F36" s="805"/>
      <c r="G36" s="271">
        <f>Balance!G35</f>
        <v>-409.52699999999993</v>
      </c>
      <c r="H36" s="271">
        <f>Balance!H35</f>
        <v>-1071.5128375065119</v>
      </c>
      <c r="I36" s="271">
        <f>Balance!I35</f>
        <v>-1606.653037495827</v>
      </c>
      <c r="J36" s="271">
        <f>Balance!J35</f>
        <v>-2599.5230022126225</v>
      </c>
      <c r="K36" s="271">
        <f>Balance!K35</f>
        <v>-3507.1398490593638</v>
      </c>
      <c r="L36" s="271">
        <f>Balance!L35</f>
        <v>-4501.3342449330121</v>
      </c>
      <c r="M36" s="271">
        <f>Balance!M35</f>
        <v>-5352.6118445071679</v>
      </c>
      <c r="N36" s="271">
        <f>Balance!N35</f>
        <v>-6086.0627225804701</v>
      </c>
      <c r="O36" s="271">
        <f>Balance!O35</f>
        <v>-6443.4434754565127</v>
      </c>
      <c r="P36" s="271">
        <f>Balance!P35</f>
        <v>-6366.4387503400585</v>
      </c>
      <c r="Q36" s="271">
        <f>Balance!Q35</f>
        <v>-6172.3955807259499</v>
      </c>
      <c r="R36" s="272">
        <f>Balance!R35</f>
        <v>-5797.4559583161645</v>
      </c>
      <c r="S36" s="241">
        <f>R36</f>
        <v>-5797.4559583161645</v>
      </c>
      <c r="T36" s="271">
        <f>Balance!T35</f>
        <v>-5410.3385073652044</v>
      </c>
      <c r="U36" s="271">
        <f>Balance!U35</f>
        <v>-4809.3564915335119</v>
      </c>
      <c r="V36" s="271">
        <f>Balance!V35</f>
        <v>-4050.0487274938605</v>
      </c>
      <c r="W36" s="271">
        <f>Balance!W35</f>
        <v>-2776.166924684308</v>
      </c>
      <c r="X36" s="271">
        <f>Balance!X35</f>
        <v>-1085.5265860569509</v>
      </c>
      <c r="Y36" s="271">
        <f>Balance!Y35</f>
        <v>1037.4380101928762</v>
      </c>
      <c r="Z36" s="271">
        <f>Balance!Z35</f>
        <v>3993.6700978677864</v>
      </c>
      <c r="AA36" s="271">
        <f>Balance!AA35</f>
        <v>7773.6188778273317</v>
      </c>
      <c r="AB36" s="271">
        <f>Balance!AB35</f>
        <v>12550.72962019948</v>
      </c>
      <c r="AC36" s="271">
        <f>Balance!AC35</f>
        <v>18800.284453730554</v>
      </c>
      <c r="AD36" s="271">
        <f>Balance!AD35</f>
        <v>26683.18341635833</v>
      </c>
      <c r="AE36" s="272">
        <f>Balance!AE35</f>
        <v>37451.455864386611</v>
      </c>
      <c r="AF36" s="248">
        <f>AE36</f>
        <v>37451.455864386611</v>
      </c>
      <c r="AG36" s="271">
        <f>Balance!AG35</f>
        <v>51043.150119580845</v>
      </c>
      <c r="AH36" s="271">
        <f>Balance!AH35</f>
        <v>67215.778764967807</v>
      </c>
      <c r="AI36" s="271">
        <f>Balance!AI35</f>
        <v>85891.815453693853</v>
      </c>
      <c r="AJ36" s="271">
        <f>Balance!AJ35</f>
        <v>107366.3872433638</v>
      </c>
      <c r="AK36" s="271">
        <f>Balance!AK35</f>
        <v>131508.51251753801</v>
      </c>
      <c r="AL36" s="271">
        <f>Balance!AL35</f>
        <v>158553.89717473561</v>
      </c>
      <c r="AM36" s="271">
        <f>Balance!AM35</f>
        <v>188829.30454242145</v>
      </c>
      <c r="AN36" s="271">
        <f>Balance!AN35</f>
        <v>222345.07079543488</v>
      </c>
      <c r="AO36" s="271">
        <f>Balance!AO35</f>
        <v>259553.46738404315</v>
      </c>
      <c r="AP36" s="271">
        <f>Balance!AP35</f>
        <v>300786.52620608878</v>
      </c>
      <c r="AQ36" s="271">
        <f>Balance!AQ35</f>
        <v>346204.56899558759</v>
      </c>
      <c r="AR36" s="272">
        <f>Balance!AR35</f>
        <v>396497.03618193767</v>
      </c>
      <c r="AS36" s="262">
        <f>AR36</f>
        <v>396497.03618193767</v>
      </c>
      <c r="AT36" s="271">
        <f>Balance!AT35</f>
        <v>451843.31819395185</v>
      </c>
      <c r="AU36" s="271">
        <f>Balance!AU35</f>
        <v>512638.96763902681</v>
      </c>
      <c r="AV36" s="271">
        <f>Balance!AV35</f>
        <v>579852.63081782451</v>
      </c>
      <c r="AW36" s="271">
        <f>Balance!AW35</f>
        <v>653741.36127340165</v>
      </c>
      <c r="AX36" s="271">
        <f>Balance!AX35</f>
        <v>734861.23818158288</v>
      </c>
      <c r="AY36" s="271">
        <f>Balance!AY35</f>
        <v>824856.66925886553</v>
      </c>
      <c r="AZ36" s="271">
        <f>Balance!AZ35</f>
        <v>923760.29849895788</v>
      </c>
      <c r="BA36" s="271">
        <f>Balance!BA35</f>
        <v>1032288.7158953599</v>
      </c>
      <c r="BB36" s="271">
        <f>Balance!BB35</f>
        <v>1152726.9307418356</v>
      </c>
      <c r="BC36" s="271">
        <f>Balance!BC35</f>
        <v>1284875.8710905025</v>
      </c>
      <c r="BD36" s="271">
        <f>Balance!BD35</f>
        <v>1429849.6318229099</v>
      </c>
      <c r="BE36" s="272">
        <f>Balance!BE35</f>
        <v>1592775.9528111962</v>
      </c>
      <c r="BF36" s="258">
        <f>BE36</f>
        <v>1592775.9528111962</v>
      </c>
      <c r="BG36" s="271">
        <f>Balance!BG35</f>
        <v>1770881.8678185293</v>
      </c>
      <c r="BH36" s="271">
        <f>Balance!BH35</f>
        <v>1963931.9440329403</v>
      </c>
      <c r="BI36" s="271">
        <f>Balance!BI35</f>
        <v>2173621.7573940521</v>
      </c>
      <c r="BJ36" s="271">
        <f>Balance!BJ35</f>
        <v>2398000.6034415355</v>
      </c>
      <c r="BK36" s="271">
        <f>Balance!BK35</f>
        <v>2637847.3027695725</v>
      </c>
      <c r="BL36" s="271">
        <f>Balance!BL35</f>
        <v>2897018.0026614484</v>
      </c>
      <c r="BM36" s="271">
        <f>Balance!BM35</f>
        <v>3172701.9870267962</v>
      </c>
      <c r="BN36" s="271">
        <f>Balance!BN35</f>
        <v>3466015.7510364181</v>
      </c>
      <c r="BO36" s="271">
        <f>Balance!BO35</f>
        <v>3782292.6740045063</v>
      </c>
      <c r="BP36" s="271">
        <f>Balance!BP35</f>
        <v>4117784.5153418425</v>
      </c>
      <c r="BQ36" s="271">
        <f>Balance!BQ35</f>
        <v>4474200.2673295103</v>
      </c>
      <c r="BR36" s="272">
        <f>Balance!BR35</f>
        <v>4883229.3518859893</v>
      </c>
      <c r="BS36" s="255">
        <f>BR36</f>
        <v>4883229.3518859893</v>
      </c>
      <c r="BT36" s="178"/>
      <c r="CK36" s="740" t="s">
        <v>322</v>
      </c>
      <c r="CL36" s="741">
        <v>38</v>
      </c>
    </row>
    <row r="37" spans="1:90" s="103" customFormat="1" ht="15" x14ac:dyDescent="0.25">
      <c r="A37" s="209"/>
      <c r="B37" s="885" t="s">
        <v>123</v>
      </c>
      <c r="C37" s="817"/>
      <c r="D37" s="817"/>
      <c r="E37" s="817"/>
      <c r="F37" s="817"/>
      <c r="G37" s="886">
        <f t="shared" ref="G37:R37" si="90">SUM(G29:G35)+G36</f>
        <v>590.47300000000007</v>
      </c>
      <c r="H37" s="887">
        <f t="shared" si="90"/>
        <v>-71.512837506511914</v>
      </c>
      <c r="I37" s="887">
        <f t="shared" si="90"/>
        <v>393.34696250417301</v>
      </c>
      <c r="J37" s="887">
        <f t="shared" si="90"/>
        <v>-599.52300221262249</v>
      </c>
      <c r="K37" s="887">
        <f t="shared" si="90"/>
        <v>-1507.1398490593638</v>
      </c>
      <c r="L37" s="887">
        <f t="shared" si="90"/>
        <v>-2501.3342449330121</v>
      </c>
      <c r="M37" s="887">
        <f t="shared" si="90"/>
        <v>-3352.6118445071679</v>
      </c>
      <c r="N37" s="887">
        <f t="shared" si="90"/>
        <v>-3586.0627225804701</v>
      </c>
      <c r="O37" s="887">
        <f t="shared" si="90"/>
        <v>-3943.4434754565127</v>
      </c>
      <c r="P37" s="887">
        <f t="shared" si="90"/>
        <v>-3866.4387503400585</v>
      </c>
      <c r="Q37" s="887">
        <f t="shared" si="90"/>
        <v>-3672.3955807259499</v>
      </c>
      <c r="R37" s="888">
        <f t="shared" si="90"/>
        <v>-2297.4559583161645</v>
      </c>
      <c r="S37" s="234">
        <f>R37</f>
        <v>-2297.4559583161645</v>
      </c>
      <c r="T37" s="886">
        <f t="shared" ref="T37:AE37" si="91">SUM(T29:T35)+T36</f>
        <v>-1160.3385073652044</v>
      </c>
      <c r="U37" s="887">
        <f t="shared" si="91"/>
        <v>-559.35649153351187</v>
      </c>
      <c r="V37" s="887">
        <f t="shared" si="91"/>
        <v>199.9512725061395</v>
      </c>
      <c r="W37" s="887">
        <f t="shared" si="91"/>
        <v>1473.833075315692</v>
      </c>
      <c r="X37" s="887">
        <f t="shared" si="91"/>
        <v>3164.4734139430493</v>
      </c>
      <c r="Y37" s="887">
        <f t="shared" si="91"/>
        <v>5287.4380101928764</v>
      </c>
      <c r="Z37" s="887">
        <f t="shared" si="91"/>
        <v>8243.6700978677873</v>
      </c>
      <c r="AA37" s="887">
        <f t="shared" si="91"/>
        <v>12023.618877827332</v>
      </c>
      <c r="AB37" s="887">
        <f t="shared" si="91"/>
        <v>16800.72962019948</v>
      </c>
      <c r="AC37" s="887">
        <f t="shared" si="91"/>
        <v>23050.284453730554</v>
      </c>
      <c r="AD37" s="887">
        <f t="shared" si="91"/>
        <v>30933.18341635833</v>
      </c>
      <c r="AE37" s="888">
        <f t="shared" si="91"/>
        <v>41701.455864386611</v>
      </c>
      <c r="AF37" s="250">
        <f>AE37</f>
        <v>41701.455864386611</v>
      </c>
      <c r="AG37" s="887">
        <f t="shared" ref="AG37:AR37" si="92">SUM(AG29:AG35)+AG36</f>
        <v>56043.150119580845</v>
      </c>
      <c r="AH37" s="887">
        <f t="shared" si="92"/>
        <v>72215.778764967807</v>
      </c>
      <c r="AI37" s="887">
        <f t="shared" si="92"/>
        <v>90891.815453693853</v>
      </c>
      <c r="AJ37" s="887">
        <f t="shared" si="92"/>
        <v>112366.3872433638</v>
      </c>
      <c r="AK37" s="887">
        <f t="shared" si="92"/>
        <v>136508.51251753801</v>
      </c>
      <c r="AL37" s="887">
        <f t="shared" si="92"/>
        <v>163553.89717473561</v>
      </c>
      <c r="AM37" s="887">
        <f t="shared" si="92"/>
        <v>193829.30454242145</v>
      </c>
      <c r="AN37" s="887">
        <f t="shared" si="92"/>
        <v>227345.07079543488</v>
      </c>
      <c r="AO37" s="887">
        <f t="shared" si="92"/>
        <v>264553.46738404315</v>
      </c>
      <c r="AP37" s="887">
        <f t="shared" si="92"/>
        <v>305786.52620608878</v>
      </c>
      <c r="AQ37" s="887">
        <f t="shared" si="92"/>
        <v>351204.56899558759</v>
      </c>
      <c r="AR37" s="888">
        <f t="shared" si="92"/>
        <v>401497.03618193767</v>
      </c>
      <c r="AS37" s="265">
        <f>AR37</f>
        <v>401497.03618193767</v>
      </c>
      <c r="AT37" s="887">
        <f t="shared" ref="AT37:BE37" si="93">SUM(AT29:AT35)+AT36</f>
        <v>456843.31819395185</v>
      </c>
      <c r="AU37" s="887">
        <f t="shared" si="93"/>
        <v>517638.96763902681</v>
      </c>
      <c r="AV37" s="887">
        <f t="shared" si="93"/>
        <v>584852.63081782451</v>
      </c>
      <c r="AW37" s="887">
        <f t="shared" si="93"/>
        <v>658741.36127340165</v>
      </c>
      <c r="AX37" s="887">
        <f t="shared" si="93"/>
        <v>739861.23818158288</v>
      </c>
      <c r="AY37" s="887">
        <f t="shared" si="93"/>
        <v>829856.66925886553</v>
      </c>
      <c r="AZ37" s="887">
        <f t="shared" si="93"/>
        <v>928760.29849895788</v>
      </c>
      <c r="BA37" s="887">
        <f t="shared" si="93"/>
        <v>1037288.7158953599</v>
      </c>
      <c r="BB37" s="887">
        <f t="shared" si="93"/>
        <v>1157726.9307418356</v>
      </c>
      <c r="BC37" s="887">
        <f t="shared" si="93"/>
        <v>1289875.8710905025</v>
      </c>
      <c r="BD37" s="887">
        <f t="shared" si="93"/>
        <v>1434849.6318229099</v>
      </c>
      <c r="BE37" s="888">
        <f t="shared" si="93"/>
        <v>1597775.9528111962</v>
      </c>
      <c r="BF37" s="261">
        <f>BE37</f>
        <v>1597775.9528111962</v>
      </c>
      <c r="BG37" s="887">
        <f t="shared" ref="BG37:BR37" si="94">SUM(BG29:BG35)+BG36</f>
        <v>1775881.8678185293</v>
      </c>
      <c r="BH37" s="887">
        <f t="shared" si="94"/>
        <v>1968931.9440329403</v>
      </c>
      <c r="BI37" s="887">
        <f t="shared" si="94"/>
        <v>2178621.7573940521</v>
      </c>
      <c r="BJ37" s="887">
        <f t="shared" si="94"/>
        <v>2403000.6034415355</v>
      </c>
      <c r="BK37" s="887">
        <f t="shared" si="94"/>
        <v>2642847.3027695725</v>
      </c>
      <c r="BL37" s="887">
        <f t="shared" si="94"/>
        <v>2902018.0026614484</v>
      </c>
      <c r="BM37" s="887">
        <f t="shared" si="94"/>
        <v>3177701.9870267962</v>
      </c>
      <c r="BN37" s="887">
        <f t="shared" si="94"/>
        <v>3471015.7510364181</v>
      </c>
      <c r="BO37" s="887">
        <f t="shared" si="94"/>
        <v>3787292.6740045063</v>
      </c>
      <c r="BP37" s="887">
        <f t="shared" si="94"/>
        <v>4122784.5153418425</v>
      </c>
      <c r="BQ37" s="887">
        <f t="shared" si="94"/>
        <v>4479200.2673295103</v>
      </c>
      <c r="BR37" s="888">
        <f t="shared" si="94"/>
        <v>4888229.3518859893</v>
      </c>
      <c r="BS37" s="257">
        <f>BR37</f>
        <v>4888229.3518859893</v>
      </c>
      <c r="BT37" s="889"/>
      <c r="CK37" s="829" t="s">
        <v>324</v>
      </c>
      <c r="CL37" s="830">
        <v>40</v>
      </c>
    </row>
    <row r="38" spans="1:90" s="98" customFormat="1" ht="5.25" customHeight="1" x14ac:dyDescent="0.2">
      <c r="A38" s="791"/>
      <c r="B38" s="56"/>
      <c r="C38" s="56"/>
      <c r="D38" s="56"/>
      <c r="E38" s="56"/>
      <c r="F38" s="56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8"/>
      <c r="BD38" s="88"/>
      <c r="BE38" s="88"/>
      <c r="BF38" s="88"/>
      <c r="BG38" s="88"/>
      <c r="BH38" s="88"/>
      <c r="BI38" s="88"/>
      <c r="BJ38" s="88"/>
      <c r="BK38" s="88"/>
      <c r="BL38" s="88"/>
      <c r="BM38" s="88"/>
      <c r="BN38" s="88"/>
      <c r="BO38" s="88"/>
      <c r="BP38" s="88"/>
      <c r="BQ38" s="88"/>
      <c r="BR38" s="88"/>
      <c r="BS38" s="88"/>
      <c r="BT38" s="129"/>
      <c r="CK38" s="740" t="s">
        <v>325</v>
      </c>
      <c r="CL38" s="741">
        <v>41</v>
      </c>
    </row>
    <row r="39" spans="1:90" s="205" customFormat="1" x14ac:dyDescent="0.2">
      <c r="A39" s="282"/>
      <c r="C39" s="243"/>
      <c r="G39" s="300"/>
      <c r="H39" s="300"/>
      <c r="I39" s="300"/>
      <c r="J39" s="300"/>
      <c r="K39" s="300"/>
      <c r="L39" s="300"/>
      <c r="M39" s="300"/>
      <c r="N39" s="300"/>
      <c r="O39" s="300"/>
      <c r="P39" s="300"/>
      <c r="Q39" s="300"/>
      <c r="R39" s="300"/>
      <c r="S39" s="300"/>
      <c r="T39" s="300"/>
      <c r="U39" s="300"/>
      <c r="V39" s="300"/>
      <c r="W39" s="300"/>
      <c r="X39" s="300"/>
      <c r="Y39" s="300"/>
      <c r="Z39" s="300"/>
      <c r="AA39" s="300"/>
      <c r="AB39" s="300"/>
      <c r="AC39" s="300"/>
      <c r="AD39" s="300"/>
      <c r="AE39" s="300"/>
      <c r="AF39" s="300"/>
      <c r="AG39" s="300"/>
      <c r="AH39" s="300"/>
      <c r="AI39" s="300"/>
      <c r="AJ39" s="300"/>
      <c r="AK39" s="300"/>
      <c r="AL39" s="300"/>
      <c r="AM39" s="300"/>
      <c r="AN39" s="300"/>
      <c r="AO39" s="300"/>
      <c r="AP39" s="300"/>
      <c r="AQ39" s="300"/>
      <c r="AR39" s="300"/>
      <c r="AS39" s="300"/>
      <c r="AT39" s="300"/>
      <c r="AU39" s="300"/>
      <c r="AV39" s="300"/>
      <c r="AW39" s="300"/>
      <c r="AX39" s="300"/>
      <c r="AY39" s="300"/>
      <c r="AZ39" s="300"/>
      <c r="BA39" s="300"/>
      <c r="BB39" s="300"/>
      <c r="BC39" s="300"/>
      <c r="BD39" s="300"/>
      <c r="BE39" s="300"/>
      <c r="BF39" s="300"/>
      <c r="BG39" s="300"/>
      <c r="BH39" s="300"/>
      <c r="BI39" s="300"/>
      <c r="BJ39" s="300"/>
      <c r="BK39" s="300"/>
      <c r="BL39" s="300"/>
      <c r="BM39" s="300"/>
      <c r="BN39" s="300"/>
      <c r="BO39" s="300"/>
      <c r="BP39" s="300"/>
      <c r="BQ39" s="300"/>
      <c r="BR39" s="300"/>
      <c r="BS39" s="300"/>
      <c r="BT39" s="267"/>
      <c r="CK39" s="740" t="s">
        <v>326</v>
      </c>
      <c r="CL39" s="741">
        <v>42</v>
      </c>
    </row>
    <row r="40" spans="1:90" s="103" customFormat="1" ht="15" x14ac:dyDescent="0.25">
      <c r="A40" s="822"/>
      <c r="B40" s="135" t="s">
        <v>122</v>
      </c>
      <c r="C40" s="135"/>
      <c r="D40" s="135"/>
      <c r="E40" s="135"/>
      <c r="F40" s="136"/>
      <c r="G40" s="135">
        <f t="shared" ref="G40:R40" si="95">+G25+G37</f>
        <v>1378.40515</v>
      </c>
      <c r="H40" s="135">
        <f t="shared" si="95"/>
        <v>1344.7126291666671</v>
      </c>
      <c r="I40" s="135">
        <f t="shared" si="95"/>
        <v>1453.357679513889</v>
      </c>
      <c r="J40" s="135">
        <f t="shared" si="95"/>
        <v>2928.2037215567134</v>
      </c>
      <c r="K40" s="135">
        <f t="shared" si="95"/>
        <v>3862.529875228106</v>
      </c>
      <c r="L40" s="135">
        <f t="shared" si="95"/>
        <v>5146.6248868512812</v>
      </c>
      <c r="M40" s="135">
        <f t="shared" si="95"/>
        <v>5178.8908081326372</v>
      </c>
      <c r="N40" s="135">
        <f t="shared" si="95"/>
        <v>5234.6899211193168</v>
      </c>
      <c r="O40" s="135">
        <f t="shared" si="95"/>
        <v>5392.7589592900922</v>
      </c>
      <c r="P40" s="135">
        <f t="shared" si="95"/>
        <v>5640.4730328957603</v>
      </c>
      <c r="Q40" s="135">
        <f t="shared" si="95"/>
        <v>5752.4239610075037</v>
      </c>
      <c r="R40" s="137">
        <f t="shared" si="95"/>
        <v>5883.4632787987448</v>
      </c>
      <c r="S40" s="823">
        <f>R40</f>
        <v>5883.4632787987448</v>
      </c>
      <c r="T40" s="135">
        <f t="shared" ref="T40:AE40" si="96">+T25+T37</f>
        <v>8464.175977648425</v>
      </c>
      <c r="U40" s="135">
        <f t="shared" si="96"/>
        <v>10241.88371982942</v>
      </c>
      <c r="V40" s="135">
        <f t="shared" si="96"/>
        <v>11314.102882958658</v>
      </c>
      <c r="W40" s="135">
        <f t="shared" si="96"/>
        <v>11555.147955097114</v>
      </c>
      <c r="X40" s="135">
        <f t="shared" si="96"/>
        <v>11885.483384258492</v>
      </c>
      <c r="Y40" s="135">
        <f t="shared" si="96"/>
        <v>12454.386093414276</v>
      </c>
      <c r="Z40" s="135">
        <f t="shared" si="96"/>
        <v>13066.068318253689</v>
      </c>
      <c r="AA40" s="135">
        <f t="shared" si="96"/>
        <v>14364.166464780134</v>
      </c>
      <c r="AB40" s="135">
        <f t="shared" si="96"/>
        <v>15549.134444478761</v>
      </c>
      <c r="AC40" s="135">
        <f t="shared" si="96"/>
        <v>16910.840171402175</v>
      </c>
      <c r="AD40" s="135">
        <f t="shared" si="96"/>
        <v>18649.133486955128</v>
      </c>
      <c r="AE40" s="137">
        <f t="shared" si="96"/>
        <v>21810.099731687376</v>
      </c>
      <c r="AF40" s="824">
        <f>AE40</f>
        <v>21810.099731687376</v>
      </c>
      <c r="AG40" s="135">
        <f t="shared" ref="AG40:AR40" si="97">+AG25+AG37</f>
        <v>25083.102125825364</v>
      </c>
      <c r="AH40" s="135">
        <f t="shared" si="97"/>
        <v>40703.506306645635</v>
      </c>
      <c r="AI40" s="135">
        <f t="shared" si="97"/>
        <v>50122.04888201788</v>
      </c>
      <c r="AJ40" s="135">
        <f t="shared" si="97"/>
        <v>53148.259533011544</v>
      </c>
      <c r="AK40" s="135">
        <f t="shared" si="97"/>
        <v>56242.465547951142</v>
      </c>
      <c r="AL40" s="135">
        <f t="shared" si="97"/>
        <v>59827.866840069008</v>
      </c>
      <c r="AM40" s="135">
        <f t="shared" si="97"/>
        <v>63302.127679319601</v>
      </c>
      <c r="AN40" s="135">
        <f t="shared" si="97"/>
        <v>67025.927436252648</v>
      </c>
      <c r="AO40" s="135">
        <f t="shared" si="97"/>
        <v>71482.697965060914</v>
      </c>
      <c r="AP40" s="135">
        <f t="shared" si="97"/>
        <v>75896.191346176609</v>
      </c>
      <c r="AQ40" s="135">
        <f t="shared" si="97"/>
        <v>80712.806202662992</v>
      </c>
      <c r="AR40" s="137">
        <f t="shared" si="97"/>
        <v>86514.549314926611</v>
      </c>
      <c r="AS40" s="825">
        <f>AR40</f>
        <v>86514.549314926611</v>
      </c>
      <c r="AT40" s="135">
        <f t="shared" ref="AT40:BE40" si="98">+AT25+AT37</f>
        <v>92349.607939837559</v>
      </c>
      <c r="AU40" s="135">
        <f t="shared" si="98"/>
        <v>165338.58387212281</v>
      </c>
      <c r="AV40" s="135">
        <f t="shared" si="98"/>
        <v>207050.30249548884</v>
      </c>
      <c r="AW40" s="135">
        <f t="shared" si="98"/>
        <v>214736.63496002526</v>
      </c>
      <c r="AX40" s="135">
        <f t="shared" si="98"/>
        <v>223152.83575810853</v>
      </c>
      <c r="AY40" s="135">
        <f t="shared" si="98"/>
        <v>233578.52404386539</v>
      </c>
      <c r="AZ40" s="135">
        <f t="shared" si="98"/>
        <v>243857.10063810437</v>
      </c>
      <c r="BA40" s="135">
        <f t="shared" si="98"/>
        <v>255105.47593749664</v>
      </c>
      <c r="BB40" s="135">
        <f t="shared" si="98"/>
        <v>268997.35483063734</v>
      </c>
      <c r="BC40" s="135">
        <f t="shared" si="98"/>
        <v>282702.77679516037</v>
      </c>
      <c r="BD40" s="135">
        <f t="shared" si="98"/>
        <v>297727.50258959248</v>
      </c>
      <c r="BE40" s="137">
        <f t="shared" si="98"/>
        <v>318070.87364532752</v>
      </c>
      <c r="BF40" s="826">
        <f>BE40</f>
        <v>318070.87364532752</v>
      </c>
      <c r="BG40" s="135">
        <f t="shared" ref="BG40:BR40" si="99">+BG25+BG37</f>
        <v>336784.38039808022</v>
      </c>
      <c r="BH40" s="135">
        <f t="shared" si="99"/>
        <v>565972.40200989833</v>
      </c>
      <c r="BI40" s="135">
        <f t="shared" si="99"/>
        <v>692101.39847243624</v>
      </c>
      <c r="BJ40" s="135">
        <f t="shared" si="99"/>
        <v>710324.82072228589</v>
      </c>
      <c r="BK40" s="135">
        <f t="shared" si="99"/>
        <v>728804.72535880143</v>
      </c>
      <c r="BL40" s="135">
        <f t="shared" si="99"/>
        <v>751196.03672582936</v>
      </c>
      <c r="BM40" s="135">
        <f t="shared" si="99"/>
        <v>771207.43264114903</v>
      </c>
      <c r="BN40" s="135">
        <f t="shared" si="99"/>
        <v>792043.59441485722</v>
      </c>
      <c r="BO40" s="135">
        <f t="shared" si="99"/>
        <v>818248.44200344477</v>
      </c>
      <c r="BP40" s="135">
        <f t="shared" si="99"/>
        <v>841627.08925243234</v>
      </c>
      <c r="BQ40" s="135">
        <f t="shared" si="99"/>
        <v>866251.87447630055</v>
      </c>
      <c r="BR40" s="137">
        <f t="shared" si="99"/>
        <v>920465.09472711012</v>
      </c>
      <c r="BS40" s="827">
        <f>BR40</f>
        <v>920465.09472711012</v>
      </c>
      <c r="BT40" s="828"/>
      <c r="CK40" s="829" t="s">
        <v>327</v>
      </c>
      <c r="CL40" s="830">
        <v>43</v>
      </c>
    </row>
    <row r="41" spans="1:90" s="205" customFormat="1" x14ac:dyDescent="0.2">
      <c r="A41" s="282"/>
      <c r="C41" s="243"/>
      <c r="G41" s="300"/>
      <c r="H41" s="300"/>
      <c r="I41" s="300"/>
      <c r="J41" s="300"/>
      <c r="K41" s="300"/>
      <c r="L41" s="300"/>
      <c r="M41" s="300"/>
      <c r="N41" s="300"/>
      <c r="O41" s="300"/>
      <c r="P41" s="300"/>
      <c r="Q41" s="300"/>
      <c r="R41" s="300"/>
      <c r="S41" s="300"/>
      <c r="T41" s="300"/>
      <c r="U41" s="300"/>
      <c r="V41" s="300"/>
      <c r="W41" s="300"/>
      <c r="X41" s="300"/>
      <c r="Y41" s="300"/>
      <c r="Z41" s="300"/>
      <c r="AA41" s="300"/>
      <c r="AB41" s="300"/>
      <c r="AC41" s="300"/>
      <c r="AD41" s="300"/>
      <c r="AE41" s="300"/>
      <c r="AF41" s="300"/>
      <c r="AG41" s="300"/>
      <c r="AH41" s="300"/>
      <c r="AI41" s="300"/>
      <c r="AJ41" s="300"/>
      <c r="AK41" s="300"/>
      <c r="AL41" s="300"/>
      <c r="AM41" s="300"/>
      <c r="AN41" s="300"/>
      <c r="AO41" s="300"/>
      <c r="AP41" s="300"/>
      <c r="AQ41" s="300"/>
      <c r="AR41" s="300"/>
      <c r="AS41" s="300"/>
      <c r="AT41" s="300"/>
      <c r="AU41" s="300"/>
      <c r="AV41" s="300"/>
      <c r="AW41" s="300"/>
      <c r="AX41" s="300"/>
      <c r="AY41" s="300"/>
      <c r="AZ41" s="300"/>
      <c r="BA41" s="300"/>
      <c r="BB41" s="300"/>
      <c r="BC41" s="300"/>
      <c r="BD41" s="300"/>
      <c r="BE41" s="300"/>
      <c r="BF41" s="300"/>
      <c r="BG41" s="300"/>
      <c r="BH41" s="300"/>
      <c r="BI41" s="300"/>
      <c r="BJ41" s="300"/>
      <c r="BK41" s="300"/>
      <c r="BL41" s="300"/>
      <c r="BM41" s="300"/>
      <c r="BN41" s="300"/>
      <c r="BO41" s="300"/>
      <c r="BP41" s="300"/>
      <c r="BQ41" s="300"/>
      <c r="BR41" s="300"/>
      <c r="BS41" s="300"/>
      <c r="BT41" s="267"/>
      <c r="CK41" s="740" t="s">
        <v>328</v>
      </c>
      <c r="CL41" s="741">
        <v>44</v>
      </c>
    </row>
    <row r="42" spans="1:90" s="58" customFormat="1" ht="5.25" customHeight="1" x14ac:dyDescent="0.2">
      <c r="A42" s="99"/>
      <c r="B42" s="78"/>
      <c r="C42" s="61"/>
      <c r="D42" s="78"/>
      <c r="E42" s="78"/>
      <c r="F42" s="78"/>
      <c r="G42" s="298"/>
      <c r="H42" s="298"/>
      <c r="I42" s="298"/>
      <c r="J42" s="298"/>
      <c r="K42" s="298"/>
      <c r="L42" s="298"/>
      <c r="M42" s="298"/>
      <c r="N42" s="298"/>
      <c r="O42" s="298"/>
      <c r="P42" s="298"/>
      <c r="Q42" s="298"/>
      <c r="R42" s="298"/>
      <c r="S42" s="298"/>
      <c r="T42" s="298"/>
      <c r="U42" s="298"/>
      <c r="V42" s="298"/>
      <c r="W42" s="298"/>
      <c r="X42" s="298"/>
      <c r="Y42" s="298"/>
      <c r="Z42" s="298"/>
      <c r="AA42" s="298"/>
      <c r="AB42" s="298"/>
      <c r="AC42" s="298"/>
      <c r="AD42" s="298"/>
      <c r="AE42" s="298"/>
      <c r="AF42" s="298"/>
      <c r="AG42" s="298"/>
      <c r="AH42" s="298"/>
      <c r="AI42" s="298"/>
      <c r="AJ42" s="298"/>
      <c r="AK42" s="298"/>
      <c r="AL42" s="298"/>
      <c r="AM42" s="298"/>
      <c r="AN42" s="298"/>
      <c r="AO42" s="298"/>
      <c r="AP42" s="298"/>
      <c r="AQ42" s="298"/>
      <c r="AR42" s="298"/>
      <c r="AS42" s="298"/>
      <c r="AT42" s="298"/>
      <c r="AU42" s="298"/>
      <c r="AV42" s="298"/>
      <c r="AW42" s="298"/>
      <c r="AX42" s="298"/>
      <c r="AY42" s="298"/>
      <c r="AZ42" s="298"/>
      <c r="BA42" s="298"/>
      <c r="BB42" s="298"/>
      <c r="BC42" s="298"/>
      <c r="BD42" s="298"/>
      <c r="BE42" s="298"/>
      <c r="BF42" s="298"/>
      <c r="BG42" s="298"/>
      <c r="BH42" s="298"/>
      <c r="BI42" s="298"/>
      <c r="BJ42" s="298"/>
      <c r="BK42" s="298"/>
      <c r="BL42" s="298"/>
      <c r="BM42" s="298"/>
      <c r="BN42" s="298"/>
      <c r="BO42" s="298"/>
      <c r="BP42" s="298"/>
      <c r="BQ42" s="298"/>
      <c r="BR42" s="298"/>
      <c r="BS42" s="298"/>
      <c r="BT42" s="267"/>
      <c r="CK42" s="740" t="s">
        <v>329</v>
      </c>
      <c r="CL42" s="741">
        <v>45</v>
      </c>
    </row>
    <row r="43" spans="1:90" s="58" customFormat="1" ht="15" x14ac:dyDescent="0.25">
      <c r="A43" s="100"/>
      <c r="B43" s="49"/>
      <c r="C43" s="291" t="s">
        <v>405</v>
      </c>
      <c r="D43" s="304">
        <f>(SUM(G15:BR15)/SUM(G25:BR26)*E13   +   SUM(G23:BR23)/SUM(G25:BR26)*E21)      *     (1-Income!$E43)</f>
        <v>-1.9300941707615175E-4</v>
      </c>
      <c r="E43" s="735" t="s">
        <v>408</v>
      </c>
      <c r="F43" s="49"/>
      <c r="G43" s="283"/>
      <c r="H43" s="277"/>
      <c r="I43" s="277"/>
      <c r="J43" s="277"/>
      <c r="K43" s="277"/>
      <c r="L43" s="277"/>
      <c r="M43" s="277"/>
      <c r="N43" s="277"/>
      <c r="O43" s="277"/>
      <c r="P43" s="277"/>
      <c r="Q43" s="277"/>
      <c r="R43" s="278"/>
      <c r="S43" s="425">
        <f t="shared" ref="S43" si="100">SUM(G43:R43)</f>
        <v>0</v>
      </c>
      <c r="T43" s="277"/>
      <c r="U43" s="277"/>
      <c r="V43" s="277"/>
      <c r="W43" s="277"/>
      <c r="X43" s="277"/>
      <c r="Y43" s="277"/>
      <c r="Z43" s="277"/>
      <c r="AA43" s="277"/>
      <c r="AB43" s="277"/>
      <c r="AC43" s="277"/>
      <c r="AD43" s="277"/>
      <c r="AE43" s="278"/>
      <c r="AF43" s="426">
        <f t="shared" ref="AF43" si="101">SUM(T43:AE43)</f>
        <v>0</v>
      </c>
      <c r="AG43" s="277"/>
      <c r="AH43" s="277"/>
      <c r="AI43" s="277"/>
      <c r="AJ43" s="277"/>
      <c r="AK43" s="277"/>
      <c r="AL43" s="277"/>
      <c r="AM43" s="277"/>
      <c r="AN43" s="277"/>
      <c r="AO43" s="277"/>
      <c r="AP43" s="277"/>
      <c r="AQ43" s="277"/>
      <c r="AR43" s="278"/>
      <c r="AS43" s="427">
        <f t="shared" ref="AS43" si="102">SUM(AG43:AR43)</f>
        <v>0</v>
      </c>
      <c r="AT43" s="277"/>
      <c r="AU43" s="277"/>
      <c r="AV43" s="277"/>
      <c r="AW43" s="277"/>
      <c r="AX43" s="277"/>
      <c r="AY43" s="277"/>
      <c r="AZ43" s="277"/>
      <c r="BA43" s="277"/>
      <c r="BB43" s="277"/>
      <c r="BC43" s="277"/>
      <c r="BD43" s="277"/>
      <c r="BE43" s="278"/>
      <c r="BF43" s="428">
        <f t="shared" ref="BF43" si="103">SUM(AT43:BE43)</f>
        <v>0</v>
      </c>
      <c r="BG43" s="277"/>
      <c r="BH43" s="277"/>
      <c r="BI43" s="277"/>
      <c r="BJ43" s="277"/>
      <c r="BK43" s="277"/>
      <c r="BL43" s="277"/>
      <c r="BM43" s="277"/>
      <c r="BN43" s="277"/>
      <c r="BO43" s="277"/>
      <c r="BP43" s="277"/>
      <c r="BQ43" s="277"/>
      <c r="BR43" s="278"/>
      <c r="BS43" s="429">
        <f t="shared" ref="BS43" si="104">SUM(BG43:BR43)</f>
        <v>0</v>
      </c>
      <c r="BT43" s="21"/>
      <c r="CK43" s="740" t="s">
        <v>330</v>
      </c>
      <c r="CL43" s="741">
        <v>46</v>
      </c>
    </row>
    <row r="44" spans="1:90" s="58" customFormat="1" ht="15" x14ac:dyDescent="0.25">
      <c r="A44" s="100" t="s">
        <v>124</v>
      </c>
      <c r="B44" s="49"/>
      <c r="C44" s="291" t="s">
        <v>406</v>
      </c>
      <c r="D44" s="305">
        <v>0.125</v>
      </c>
      <c r="E44" s="306">
        <v>0.01</v>
      </c>
      <c r="F44" s="49"/>
      <c r="G44" s="270"/>
      <c r="H44" s="271"/>
      <c r="I44" s="271"/>
      <c r="J44" s="271"/>
      <c r="K44" s="271"/>
      <c r="L44" s="271"/>
      <c r="M44" s="271"/>
      <c r="N44" s="271"/>
      <c r="O44" s="271"/>
      <c r="P44" s="271"/>
      <c r="Q44" s="271"/>
      <c r="R44" s="272"/>
      <c r="S44" s="134"/>
      <c r="T44" s="271"/>
      <c r="U44" s="271"/>
      <c r="V44" s="271"/>
      <c r="W44" s="271"/>
      <c r="X44" s="271"/>
      <c r="Y44" s="271"/>
      <c r="Z44" s="271"/>
      <c r="AA44" s="271"/>
      <c r="AB44" s="271"/>
      <c r="AC44" s="271"/>
      <c r="AD44" s="271"/>
      <c r="AE44" s="272"/>
      <c r="AF44" s="220"/>
      <c r="AG44" s="271"/>
      <c r="AH44" s="271"/>
      <c r="AI44" s="271"/>
      <c r="AJ44" s="271"/>
      <c r="AK44" s="271"/>
      <c r="AL44" s="271"/>
      <c r="AM44" s="271"/>
      <c r="AN44" s="271"/>
      <c r="AO44" s="271"/>
      <c r="AP44" s="271"/>
      <c r="AQ44" s="271"/>
      <c r="AR44" s="272"/>
      <c r="AS44" s="221"/>
      <c r="AT44" s="271"/>
      <c r="AU44" s="271"/>
      <c r="AV44" s="271"/>
      <c r="AW44" s="271"/>
      <c r="AX44" s="271"/>
      <c r="AY44" s="271"/>
      <c r="AZ44" s="271"/>
      <c r="BA44" s="271"/>
      <c r="BB44" s="271"/>
      <c r="BC44" s="271"/>
      <c r="BD44" s="271"/>
      <c r="BE44" s="272"/>
      <c r="BF44" s="222"/>
      <c r="BG44" s="271"/>
      <c r="BH44" s="271"/>
      <c r="BI44" s="271"/>
      <c r="BJ44" s="271"/>
      <c r="BK44" s="271"/>
      <c r="BL44" s="271"/>
      <c r="BM44" s="271"/>
      <c r="BN44" s="271"/>
      <c r="BO44" s="271"/>
      <c r="BP44" s="271"/>
      <c r="BQ44" s="271"/>
      <c r="BR44" s="272"/>
      <c r="BS44" s="223"/>
      <c r="BT44" s="284" t="s">
        <v>125</v>
      </c>
      <c r="CK44" s="740" t="s">
        <v>331</v>
      </c>
      <c r="CL44" s="741">
        <v>47</v>
      </c>
    </row>
    <row r="45" spans="1:90" s="360" customFormat="1" ht="15.75" thickBot="1" x14ac:dyDescent="0.3">
      <c r="A45" s="100" t="s">
        <v>44</v>
      </c>
      <c r="B45" s="49"/>
      <c r="C45" s="841" t="s">
        <v>45</v>
      </c>
      <c r="D45" s="724">
        <f>G25/G40*D43 + G37/G40*D44</f>
        <v>5.3436427363197932E-2</v>
      </c>
      <c r="E45" s="725" t="s">
        <v>396</v>
      </c>
      <c r="F45" s="49"/>
      <c r="G45" s="301">
        <f>Income!G35-Income!G43+Income!G32-SUM(CapEx!G63,CapEx!G76)</f>
        <v>-552.12699999999995</v>
      </c>
      <c r="H45" s="302">
        <f>Income!H35-Income!H43+Income!H32-SUM(CapEx!H63,CapEx!H76)</f>
        <v>-950.26058333333333</v>
      </c>
      <c r="I45" s="302">
        <f>Income!I35-Income!I43+Income!I32-SUM(CapEx!I63,CapEx!I76)</f>
        <v>-450.40342361111107</v>
      </c>
      <c r="J45" s="302">
        <f>Income!J35-Income!J43+Income!J32-SUM(CapEx!J63,CapEx!J76)</f>
        <v>-2302.5867922453704</v>
      </c>
      <c r="K45" s="302">
        <f>Income!K35-Income!K43+Income!K32-SUM(CapEx!K63,CapEx!K76)</f>
        <v>-1648.5671540991511</v>
      </c>
      <c r="L45" s="302">
        <f>Income!L35-Income!L43+Income!L32-SUM(CapEx!L63,CapEx!L76)</f>
        <v>-2038.564909857414</v>
      </c>
      <c r="M45" s="302">
        <f>Income!M35-Income!M43+Income!M32-SUM(CapEx!M63,CapEx!M76)</f>
        <v>-632.08381397053154</v>
      </c>
      <c r="N45" s="302">
        <f>Income!N35-Income!N43+Income!N32-SUM(CapEx!N63,CapEx!N76)</f>
        <v>-510.12592962224244</v>
      </c>
      <c r="O45" s="302">
        <f>Income!O35-Income!O43+Income!O32-SUM(CapEx!O63,CapEx!O76)</f>
        <v>-134.03265557826262</v>
      </c>
      <c r="P45" s="302">
        <f>Income!P35-Income!P43+Income!P32-SUM(CapEx!P63,CapEx!P76)</f>
        <v>301.72574879559949</v>
      </c>
      <c r="Q45" s="302">
        <f>Income!Q35-Income!Q43+Income!Q32-SUM(CapEx!Q63,CapEx!Q76)</f>
        <v>417.66744866108058</v>
      </c>
      <c r="R45" s="303">
        <f>Income!R35-Income!R43+Income!R32-SUM(CapEx!R63,CapEx!R76)</f>
        <v>595.59612977744121</v>
      </c>
      <c r="S45" s="134">
        <f>SUM(G45:R45)</f>
        <v>-7903.7629350832976</v>
      </c>
      <c r="T45" s="301">
        <f>Income!T35-Income!T43+Income!T32-SUM(CapEx!T63,CapEx!T76)</f>
        <v>-1698.7403590812858</v>
      </c>
      <c r="U45" s="302">
        <f>Income!U35-Income!U43+Income!U32-SUM(CapEx!U63,CapEx!U76)</f>
        <v>1013.5679358538341</v>
      </c>
      <c r="V45" s="302">
        <f>Income!V35-Income!V43+Income!V32-SUM(CapEx!V63,CapEx!V76)</f>
        <v>1378.4520625286741</v>
      </c>
      <c r="W45" s="302">
        <f>Income!W35-Income!W43+Income!W32-SUM(CapEx!W63,CapEx!W76)</f>
        <v>1693.7099362099341</v>
      </c>
      <c r="X45" s="302">
        <f>Income!X35-Income!X43+Income!X32-SUM(CapEx!X63,CapEx!X76)</f>
        <v>2102.0544510432619</v>
      </c>
      <c r="Y45" s="302">
        <f>Income!Y35-Income!Y43+Income!Y32-SUM(CapEx!Y63,CapEx!Y76)</f>
        <v>2763.6440066390887</v>
      </c>
      <c r="Z45" s="302">
        <f>Income!Z35-Income!Z43+Income!Z32-SUM(CapEx!Z63,CapEx!Z76)</f>
        <v>3379.469658662726</v>
      </c>
      <c r="AA45" s="302">
        <f>Income!AA35-Income!AA43+Income!AA32-SUM(CapEx!AA63,CapEx!AA76)</f>
        <v>4183.4899181333039</v>
      </c>
      <c r="AB45" s="302">
        <f>Income!AB35-Income!AB43+Income!AB32-SUM(CapEx!AB63,CapEx!AB76)</f>
        <v>5360.0966205871318</v>
      </c>
      <c r="AC45" s="302">
        <f>Income!AC35-Income!AC43+Income!AC32-SUM(CapEx!AC63,CapEx!AC76)</f>
        <v>6609.6919948406867</v>
      </c>
      <c r="AD45" s="302">
        <f>Income!AD35-Income!AD43+Income!AD32-SUM(CapEx!AD63,CapEx!AD76)</f>
        <v>8213.2938477384978</v>
      </c>
      <c r="AE45" s="303">
        <f>Income!AE35-Income!AE43+Income!AE32-SUM(CapEx!AE63,CapEx!AE76)</f>
        <v>11262.190885598644</v>
      </c>
      <c r="AF45" s="220">
        <f>SUM(T45:AE45)</f>
        <v>46260.92095875449</v>
      </c>
      <c r="AG45" s="301">
        <f>Income!AG35-Income!AG43+Income!AG32-SUM(CapEx!AG63,CapEx!AG76)</f>
        <v>13965.933969556134</v>
      </c>
      <c r="AH45" s="302">
        <f>Income!AH35-Income!AH43+Income!AH32-SUM(CapEx!AH63,CapEx!AH76)</f>
        <v>16477.710711814081</v>
      </c>
      <c r="AI45" s="302">
        <f>Income!AI35-Income!AI43+Income!AI32-SUM(CapEx!AI63,CapEx!AI76)</f>
        <v>19271.509033473758</v>
      </c>
      <c r="AJ45" s="302">
        <f>Income!AJ35-Income!AJ43+Income!AJ32-SUM(CapEx!AJ63,CapEx!AJ76)</f>
        <v>21716.328266101747</v>
      </c>
      <c r="AK45" s="302">
        <f>Income!AK35-Income!AK43+Income!AK32-SUM(CapEx!AK63,CapEx!AK76)</f>
        <v>24283.582492959562</v>
      </c>
      <c r="AL45" s="302">
        <f>Income!AL35-Income!AL43+Income!AL32-SUM(CapEx!AL63,CapEx!AL76)</f>
        <v>27372.862318778913</v>
      </c>
      <c r="AM45" s="302">
        <f>Income!AM35-Income!AM43+Income!AM32-SUM(CapEx!AM63,CapEx!AM76)</f>
        <v>30181.080692845506</v>
      </c>
      <c r="AN45" s="302">
        <f>Income!AN35-Income!AN43+Income!AN32-SUM(CapEx!AN63,CapEx!AN76)</f>
        <v>33282.524028171021</v>
      </c>
      <c r="AO45" s="302">
        <f>Income!AO35-Income!AO43+Income!AO32-SUM(CapEx!AO63,CapEx!AO76)</f>
        <v>37120.842830363166</v>
      </c>
      <c r="AP45" s="302">
        <f>Income!AP35-Income!AP43+Income!AP32-SUM(CapEx!AP63,CapEx!AP76)</f>
        <v>40675.913579496213</v>
      </c>
      <c r="AQ45" s="302">
        <f>Income!AQ35-Income!AQ43+Income!AQ32-SUM(CapEx!AQ63,CapEx!AQ76)</f>
        <v>44670.441363878934</v>
      </c>
      <c r="AR45" s="303">
        <f>Income!AR35-Income!AR43+Income!AR32-SUM(CapEx!AR63,CapEx!AR76)</f>
        <v>49634.928013171448</v>
      </c>
      <c r="AS45" s="221">
        <f>SUM(AG45:AR45)</f>
        <v>358653.65730061056</v>
      </c>
      <c r="AT45" s="301">
        <f>Income!AT35-Income!AT43+Income!AT32-SUM(CapEx!AT63,CapEx!AT76)</f>
        <v>54293.734855860959</v>
      </c>
      <c r="AU45" s="302">
        <f>Income!AU35-Income!AU43+Income!AU32-SUM(CapEx!AU63,CapEx!AU76)</f>
        <v>59482.173010339851</v>
      </c>
      <c r="AV45" s="302">
        <f>Income!AV35-Income!AV43+Income!AV32-SUM(CapEx!AV63,CapEx!AV76)</f>
        <v>66354.751630304076</v>
      </c>
      <c r="AW45" s="302">
        <f>Income!AW35-Income!AW43+Income!AW32-SUM(CapEx!AW63,CapEx!AW76)</f>
        <v>72495.331280954342</v>
      </c>
      <c r="AX45" s="302">
        <f>Income!AX35-Income!AX43+Income!AX32-SUM(CapEx!AX63,CapEx!AX76)</f>
        <v>79387.859828949498</v>
      </c>
      <c r="AY45" s="302">
        <f>Income!AY35-Income!AY43+Income!AY32-SUM(CapEx!AY63,CapEx!AY76)</f>
        <v>88291.605170527939</v>
      </c>
      <c r="AZ45" s="302">
        <f>Income!AZ35-Income!AZ43+Income!AZ32-SUM(CapEx!AZ63,CapEx!AZ76)</f>
        <v>96392.918032179863</v>
      </c>
      <c r="BA45" s="302">
        <f>Income!BA35-Income!BA43+Income!BA32-SUM(CapEx!BA63,CapEx!BA76)</f>
        <v>105564.73104521207</v>
      </c>
      <c r="BB45" s="302">
        <f>Income!BB35-Income!BB43+Income!BB32-SUM(CapEx!BB63,CapEx!BB76)</f>
        <v>117377.39191554848</v>
      </c>
      <c r="BC45" s="302">
        <f>Income!BC35-Income!BC43+Income!BC32-SUM(CapEx!BC63,CapEx!BC76)</f>
        <v>128143.68309548753</v>
      </c>
      <c r="BD45" s="302">
        <f>Income!BD35-Income!BD43+Income!BD32-SUM(CapEx!BD63,CapEx!BD76)</f>
        <v>140363.53000699863</v>
      </c>
      <c r="BE45" s="303">
        <f>Income!BE35-Income!BE43+Income!BE32-SUM(CapEx!BE63,CapEx!BE76)</f>
        <v>158052.44117865115</v>
      </c>
      <c r="BF45" s="222">
        <f>SUM(AT45:BE45)</f>
        <v>1166200.1510510142</v>
      </c>
      <c r="BG45" s="301">
        <f>Income!BG35-Income!BG43+Income!BG32-SUM(CapEx!BG63,CapEx!BG76)</f>
        <v>172169.56518664016</v>
      </c>
      <c r="BH45" s="302">
        <f>Income!BH35-Income!BH43+Income!BH32-SUM(CapEx!BH63,CapEx!BH76)</f>
        <v>186299.43992276196</v>
      </c>
      <c r="BI45" s="302">
        <f>Income!BI35-Income!BI43+Income!BI32-SUM(CapEx!BI63,CapEx!BI76)</f>
        <v>203610.90216809502</v>
      </c>
      <c r="BJ45" s="302">
        <f>Income!BJ35-Income!BJ43+Income!BJ32-SUM(CapEx!BJ63,CapEx!BJ76)</f>
        <v>217347.35932506699</v>
      </c>
      <c r="BK45" s="302">
        <f>Income!BK35-Income!BK43+Income!BK32-SUM(CapEx!BK63,CapEx!BK76)</f>
        <v>231757.88461168419</v>
      </c>
      <c r="BL45" s="302">
        <f>Income!BL35-Income!BL43+Income!BL32-SUM(CapEx!BL63,CapEx!BL76)</f>
        <v>250463.44174837208</v>
      </c>
      <c r="BM45" s="302">
        <f>Income!BM35-Income!BM43+Income!BM32-SUM(CapEx!BM63,CapEx!BM76)</f>
        <v>265280.17497469351</v>
      </c>
      <c r="BN45" s="302">
        <f>Income!BN35-Income!BN43+Income!BN32-SUM(CapEx!BN63,CapEx!BN76)</f>
        <v>281617.79848478432</v>
      </c>
      <c r="BO45" s="302">
        <f>Income!BO35-Income!BO43+Income!BO32-SUM(CapEx!BO63,CapEx!BO76)</f>
        <v>303703.5348528637</v>
      </c>
      <c r="BP45" s="302">
        <f>Income!BP35-Income!BP43+Income!BP32-SUM(CapEx!BP63,CapEx!BP76)</f>
        <v>320951.70515387791</v>
      </c>
      <c r="BQ45" s="302">
        <f>Income!BQ35-Income!BQ43+Income!BQ32-SUM(CapEx!BQ63,CapEx!BQ76)</f>
        <v>340294.38725021196</v>
      </c>
      <c r="BR45" s="303">
        <f>Income!BR35-Income!BR43+Income!BR32-SUM(CapEx!BR63,CapEx!BR76)</f>
        <v>391729.29476912698</v>
      </c>
      <c r="BS45" s="223">
        <f>SUM(BG45:BR45)</f>
        <v>3165225.4884481784</v>
      </c>
      <c r="BT45" s="734">
        <f>BR45*(1+$D$45)/($D$45-$E$44)</f>
        <v>9500364.8740395103</v>
      </c>
      <c r="CK45" s="740" t="s">
        <v>332</v>
      </c>
      <c r="CL45" s="741">
        <v>48</v>
      </c>
    </row>
    <row r="46" spans="1:90" s="58" customFormat="1" ht="15.75" thickBot="1" x14ac:dyDescent="0.3">
      <c r="A46" s="100"/>
      <c r="B46" s="49"/>
      <c r="C46" s="291" t="s">
        <v>44</v>
      </c>
      <c r="D46" s="733">
        <f>SUM(G46:BT46)-S46-AF46-AS46-BF46-BS46</f>
        <v>11105474.496413473</v>
      </c>
      <c r="E46" s="727" t="s">
        <v>397</v>
      </c>
      <c r="F46" s="49"/>
      <c r="G46" s="279">
        <f t="shared" ref="G46:R46" si="105">G45/(1+($D45/12))^G2</f>
        <v>-549.67925868501834</v>
      </c>
      <c r="H46" s="280">
        <f t="shared" si="105"/>
        <v>-941.85369076536108</v>
      </c>
      <c r="I46" s="280">
        <f t="shared" si="105"/>
        <v>-444.43962879921406</v>
      </c>
      <c r="J46" s="280">
        <f t="shared" si="105"/>
        <v>-2262.0253453623782</v>
      </c>
      <c r="K46" s="280">
        <f t="shared" si="105"/>
        <v>-1612.3468174660852</v>
      </c>
      <c r="L46" s="280">
        <f t="shared" si="105"/>
        <v>-1984.9370159236544</v>
      </c>
      <c r="M46" s="280">
        <f t="shared" si="105"/>
        <v>-612.72728497143305</v>
      </c>
      <c r="N46" s="280">
        <f t="shared" si="105"/>
        <v>-492.31187826457915</v>
      </c>
      <c r="O46" s="280">
        <f t="shared" si="105"/>
        <v>-128.77866002772561</v>
      </c>
      <c r="P46" s="280">
        <f t="shared" si="105"/>
        <v>288.61308542421614</v>
      </c>
      <c r="Q46" s="280">
        <f t="shared" si="105"/>
        <v>397.7449164894818</v>
      </c>
      <c r="R46" s="281">
        <f t="shared" si="105"/>
        <v>564.67198245505256</v>
      </c>
      <c r="S46" s="138">
        <f>S45/(1+$D45)^1</f>
        <v>-7502.8380733584427</v>
      </c>
      <c r="T46" s="280">
        <f t="shared" ref="T46:AE46" si="106">T45/(1+($D45/12))^T2</f>
        <v>-1603.3994935104913</v>
      </c>
      <c r="U46" s="280">
        <f t="shared" si="106"/>
        <v>952.44074202829984</v>
      </c>
      <c r="V46" s="280">
        <f t="shared" si="106"/>
        <v>1289.5765684561186</v>
      </c>
      <c r="W46" s="280">
        <f t="shared" si="106"/>
        <v>1577.4836462242458</v>
      </c>
      <c r="X46" s="280">
        <f t="shared" si="106"/>
        <v>1949.1270844432479</v>
      </c>
      <c r="Y46" s="280">
        <f t="shared" si="106"/>
        <v>2551.2243923972283</v>
      </c>
      <c r="Z46" s="280">
        <f t="shared" si="106"/>
        <v>3105.8857422833098</v>
      </c>
      <c r="AA46" s="280">
        <f t="shared" si="106"/>
        <v>3827.7715882155699</v>
      </c>
      <c r="AB46" s="280">
        <f t="shared" si="106"/>
        <v>4882.5901487033061</v>
      </c>
      <c r="AC46" s="280">
        <f t="shared" si="106"/>
        <v>5994.1725273959728</v>
      </c>
      <c r="AD46" s="280">
        <f t="shared" si="106"/>
        <v>7415.4197943763693</v>
      </c>
      <c r="AE46" s="281">
        <f t="shared" si="106"/>
        <v>10123.055769049817</v>
      </c>
      <c r="AF46" s="184">
        <f>AF45/(1+$D45)^2</f>
        <v>41686.708979097435</v>
      </c>
      <c r="AG46" s="280">
        <f t="shared" ref="AG46:AR46" si="107">AG45/(1+($D45/12))^AG2</f>
        <v>12497.671185730502</v>
      </c>
      <c r="AH46" s="280">
        <f t="shared" si="107"/>
        <v>14680.00988963497</v>
      </c>
      <c r="AI46" s="280">
        <f t="shared" si="107"/>
        <v>17092.892508289497</v>
      </c>
      <c r="AJ46" s="280">
        <f t="shared" si="107"/>
        <v>19175.937292694682</v>
      </c>
      <c r="AK46" s="280">
        <f t="shared" si="107"/>
        <v>21347.809802176216</v>
      </c>
      <c r="AL46" s="280">
        <f t="shared" si="107"/>
        <v>23956.928942598468</v>
      </c>
      <c r="AM46" s="280">
        <f t="shared" si="107"/>
        <v>26297.598024999093</v>
      </c>
      <c r="AN46" s="280">
        <f t="shared" si="107"/>
        <v>28871.40472219661</v>
      </c>
      <c r="AO46" s="280">
        <f t="shared" si="107"/>
        <v>32058.253094549997</v>
      </c>
      <c r="AP46" s="280">
        <f t="shared" si="107"/>
        <v>34972.743710672694</v>
      </c>
      <c r="AQ46" s="280">
        <f t="shared" si="107"/>
        <v>38236.928348180176</v>
      </c>
      <c r="AR46" s="281">
        <f t="shared" si="107"/>
        <v>42298.06638232214</v>
      </c>
      <c r="AS46" s="187">
        <f>AS45/(1+$D45)^3</f>
        <v>306796.40609681082</v>
      </c>
      <c r="AT46" s="280">
        <f t="shared" ref="AT46:BE46" si="108">AT45/(1+($D45/12))^AT2</f>
        <v>46063.104033004172</v>
      </c>
      <c r="AU46" s="280">
        <f t="shared" si="108"/>
        <v>50241.277375425292</v>
      </c>
      <c r="AV46" s="280">
        <f t="shared" si="108"/>
        <v>55797.692504577375</v>
      </c>
      <c r="AW46" s="280">
        <f t="shared" si="108"/>
        <v>60691.044869747187</v>
      </c>
      <c r="AX46" s="280">
        <f t="shared" si="108"/>
        <v>66166.632827769412</v>
      </c>
      <c r="AY46" s="280">
        <f t="shared" si="108"/>
        <v>73261.31621772681</v>
      </c>
      <c r="AZ46" s="280">
        <f t="shared" si="108"/>
        <v>79628.914669285718</v>
      </c>
      <c r="BA46" s="280">
        <f t="shared" si="108"/>
        <v>86819.019903068242</v>
      </c>
      <c r="BB46" s="280">
        <f t="shared" si="108"/>
        <v>96106.077687149213</v>
      </c>
      <c r="BC46" s="280">
        <f t="shared" si="108"/>
        <v>104456.13786768549</v>
      </c>
      <c r="BD46" s="280">
        <f t="shared" si="108"/>
        <v>113909.88362850175</v>
      </c>
      <c r="BE46" s="281">
        <f t="shared" si="108"/>
        <v>127696.41323392173</v>
      </c>
      <c r="BF46" s="182">
        <f>BF45/(1+$D45)^4</f>
        <v>946977.72894762503</v>
      </c>
      <c r="BG46" s="280">
        <f t="shared" ref="BG46:BR46" si="109">BG45/(1+($D45/12))^BG2</f>
        <v>138485.4791103196</v>
      </c>
      <c r="BH46" s="280">
        <f t="shared" si="109"/>
        <v>149186.58367288683</v>
      </c>
      <c r="BI46" s="280">
        <f t="shared" si="109"/>
        <v>162326.57006943121</v>
      </c>
      <c r="BJ46" s="280">
        <f t="shared" si="109"/>
        <v>172509.61917569497</v>
      </c>
      <c r="BK46" s="280">
        <f t="shared" si="109"/>
        <v>183131.82817595094</v>
      </c>
      <c r="BL46" s="280">
        <f t="shared" si="109"/>
        <v>197035.29176008026</v>
      </c>
      <c r="BM46" s="280">
        <f t="shared" si="109"/>
        <v>207766.17137891613</v>
      </c>
      <c r="BN46" s="280">
        <f t="shared" si="109"/>
        <v>219583.9054597888</v>
      </c>
      <c r="BO46" s="280">
        <f t="shared" si="109"/>
        <v>235754.8397935039</v>
      </c>
      <c r="BP46" s="280">
        <f t="shared" si="109"/>
        <v>248039.48563577179</v>
      </c>
      <c r="BQ46" s="280">
        <f t="shared" si="109"/>
        <v>261822.08987799141</v>
      </c>
      <c r="BR46" s="281">
        <f t="shared" si="109"/>
        <v>300059.8682200897</v>
      </c>
      <c r="BS46" s="180">
        <f>BS45/(1+$D45)^5</f>
        <v>2439849.2542026262</v>
      </c>
      <c r="BT46" s="288">
        <f>BT45/(1+$D45)^5</f>
        <v>7323161.7264469741</v>
      </c>
      <c r="CK46" s="740" t="s">
        <v>333</v>
      </c>
      <c r="CL46" s="741">
        <v>49</v>
      </c>
    </row>
    <row r="47" spans="1:90" s="98" customFormat="1" ht="5.25" customHeight="1" x14ac:dyDescent="0.2">
      <c r="A47" s="791"/>
      <c r="B47" s="56"/>
      <c r="C47" s="56"/>
      <c r="D47" s="56"/>
      <c r="E47" s="56"/>
      <c r="F47" s="56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88"/>
      <c r="AW47" s="88"/>
      <c r="AX47" s="88"/>
      <c r="AY47" s="88"/>
      <c r="AZ47" s="88"/>
      <c r="BA47" s="88"/>
      <c r="BB47" s="88"/>
      <c r="BC47" s="88"/>
      <c r="BD47" s="88"/>
      <c r="BE47" s="88"/>
      <c r="BF47" s="88"/>
      <c r="BG47" s="88"/>
      <c r="BH47" s="88"/>
      <c r="BI47" s="88"/>
      <c r="BJ47" s="88"/>
      <c r="BK47" s="88"/>
      <c r="BL47" s="88"/>
      <c r="BM47" s="88"/>
      <c r="BN47" s="88"/>
      <c r="BO47" s="88"/>
      <c r="BP47" s="88"/>
      <c r="BQ47" s="88"/>
      <c r="BR47" s="88"/>
      <c r="BS47" s="88"/>
      <c r="BT47" s="129"/>
      <c r="CK47" s="740" t="s">
        <v>334</v>
      </c>
      <c r="CL47" s="741">
        <v>50</v>
      </c>
    </row>
    <row r="48" spans="1:90" s="205" customFormat="1" x14ac:dyDescent="0.2">
      <c r="A48" s="282"/>
      <c r="B48" s="737"/>
      <c r="C48" s="243"/>
      <c r="F48" s="102"/>
      <c r="G48" s="300"/>
      <c r="H48" s="300"/>
      <c r="I48" s="289"/>
      <c r="CK48" s="740" t="s">
        <v>335</v>
      </c>
      <c r="CL48" s="741">
        <v>51</v>
      </c>
    </row>
    <row r="49" spans="1:90" s="58" customFormat="1" ht="5.25" customHeight="1" x14ac:dyDescent="0.2">
      <c r="A49" s="99"/>
      <c r="B49" s="189"/>
      <c r="C49" s="831"/>
      <c r="D49" s="245"/>
      <c r="E49" s="808"/>
      <c r="F49" s="808"/>
      <c r="G49" s="806"/>
      <c r="H49" s="205"/>
      <c r="I49" s="205"/>
      <c r="J49" s="205"/>
      <c r="L49" s="205"/>
      <c r="M49" s="205"/>
      <c r="CK49" s="740" t="s">
        <v>336</v>
      </c>
      <c r="CL49" s="741">
        <v>52</v>
      </c>
    </row>
    <row r="50" spans="1:90" s="58" customFormat="1" ht="13.5" thickBot="1" x14ac:dyDescent="0.25">
      <c r="A50" s="100"/>
      <c r="B50" s="800" t="s">
        <v>48</v>
      </c>
      <c r="C50" s="801" t="s">
        <v>407</v>
      </c>
      <c r="D50" s="726" t="s">
        <v>44</v>
      </c>
      <c r="E50" s="730" t="s">
        <v>272</v>
      </c>
      <c r="F50" s="802" t="s">
        <v>439</v>
      </c>
      <c r="G50" s="497"/>
      <c r="H50" s="205"/>
      <c r="I50" s="205"/>
      <c r="J50" s="205"/>
      <c r="L50" s="205"/>
      <c r="M50" s="205"/>
      <c r="CK50" s="740" t="s">
        <v>337</v>
      </c>
      <c r="CL50" s="741">
        <v>53</v>
      </c>
    </row>
    <row r="51" spans="1:90" s="58" customFormat="1" x14ac:dyDescent="0.2">
      <c r="A51" s="100"/>
      <c r="B51" s="732">
        <v>1</v>
      </c>
      <c r="C51" s="799">
        <f>Income!S47</f>
        <v>-5797.4559583161663</v>
      </c>
      <c r="D51" s="796">
        <f>C51*$E$55</f>
        <v>-42031.555697792202</v>
      </c>
      <c r="E51" s="804">
        <v>5</v>
      </c>
      <c r="F51" s="736" t="s">
        <v>434</v>
      </c>
      <c r="G51" s="497"/>
      <c r="H51" s="205"/>
      <c r="I51" s="205"/>
      <c r="J51" s="205"/>
      <c r="L51" s="205"/>
      <c r="M51" s="205"/>
      <c r="CK51" s="740" t="s">
        <v>338</v>
      </c>
      <c r="CL51" s="741">
        <v>54</v>
      </c>
    </row>
    <row r="52" spans="1:90" s="102" customFormat="1" x14ac:dyDescent="0.2">
      <c r="A52" s="100" t="s">
        <v>113</v>
      </c>
      <c r="B52" s="732">
        <v>2</v>
      </c>
      <c r="C52" s="799">
        <f>Income!AF47</f>
        <v>44048.911822702772</v>
      </c>
      <c r="D52" s="797">
        <f>C52*$E$55</f>
        <v>319354.61071459512</v>
      </c>
      <c r="E52" s="804">
        <v>6.5</v>
      </c>
      <c r="F52" s="736" t="s">
        <v>435</v>
      </c>
      <c r="G52" s="497"/>
      <c r="H52" s="205"/>
      <c r="I52" s="205"/>
      <c r="J52" s="205"/>
      <c r="L52" s="205"/>
      <c r="M52" s="205"/>
      <c r="CK52" s="740" t="s">
        <v>339</v>
      </c>
      <c r="CL52" s="741">
        <v>55</v>
      </c>
    </row>
    <row r="53" spans="1:90" s="58" customFormat="1" x14ac:dyDescent="0.2">
      <c r="A53" s="100" t="s">
        <v>44</v>
      </c>
      <c r="B53" s="732">
        <v>3</v>
      </c>
      <c r="C53" s="799">
        <f>Income!AS47</f>
        <v>360245.58031755104</v>
      </c>
      <c r="D53" s="797">
        <f>C53*$E$55</f>
        <v>2611780.4573022448</v>
      </c>
      <c r="E53" s="804">
        <v>8</v>
      </c>
      <c r="F53" s="736" t="s">
        <v>436</v>
      </c>
      <c r="G53" s="497"/>
      <c r="H53" s="205"/>
      <c r="I53" s="205"/>
      <c r="J53" s="205"/>
      <c r="L53" s="205"/>
      <c r="M53" s="205"/>
      <c r="CK53" s="740" t="s">
        <v>340</v>
      </c>
      <c r="CL53" s="741">
        <v>56</v>
      </c>
    </row>
    <row r="54" spans="1:90" s="58" customFormat="1" x14ac:dyDescent="0.2">
      <c r="A54" s="790"/>
      <c r="B54" s="732">
        <v>4</v>
      </c>
      <c r="C54" s="799">
        <f>Income!BF47</f>
        <v>1197878.9166292583</v>
      </c>
      <c r="D54" s="797">
        <f>C54*$E$55</f>
        <v>8684622.1455621235</v>
      </c>
      <c r="E54" s="314">
        <v>9.5</v>
      </c>
      <c r="F54" s="731" t="s">
        <v>437</v>
      </c>
      <c r="G54" s="497"/>
      <c r="H54" s="205"/>
      <c r="I54" s="205"/>
      <c r="J54" s="205"/>
      <c r="L54" s="205"/>
      <c r="M54" s="205"/>
      <c r="CK54" s="740" t="s">
        <v>341</v>
      </c>
      <c r="CL54" s="741">
        <v>57</v>
      </c>
    </row>
    <row r="55" spans="1:90" s="102" customFormat="1" ht="13.5" thickBot="1" x14ac:dyDescent="0.25">
      <c r="A55" s="790"/>
      <c r="B55" s="732">
        <v>5</v>
      </c>
      <c r="C55" s="799">
        <f>Income!BS47</f>
        <v>3292453.3990747938</v>
      </c>
      <c r="D55" s="798">
        <f>C55*$E$55</f>
        <v>23870287.143292256</v>
      </c>
      <c r="E55" s="795">
        <f>AVERAGE(E51:E54)</f>
        <v>7.25</v>
      </c>
      <c r="F55" s="803" t="s">
        <v>438</v>
      </c>
      <c r="G55" s="497"/>
      <c r="H55" s="205"/>
      <c r="I55" s="205"/>
      <c r="J55" s="205"/>
      <c r="L55" s="205"/>
      <c r="M55" s="205"/>
      <c r="CK55" s="740" t="s">
        <v>342</v>
      </c>
      <c r="CL55" s="741">
        <v>58</v>
      </c>
    </row>
    <row r="56" spans="1:90" s="58" customFormat="1" ht="5.25" customHeight="1" x14ac:dyDescent="0.2">
      <c r="A56" s="791"/>
      <c r="B56" s="729"/>
      <c r="C56" s="729"/>
      <c r="D56" s="809"/>
      <c r="E56" s="809"/>
      <c r="F56" s="809"/>
      <c r="G56" s="807"/>
      <c r="H56" s="205"/>
      <c r="I56" s="205"/>
      <c r="J56" s="205"/>
      <c r="CK56" s="740" t="s">
        <v>343</v>
      </c>
      <c r="CL56" s="741">
        <v>59</v>
      </c>
    </row>
    <row r="57" spans="1:90" s="58" customFormat="1" ht="13.5" thickBot="1" x14ac:dyDescent="0.25">
      <c r="B57" s="737"/>
      <c r="C57" s="737"/>
      <c r="D57" s="737"/>
      <c r="E57" s="737"/>
      <c r="F57" s="737"/>
      <c r="G57" s="59"/>
      <c r="H57" s="737"/>
      <c r="J57" s="205"/>
      <c r="CK57" s="742" t="s">
        <v>344</v>
      </c>
      <c r="CL57" s="743">
        <v>60</v>
      </c>
    </row>
    <row r="58" spans="1:90" s="58" customFormat="1" x14ac:dyDescent="0.2">
      <c r="B58" s="737"/>
      <c r="C58" s="102"/>
      <c r="D58" s="102"/>
      <c r="E58" s="102"/>
      <c r="F58" s="102"/>
      <c r="H58" s="102"/>
      <c r="J58" s="205"/>
    </row>
    <row r="59" spans="1:90" s="58" customFormat="1" x14ac:dyDescent="0.2">
      <c r="B59" s="737"/>
      <c r="C59" s="102"/>
      <c r="D59" s="102"/>
      <c r="E59" s="102"/>
      <c r="F59" s="102"/>
      <c r="G59" s="292"/>
      <c r="H59" s="102"/>
      <c r="J59" s="205"/>
    </row>
    <row r="60" spans="1:90" s="58" customFormat="1" x14ac:dyDescent="0.2">
      <c r="B60" s="737"/>
      <c r="C60" s="102"/>
      <c r="D60" s="102"/>
      <c r="E60" s="102"/>
      <c r="F60" s="102"/>
      <c r="G60" s="292"/>
      <c r="J60" s="205"/>
    </row>
    <row r="61" spans="1:90" s="58" customFormat="1" x14ac:dyDescent="0.2">
      <c r="B61" s="737"/>
      <c r="C61" s="102"/>
      <c r="D61" s="102"/>
      <c r="E61" s="102"/>
      <c r="F61" s="102"/>
      <c r="G61" s="292"/>
    </row>
    <row r="62" spans="1:90" s="58" customFormat="1" x14ac:dyDescent="0.2">
      <c r="B62" s="737"/>
      <c r="C62" s="102"/>
      <c r="D62" s="102"/>
      <c r="E62" s="102"/>
      <c r="F62" s="102"/>
      <c r="G62" s="292"/>
      <c r="H62" s="292"/>
      <c r="I62" s="290"/>
    </row>
    <row r="63" spans="1:90" s="58" customFormat="1" x14ac:dyDescent="0.2">
      <c r="B63" s="737"/>
      <c r="C63" s="102"/>
      <c r="D63" s="102"/>
      <c r="E63" s="102"/>
      <c r="F63" s="102"/>
      <c r="G63" s="292"/>
      <c r="H63" s="292"/>
      <c r="I63" s="290"/>
    </row>
    <row r="64" spans="1:90" s="58" customFormat="1" x14ac:dyDescent="0.2">
      <c r="B64" s="737"/>
      <c r="C64" s="102"/>
      <c r="D64" s="102"/>
      <c r="E64" s="102"/>
      <c r="F64" s="102"/>
      <c r="G64" s="292"/>
      <c r="H64" s="292"/>
      <c r="I64" s="290"/>
    </row>
    <row r="65" spans="2:9" s="58" customFormat="1" x14ac:dyDescent="0.2">
      <c r="B65" s="737"/>
      <c r="C65" s="102"/>
      <c r="D65" s="102"/>
      <c r="E65" s="102"/>
      <c r="F65" s="102"/>
      <c r="G65" s="292"/>
      <c r="H65" s="292"/>
      <c r="I65" s="290"/>
    </row>
    <row r="66" spans="2:9" s="58" customFormat="1" x14ac:dyDescent="0.2">
      <c r="B66" s="737"/>
      <c r="C66" s="102"/>
      <c r="D66" s="102"/>
      <c r="E66" s="102"/>
      <c r="F66" s="102"/>
      <c r="G66" s="292"/>
      <c r="H66" s="292"/>
      <c r="I66" s="290"/>
    </row>
    <row r="67" spans="2:9" s="58" customFormat="1" x14ac:dyDescent="0.2">
      <c r="B67" s="737"/>
      <c r="C67" s="102"/>
      <c r="D67" s="102"/>
      <c r="E67" s="102"/>
      <c r="F67" s="102"/>
      <c r="G67" s="292"/>
      <c r="H67" s="292"/>
      <c r="I67" s="290"/>
    </row>
    <row r="68" spans="2:9" s="58" customFormat="1" x14ac:dyDescent="0.2">
      <c r="B68" s="737"/>
      <c r="C68" s="102"/>
      <c r="D68" s="102"/>
      <c r="E68" s="102"/>
      <c r="F68" s="102"/>
      <c r="G68" s="292"/>
      <c r="H68" s="292"/>
      <c r="I68" s="290"/>
    </row>
    <row r="69" spans="2:9" s="58" customFormat="1" x14ac:dyDescent="0.2">
      <c r="B69" s="737"/>
      <c r="C69" s="102"/>
      <c r="D69" s="102"/>
      <c r="E69" s="102"/>
      <c r="F69" s="102"/>
      <c r="G69" s="292"/>
      <c r="H69" s="292"/>
      <c r="I69" s="290"/>
    </row>
    <row r="70" spans="2:9" s="58" customFormat="1" x14ac:dyDescent="0.2">
      <c r="B70" s="737"/>
      <c r="C70" s="102"/>
      <c r="D70" s="102"/>
      <c r="E70" s="102"/>
      <c r="F70" s="102"/>
      <c r="G70" s="292"/>
      <c r="H70" s="292"/>
      <c r="I70" s="290"/>
    </row>
    <row r="71" spans="2:9" s="58" customFormat="1" x14ac:dyDescent="0.2">
      <c r="B71" s="737"/>
      <c r="C71" s="102"/>
      <c r="D71" s="102"/>
      <c r="E71" s="102"/>
      <c r="F71" s="102"/>
      <c r="G71" s="292"/>
      <c r="H71" s="292"/>
      <c r="I71" s="290"/>
    </row>
    <row r="72" spans="2:9" s="58" customFormat="1" x14ac:dyDescent="0.2">
      <c r="B72" s="737"/>
      <c r="C72" s="102"/>
      <c r="D72" s="102"/>
      <c r="E72" s="102"/>
      <c r="F72" s="102"/>
      <c r="G72" s="292"/>
      <c r="H72" s="292"/>
      <c r="I72" s="290"/>
    </row>
    <row r="73" spans="2:9" s="58" customFormat="1" x14ac:dyDescent="0.2">
      <c r="B73" s="737"/>
      <c r="C73" s="102"/>
      <c r="D73" s="102"/>
      <c r="E73" s="102"/>
      <c r="F73" s="102"/>
      <c r="G73" s="292"/>
      <c r="H73" s="292"/>
      <c r="I73" s="290"/>
    </row>
    <row r="74" spans="2:9" s="58" customFormat="1" x14ac:dyDescent="0.2">
      <c r="B74" s="737"/>
      <c r="C74" s="102"/>
      <c r="D74" s="102"/>
      <c r="E74" s="102"/>
      <c r="F74" s="102"/>
      <c r="G74" s="292"/>
      <c r="H74" s="292"/>
      <c r="I74" s="290"/>
    </row>
    <row r="75" spans="2:9" s="58" customFormat="1" x14ac:dyDescent="0.2">
      <c r="B75" s="737"/>
      <c r="C75" s="102"/>
      <c r="D75" s="102"/>
      <c r="E75" s="102"/>
      <c r="F75" s="102"/>
      <c r="G75" s="292"/>
      <c r="H75" s="292"/>
      <c r="I75" s="290"/>
    </row>
    <row r="76" spans="2:9" s="58" customFormat="1" x14ac:dyDescent="0.2">
      <c r="B76" s="737"/>
      <c r="C76" s="102"/>
      <c r="D76" s="102"/>
      <c r="E76" s="102"/>
      <c r="F76" s="102"/>
      <c r="G76" s="292"/>
      <c r="H76" s="292"/>
      <c r="I76" s="290"/>
    </row>
    <row r="77" spans="2:9" s="58" customFormat="1" x14ac:dyDescent="0.2">
      <c r="B77" s="737"/>
      <c r="C77" s="102"/>
      <c r="D77" s="102"/>
      <c r="E77" s="102"/>
      <c r="F77" s="102"/>
      <c r="G77" s="292"/>
      <c r="H77" s="292"/>
      <c r="I77" s="290"/>
    </row>
    <row r="78" spans="2:9" s="58" customFormat="1" x14ac:dyDescent="0.2">
      <c r="B78" s="737"/>
      <c r="C78" s="102"/>
      <c r="D78" s="102"/>
      <c r="E78" s="102"/>
      <c r="F78" s="102"/>
      <c r="G78" s="292"/>
      <c r="H78" s="292"/>
      <c r="I78" s="290"/>
    </row>
    <row r="79" spans="2:9" s="58" customFormat="1" x14ac:dyDescent="0.2">
      <c r="B79" s="737"/>
      <c r="C79" s="102"/>
      <c r="D79" s="102"/>
      <c r="E79" s="102"/>
      <c r="F79" s="102"/>
      <c r="G79" s="292"/>
      <c r="H79" s="292"/>
      <c r="I79" s="290"/>
    </row>
    <row r="80" spans="2:9" s="58" customFormat="1" x14ac:dyDescent="0.2">
      <c r="B80" s="737"/>
      <c r="C80" s="102"/>
      <c r="D80" s="102"/>
      <c r="E80" s="102"/>
      <c r="F80" s="102"/>
      <c r="G80" s="292"/>
      <c r="H80" s="292"/>
      <c r="I80" s="290"/>
    </row>
    <row r="81" spans="2:9" s="58" customFormat="1" x14ac:dyDescent="0.2">
      <c r="B81" s="737"/>
      <c r="C81" s="102"/>
      <c r="D81" s="102"/>
      <c r="E81" s="102"/>
      <c r="F81" s="102"/>
      <c r="G81" s="292"/>
      <c r="H81" s="292"/>
      <c r="I81" s="290"/>
    </row>
    <row r="82" spans="2:9" s="58" customFormat="1" x14ac:dyDescent="0.2">
      <c r="B82" s="737"/>
      <c r="C82" s="102"/>
      <c r="D82" s="102"/>
      <c r="E82" s="102"/>
      <c r="F82" s="102"/>
      <c r="G82" s="292"/>
      <c r="H82" s="292"/>
      <c r="I82" s="290"/>
    </row>
    <row r="83" spans="2:9" s="58" customFormat="1" x14ac:dyDescent="0.2">
      <c r="B83" s="737"/>
      <c r="C83" s="102"/>
      <c r="D83" s="102"/>
      <c r="E83" s="102"/>
      <c r="F83" s="102"/>
      <c r="G83" s="292"/>
      <c r="H83" s="292"/>
      <c r="I83" s="290"/>
    </row>
    <row r="84" spans="2:9" s="58" customFormat="1" x14ac:dyDescent="0.2">
      <c r="B84" s="737"/>
      <c r="C84" s="102"/>
      <c r="D84" s="102"/>
      <c r="E84" s="102"/>
      <c r="F84" s="102"/>
      <c r="G84" s="292"/>
      <c r="H84" s="292"/>
      <c r="I84" s="290"/>
    </row>
    <row r="85" spans="2:9" s="58" customFormat="1" x14ac:dyDescent="0.2">
      <c r="B85" s="737"/>
      <c r="C85" s="102"/>
      <c r="D85" s="102"/>
      <c r="E85" s="102"/>
      <c r="F85" s="102"/>
      <c r="G85" s="292"/>
      <c r="H85" s="292"/>
      <c r="I85" s="290"/>
    </row>
    <row r="86" spans="2:9" s="58" customFormat="1" x14ac:dyDescent="0.2">
      <c r="B86" s="737"/>
      <c r="C86" s="102"/>
      <c r="D86" s="102"/>
      <c r="E86" s="102"/>
      <c r="F86" s="102"/>
      <c r="G86" s="292"/>
      <c r="H86" s="292"/>
      <c r="I86" s="290"/>
    </row>
    <row r="87" spans="2:9" s="58" customFormat="1" x14ac:dyDescent="0.2">
      <c r="B87" s="737"/>
      <c r="C87" s="102"/>
      <c r="D87" s="102"/>
      <c r="E87" s="102"/>
      <c r="F87" s="102"/>
      <c r="G87" s="292"/>
      <c r="H87" s="292"/>
      <c r="I87" s="290"/>
    </row>
    <row r="88" spans="2:9" s="58" customFormat="1" x14ac:dyDescent="0.2">
      <c r="B88" s="737"/>
      <c r="C88" s="102"/>
      <c r="D88" s="102"/>
      <c r="E88" s="102"/>
      <c r="F88" s="102"/>
      <c r="G88" s="292"/>
      <c r="H88" s="292"/>
      <c r="I88" s="290"/>
    </row>
    <row r="89" spans="2:9" s="58" customFormat="1" x14ac:dyDescent="0.2">
      <c r="B89" s="737"/>
      <c r="C89" s="102"/>
      <c r="D89" s="102"/>
      <c r="E89" s="102"/>
      <c r="F89" s="102"/>
      <c r="G89" s="292"/>
      <c r="H89" s="292"/>
      <c r="I89" s="290"/>
    </row>
    <row r="90" spans="2:9" s="58" customFormat="1" x14ac:dyDescent="0.2">
      <c r="B90" s="737"/>
      <c r="C90" s="102"/>
      <c r="D90" s="102"/>
      <c r="E90" s="102"/>
      <c r="F90" s="102"/>
      <c r="G90" s="292"/>
      <c r="H90" s="292"/>
      <c r="I90" s="290"/>
    </row>
    <row r="91" spans="2:9" s="58" customFormat="1" x14ac:dyDescent="0.2">
      <c r="B91" s="737"/>
      <c r="C91" s="102"/>
      <c r="D91" s="102"/>
      <c r="E91" s="102"/>
      <c r="F91" s="102"/>
      <c r="G91" s="292"/>
      <c r="H91" s="292"/>
      <c r="I91" s="290"/>
    </row>
    <row r="92" spans="2:9" s="58" customFormat="1" x14ac:dyDescent="0.2">
      <c r="B92" s="737"/>
      <c r="C92" s="102"/>
      <c r="D92" s="102"/>
      <c r="E92" s="102"/>
      <c r="F92" s="102"/>
      <c r="G92" s="292"/>
      <c r="H92" s="292"/>
      <c r="I92" s="290"/>
    </row>
    <row r="93" spans="2:9" s="58" customFormat="1" x14ac:dyDescent="0.2">
      <c r="B93" s="737"/>
      <c r="C93" s="102"/>
      <c r="D93" s="102"/>
      <c r="E93" s="102"/>
      <c r="F93" s="102"/>
      <c r="G93" s="292"/>
      <c r="H93" s="292"/>
      <c r="I93" s="290"/>
    </row>
    <row r="94" spans="2:9" s="58" customFormat="1" x14ac:dyDescent="0.2">
      <c r="B94" s="737"/>
      <c r="C94" s="102"/>
      <c r="D94" s="102"/>
      <c r="E94" s="102"/>
      <c r="F94" s="102"/>
      <c r="G94" s="292"/>
      <c r="H94" s="292"/>
      <c r="I94" s="290"/>
    </row>
    <row r="95" spans="2:9" s="58" customFormat="1" x14ac:dyDescent="0.2">
      <c r="B95" s="737"/>
      <c r="C95" s="102"/>
      <c r="D95" s="102"/>
      <c r="E95" s="102"/>
      <c r="F95" s="102"/>
      <c r="G95" s="292"/>
      <c r="H95" s="292"/>
      <c r="I95" s="290"/>
    </row>
    <row r="96" spans="2:9" s="58" customFormat="1" x14ac:dyDescent="0.2">
      <c r="B96" s="737"/>
      <c r="C96" s="102"/>
      <c r="D96" s="102"/>
      <c r="E96" s="102"/>
      <c r="F96" s="102"/>
      <c r="G96" s="292"/>
      <c r="H96" s="292"/>
      <c r="I96" s="290"/>
    </row>
    <row r="97" spans="1:72" s="58" customFormat="1" x14ac:dyDescent="0.2">
      <c r="B97" s="737"/>
      <c r="C97" s="102"/>
      <c r="D97" s="102"/>
      <c r="E97" s="102"/>
      <c r="F97" s="102"/>
      <c r="G97" s="292"/>
      <c r="H97" s="292"/>
      <c r="I97" s="290"/>
    </row>
    <row r="98" spans="1:72" s="58" customFormat="1" x14ac:dyDescent="0.2">
      <c r="B98" s="737"/>
      <c r="C98" s="102"/>
      <c r="D98" s="102"/>
      <c r="E98" s="102"/>
      <c r="F98" s="102"/>
      <c r="G98" s="292"/>
      <c r="H98" s="292"/>
      <c r="I98" s="290"/>
    </row>
    <row r="99" spans="1:72" s="58" customFormat="1" x14ac:dyDescent="0.2">
      <c r="B99" s="737"/>
      <c r="C99" s="102"/>
      <c r="D99" s="102"/>
      <c r="E99" s="102"/>
      <c r="F99" s="102"/>
      <c r="G99" s="292"/>
      <c r="H99" s="292"/>
      <c r="I99" s="290"/>
    </row>
    <row r="100" spans="1:72" s="58" customFormat="1" x14ac:dyDescent="0.2">
      <c r="B100" s="737"/>
      <c r="C100" s="102"/>
      <c r="D100" s="102"/>
      <c r="E100" s="102"/>
      <c r="F100" s="102"/>
      <c r="G100" s="292"/>
      <c r="H100" s="292"/>
      <c r="I100" s="290"/>
    </row>
    <row r="101" spans="1:72" s="58" customFormat="1" x14ac:dyDescent="0.2">
      <c r="B101" s="737"/>
      <c r="C101" s="102"/>
      <c r="D101" s="102"/>
      <c r="E101" s="102"/>
      <c r="F101" s="102"/>
      <c r="G101" s="292"/>
      <c r="H101" s="292"/>
      <c r="I101" s="290"/>
    </row>
    <row r="102" spans="1:72" s="58" customFormat="1" x14ac:dyDescent="0.2">
      <c r="B102" s="737"/>
      <c r="C102" s="102"/>
      <c r="D102" s="102"/>
      <c r="E102" s="102"/>
      <c r="F102" s="102"/>
      <c r="G102" s="292"/>
      <c r="H102" s="292"/>
      <c r="I102" s="290"/>
    </row>
    <row r="103" spans="1:72" s="58" customFormat="1" x14ac:dyDescent="0.2">
      <c r="B103" s="737"/>
      <c r="C103" s="102"/>
      <c r="D103" s="102"/>
      <c r="E103" s="102"/>
      <c r="F103" s="102"/>
      <c r="G103" s="292"/>
      <c r="H103" s="292"/>
      <c r="I103" s="290"/>
    </row>
    <row r="104" spans="1:72" ht="11.25" x14ac:dyDescent="0.2">
      <c r="A104" s="95"/>
      <c r="J104" s="95"/>
      <c r="K104" s="95"/>
      <c r="L104" s="95"/>
      <c r="M104" s="95"/>
      <c r="N104" s="95"/>
      <c r="O104" s="95"/>
      <c r="P104" s="95"/>
      <c r="Q104" s="95"/>
      <c r="R104" s="95"/>
      <c r="S104" s="95"/>
      <c r="T104" s="95"/>
      <c r="U104" s="95"/>
      <c r="V104" s="95"/>
      <c r="W104" s="95"/>
      <c r="X104" s="95"/>
      <c r="Y104" s="95"/>
      <c r="Z104" s="95"/>
      <c r="AA104" s="95"/>
      <c r="AB104" s="95"/>
      <c r="AC104" s="95"/>
      <c r="AD104" s="95"/>
      <c r="AE104" s="95"/>
      <c r="AF104" s="95"/>
      <c r="AG104" s="95"/>
      <c r="AH104" s="95"/>
      <c r="AI104" s="95"/>
      <c r="AJ104" s="95"/>
      <c r="AK104" s="95"/>
      <c r="AL104" s="95"/>
      <c r="AM104" s="95"/>
      <c r="AN104" s="95"/>
      <c r="AO104" s="95"/>
      <c r="AP104" s="95"/>
      <c r="AQ104" s="95"/>
      <c r="AR104" s="95"/>
      <c r="AS104" s="95"/>
      <c r="AT104" s="95"/>
      <c r="AU104" s="95"/>
      <c r="AV104" s="95"/>
      <c r="AW104" s="95"/>
      <c r="AX104" s="95"/>
      <c r="AY104" s="95"/>
      <c r="AZ104" s="95"/>
      <c r="BA104" s="95"/>
      <c r="BB104" s="95"/>
      <c r="BC104" s="95"/>
      <c r="BD104" s="95"/>
      <c r="BE104" s="95"/>
      <c r="BF104" s="95"/>
      <c r="BG104" s="95"/>
      <c r="BH104" s="95"/>
      <c r="BI104" s="95"/>
      <c r="BJ104" s="95"/>
      <c r="BK104" s="95"/>
      <c r="BL104" s="95"/>
      <c r="BM104" s="95"/>
      <c r="BN104" s="95"/>
      <c r="BO104" s="95"/>
      <c r="BP104" s="95"/>
      <c r="BQ104" s="95"/>
      <c r="BR104" s="95"/>
      <c r="BS104" s="95"/>
      <c r="BT104" s="95"/>
    </row>
    <row r="105" spans="1:72" ht="11.25" x14ac:dyDescent="0.2">
      <c r="A105" s="95"/>
      <c r="J105" s="95"/>
      <c r="K105" s="95"/>
      <c r="L105" s="95"/>
      <c r="M105" s="95"/>
      <c r="N105" s="95"/>
      <c r="O105" s="95"/>
      <c r="P105" s="95"/>
      <c r="Q105" s="95"/>
      <c r="R105" s="95"/>
      <c r="S105" s="95"/>
      <c r="T105" s="95"/>
      <c r="U105" s="95"/>
      <c r="V105" s="95"/>
      <c r="W105" s="95"/>
      <c r="X105" s="95"/>
      <c r="Y105" s="95"/>
      <c r="Z105" s="95"/>
      <c r="AA105" s="95"/>
      <c r="AB105" s="95"/>
      <c r="AC105" s="95"/>
      <c r="AD105" s="95"/>
      <c r="AE105" s="95"/>
      <c r="AF105" s="95"/>
      <c r="AG105" s="95"/>
      <c r="AH105" s="95"/>
      <c r="AI105" s="95"/>
      <c r="AJ105" s="95"/>
      <c r="AK105" s="95"/>
      <c r="AL105" s="95"/>
      <c r="AM105" s="95"/>
      <c r="AN105" s="95"/>
      <c r="AO105" s="95"/>
      <c r="AP105" s="95"/>
      <c r="AQ105" s="95"/>
      <c r="AR105" s="95"/>
      <c r="AS105" s="95"/>
      <c r="AT105" s="95"/>
      <c r="AU105" s="95"/>
      <c r="AV105" s="95"/>
      <c r="AW105" s="95"/>
      <c r="AX105" s="95"/>
      <c r="AY105" s="95"/>
      <c r="AZ105" s="95"/>
      <c r="BA105" s="95"/>
      <c r="BB105" s="95"/>
      <c r="BC105" s="95"/>
      <c r="BD105" s="95"/>
      <c r="BE105" s="95"/>
      <c r="BF105" s="95"/>
      <c r="BG105" s="95"/>
      <c r="BH105" s="95"/>
      <c r="BI105" s="95"/>
      <c r="BJ105" s="95"/>
      <c r="BK105" s="95"/>
      <c r="BL105" s="95"/>
      <c r="BM105" s="95"/>
      <c r="BN105" s="95"/>
      <c r="BO105" s="95"/>
      <c r="BP105" s="95"/>
      <c r="BQ105" s="95"/>
      <c r="BR105" s="95"/>
      <c r="BS105" s="95"/>
      <c r="BT105" s="95"/>
    </row>
    <row r="106" spans="1:72" ht="11.25" x14ac:dyDescent="0.2">
      <c r="A106" s="95"/>
      <c r="J106" s="95"/>
      <c r="K106" s="95"/>
      <c r="L106" s="95"/>
      <c r="M106" s="95"/>
      <c r="N106" s="95"/>
      <c r="O106" s="95"/>
      <c r="P106" s="95"/>
      <c r="Q106" s="95"/>
      <c r="R106" s="95"/>
      <c r="S106" s="95"/>
      <c r="T106" s="95"/>
      <c r="U106" s="95"/>
      <c r="V106" s="95"/>
      <c r="W106" s="95"/>
      <c r="X106" s="95"/>
      <c r="Y106" s="95"/>
      <c r="Z106" s="95"/>
      <c r="AA106" s="95"/>
      <c r="AB106" s="95"/>
      <c r="AC106" s="95"/>
      <c r="AD106" s="95"/>
      <c r="AE106" s="95"/>
      <c r="AF106" s="95"/>
      <c r="AG106" s="95"/>
      <c r="AH106" s="95"/>
      <c r="AI106" s="95"/>
      <c r="AJ106" s="95"/>
      <c r="AK106" s="95"/>
      <c r="AL106" s="95"/>
      <c r="AM106" s="95"/>
      <c r="AN106" s="95"/>
      <c r="AO106" s="95"/>
      <c r="AP106" s="95"/>
      <c r="AQ106" s="95"/>
      <c r="AR106" s="95"/>
      <c r="AS106" s="95"/>
      <c r="AT106" s="95"/>
      <c r="AU106" s="95"/>
      <c r="AV106" s="95"/>
      <c r="AW106" s="95"/>
      <c r="AX106" s="95"/>
      <c r="AY106" s="95"/>
      <c r="AZ106" s="95"/>
      <c r="BA106" s="95"/>
      <c r="BB106" s="95"/>
      <c r="BC106" s="95"/>
      <c r="BD106" s="95"/>
      <c r="BE106" s="95"/>
      <c r="BF106" s="95"/>
      <c r="BG106" s="95"/>
      <c r="BH106" s="95"/>
      <c r="BI106" s="95"/>
      <c r="BJ106" s="95"/>
      <c r="BK106" s="95"/>
      <c r="BL106" s="95"/>
      <c r="BM106" s="95"/>
      <c r="BN106" s="95"/>
      <c r="BO106" s="95"/>
      <c r="BP106" s="95"/>
      <c r="BQ106" s="95"/>
      <c r="BR106" s="95"/>
      <c r="BS106" s="95"/>
      <c r="BT106" s="95"/>
    </row>
    <row r="107" spans="1:72" ht="11.25" x14ac:dyDescent="0.2">
      <c r="A107" s="95"/>
      <c r="J107" s="95"/>
      <c r="K107" s="95"/>
      <c r="L107" s="95"/>
      <c r="M107" s="95"/>
      <c r="N107" s="95"/>
      <c r="O107" s="95"/>
      <c r="P107" s="95"/>
      <c r="Q107" s="95"/>
      <c r="R107" s="95"/>
      <c r="S107" s="95"/>
      <c r="T107" s="95"/>
      <c r="U107" s="95"/>
      <c r="V107" s="95"/>
      <c r="W107" s="95"/>
      <c r="X107" s="95"/>
      <c r="Y107" s="95"/>
      <c r="Z107" s="95"/>
      <c r="AA107" s="95"/>
      <c r="AB107" s="95"/>
      <c r="AC107" s="95"/>
      <c r="AD107" s="95"/>
      <c r="AE107" s="95"/>
      <c r="AF107" s="95"/>
      <c r="AG107" s="95"/>
      <c r="AH107" s="95"/>
      <c r="AI107" s="95"/>
      <c r="AJ107" s="95"/>
      <c r="AK107" s="95"/>
      <c r="AL107" s="95"/>
      <c r="AM107" s="95"/>
      <c r="AN107" s="95"/>
      <c r="AO107" s="95"/>
      <c r="AP107" s="95"/>
      <c r="AQ107" s="95"/>
      <c r="AR107" s="95"/>
      <c r="AS107" s="95"/>
      <c r="AT107" s="95"/>
      <c r="AU107" s="95"/>
      <c r="AV107" s="95"/>
      <c r="AW107" s="95"/>
      <c r="AX107" s="95"/>
      <c r="AY107" s="95"/>
      <c r="AZ107" s="95"/>
      <c r="BA107" s="95"/>
      <c r="BB107" s="95"/>
      <c r="BC107" s="95"/>
      <c r="BD107" s="95"/>
      <c r="BE107" s="95"/>
      <c r="BF107" s="95"/>
      <c r="BG107" s="95"/>
      <c r="BH107" s="95"/>
      <c r="BI107" s="95"/>
      <c r="BJ107" s="95"/>
      <c r="BK107" s="95"/>
      <c r="BL107" s="95"/>
      <c r="BM107" s="95"/>
      <c r="BN107" s="95"/>
      <c r="BO107" s="95"/>
      <c r="BP107" s="95"/>
      <c r="BQ107" s="95"/>
      <c r="BR107" s="95"/>
      <c r="BS107" s="95"/>
      <c r="BT107" s="95"/>
    </row>
    <row r="108" spans="1:72" ht="11.25" x14ac:dyDescent="0.2">
      <c r="A108" s="95"/>
      <c r="J108" s="95"/>
      <c r="K108" s="95"/>
      <c r="L108" s="95"/>
      <c r="M108" s="95"/>
      <c r="N108" s="95"/>
      <c r="O108" s="95"/>
      <c r="P108" s="95"/>
      <c r="Q108" s="95"/>
      <c r="R108" s="95"/>
      <c r="S108" s="95"/>
      <c r="T108" s="95"/>
      <c r="U108" s="95"/>
      <c r="V108" s="95"/>
      <c r="W108" s="95"/>
      <c r="X108" s="95"/>
      <c r="Y108" s="95"/>
      <c r="Z108" s="95"/>
      <c r="AA108" s="95"/>
      <c r="AB108" s="95"/>
      <c r="AC108" s="95"/>
      <c r="AD108" s="95"/>
      <c r="AE108" s="95"/>
      <c r="AF108" s="95"/>
      <c r="AG108" s="95"/>
      <c r="AH108" s="95"/>
      <c r="AI108" s="95"/>
      <c r="AJ108" s="95"/>
      <c r="AK108" s="95"/>
      <c r="AL108" s="95"/>
      <c r="AM108" s="95"/>
      <c r="AN108" s="95"/>
      <c r="AO108" s="95"/>
      <c r="AP108" s="95"/>
      <c r="AQ108" s="95"/>
      <c r="AR108" s="95"/>
      <c r="AS108" s="95"/>
      <c r="AT108" s="95"/>
      <c r="AU108" s="95"/>
      <c r="AV108" s="95"/>
      <c r="AW108" s="95"/>
      <c r="AX108" s="95"/>
      <c r="AY108" s="95"/>
      <c r="AZ108" s="95"/>
      <c r="BA108" s="95"/>
      <c r="BB108" s="95"/>
      <c r="BC108" s="95"/>
      <c r="BD108" s="95"/>
      <c r="BE108" s="95"/>
      <c r="BF108" s="95"/>
      <c r="BG108" s="95"/>
      <c r="BH108" s="95"/>
      <c r="BI108" s="95"/>
      <c r="BJ108" s="95"/>
      <c r="BK108" s="95"/>
      <c r="BL108" s="95"/>
      <c r="BM108" s="95"/>
      <c r="BN108" s="95"/>
      <c r="BO108" s="95"/>
      <c r="BP108" s="95"/>
      <c r="BQ108" s="95"/>
      <c r="BR108" s="95"/>
      <c r="BS108" s="95"/>
      <c r="BT108" s="95"/>
    </row>
    <row r="109" spans="1:72" ht="11.25" x14ac:dyDescent="0.2">
      <c r="A109" s="95"/>
      <c r="J109" s="95"/>
      <c r="K109" s="95"/>
      <c r="L109" s="95"/>
      <c r="M109" s="95"/>
      <c r="N109" s="95"/>
      <c r="O109" s="95"/>
      <c r="P109" s="95"/>
      <c r="Q109" s="95"/>
      <c r="R109" s="95"/>
      <c r="S109" s="95"/>
      <c r="T109" s="95"/>
      <c r="U109" s="95"/>
      <c r="V109" s="95"/>
      <c r="W109" s="95"/>
      <c r="X109" s="95"/>
      <c r="Y109" s="95"/>
      <c r="Z109" s="95"/>
      <c r="AA109" s="95"/>
      <c r="AB109" s="95"/>
      <c r="AC109" s="95"/>
      <c r="AD109" s="95"/>
      <c r="AE109" s="95"/>
      <c r="AF109" s="95"/>
      <c r="AG109" s="95"/>
      <c r="AH109" s="95"/>
      <c r="AI109" s="95"/>
      <c r="AJ109" s="95"/>
      <c r="AK109" s="95"/>
      <c r="AL109" s="95"/>
      <c r="AM109" s="95"/>
      <c r="AN109" s="95"/>
      <c r="AO109" s="95"/>
      <c r="AP109" s="95"/>
      <c r="AQ109" s="95"/>
      <c r="AR109" s="95"/>
      <c r="AS109" s="95"/>
      <c r="AT109" s="95"/>
      <c r="AU109" s="95"/>
      <c r="AV109" s="95"/>
      <c r="AW109" s="95"/>
      <c r="AX109" s="95"/>
      <c r="AY109" s="95"/>
      <c r="AZ109" s="95"/>
      <c r="BA109" s="95"/>
      <c r="BB109" s="95"/>
      <c r="BC109" s="95"/>
      <c r="BD109" s="95"/>
      <c r="BE109" s="95"/>
      <c r="BF109" s="95"/>
      <c r="BG109" s="95"/>
      <c r="BH109" s="95"/>
      <c r="BI109" s="95"/>
      <c r="BJ109" s="95"/>
      <c r="BK109" s="95"/>
      <c r="BL109" s="95"/>
      <c r="BM109" s="95"/>
      <c r="BN109" s="95"/>
      <c r="BO109" s="95"/>
      <c r="BP109" s="95"/>
      <c r="BQ109" s="95"/>
      <c r="BR109" s="95"/>
      <c r="BS109" s="95"/>
      <c r="BT109" s="95"/>
    </row>
    <row r="110" spans="1:72" ht="11.25" x14ac:dyDescent="0.2">
      <c r="A110" s="95"/>
      <c r="J110" s="95"/>
      <c r="K110" s="95"/>
      <c r="L110" s="95"/>
      <c r="M110" s="95"/>
      <c r="N110" s="95"/>
      <c r="O110" s="95"/>
      <c r="P110" s="95"/>
      <c r="Q110" s="95"/>
      <c r="R110" s="95"/>
      <c r="S110" s="95"/>
      <c r="T110" s="95"/>
      <c r="U110" s="95"/>
      <c r="V110" s="95"/>
      <c r="W110" s="95"/>
      <c r="X110" s="95"/>
      <c r="Y110" s="95"/>
      <c r="Z110" s="95"/>
      <c r="AA110" s="95"/>
      <c r="AB110" s="95"/>
      <c r="AC110" s="95"/>
      <c r="AD110" s="95"/>
      <c r="AE110" s="95"/>
      <c r="AF110" s="95"/>
      <c r="AG110" s="95"/>
      <c r="AH110" s="95"/>
      <c r="AI110" s="95"/>
      <c r="AJ110" s="95"/>
      <c r="AK110" s="95"/>
      <c r="AL110" s="95"/>
      <c r="AM110" s="95"/>
      <c r="AN110" s="95"/>
      <c r="AO110" s="95"/>
      <c r="AP110" s="95"/>
      <c r="AQ110" s="95"/>
      <c r="AR110" s="95"/>
      <c r="AS110" s="95"/>
      <c r="AT110" s="95"/>
      <c r="AU110" s="95"/>
      <c r="AV110" s="95"/>
      <c r="AW110" s="95"/>
      <c r="AX110" s="95"/>
      <c r="AY110" s="95"/>
      <c r="AZ110" s="95"/>
      <c r="BA110" s="95"/>
      <c r="BB110" s="95"/>
      <c r="BC110" s="95"/>
      <c r="BD110" s="95"/>
      <c r="BE110" s="95"/>
      <c r="BF110" s="95"/>
      <c r="BG110" s="95"/>
      <c r="BH110" s="95"/>
      <c r="BI110" s="95"/>
      <c r="BJ110" s="95"/>
      <c r="BK110" s="95"/>
      <c r="BL110" s="95"/>
      <c r="BM110" s="95"/>
      <c r="BN110" s="95"/>
      <c r="BO110" s="95"/>
      <c r="BP110" s="95"/>
      <c r="BQ110" s="95"/>
      <c r="BR110" s="95"/>
      <c r="BS110" s="95"/>
      <c r="BT110" s="95"/>
    </row>
    <row r="111" spans="1:72" ht="11.25" x14ac:dyDescent="0.2">
      <c r="A111" s="95"/>
      <c r="J111" s="95"/>
      <c r="K111" s="95"/>
      <c r="L111" s="95"/>
      <c r="M111" s="95"/>
      <c r="N111" s="95"/>
      <c r="O111" s="95"/>
      <c r="P111" s="95"/>
      <c r="Q111" s="95"/>
      <c r="R111" s="95"/>
      <c r="S111" s="95"/>
      <c r="T111" s="95"/>
      <c r="U111" s="95"/>
      <c r="V111" s="95"/>
      <c r="W111" s="95"/>
      <c r="X111" s="95"/>
      <c r="Y111" s="95"/>
      <c r="Z111" s="95"/>
      <c r="AA111" s="95"/>
      <c r="AB111" s="95"/>
      <c r="AC111" s="95"/>
      <c r="AD111" s="95"/>
      <c r="AE111" s="95"/>
      <c r="AF111" s="95"/>
      <c r="AG111" s="95"/>
      <c r="AH111" s="95"/>
      <c r="AI111" s="95"/>
      <c r="AJ111" s="95"/>
      <c r="AK111" s="95"/>
      <c r="AL111" s="95"/>
      <c r="AM111" s="95"/>
      <c r="AN111" s="95"/>
      <c r="AO111" s="95"/>
      <c r="AP111" s="95"/>
      <c r="AQ111" s="95"/>
      <c r="AR111" s="95"/>
      <c r="AS111" s="95"/>
      <c r="AT111" s="95"/>
      <c r="AU111" s="95"/>
      <c r="AV111" s="95"/>
      <c r="AW111" s="95"/>
      <c r="AX111" s="95"/>
      <c r="AY111" s="95"/>
      <c r="AZ111" s="95"/>
      <c r="BA111" s="95"/>
      <c r="BB111" s="95"/>
      <c r="BC111" s="95"/>
      <c r="BD111" s="95"/>
      <c r="BE111" s="95"/>
      <c r="BF111" s="95"/>
      <c r="BG111" s="95"/>
      <c r="BH111" s="95"/>
      <c r="BI111" s="95"/>
      <c r="BJ111" s="95"/>
      <c r="BK111" s="95"/>
      <c r="BL111" s="95"/>
      <c r="BM111" s="95"/>
      <c r="BN111" s="95"/>
      <c r="BO111" s="95"/>
      <c r="BP111" s="95"/>
      <c r="BQ111" s="95"/>
      <c r="BR111" s="95"/>
      <c r="BS111" s="95"/>
      <c r="BT111" s="95"/>
    </row>
    <row r="112" spans="1:72" ht="11.25" x14ac:dyDescent="0.2">
      <c r="A112" s="95"/>
      <c r="J112" s="95"/>
      <c r="K112" s="95"/>
      <c r="L112" s="95"/>
      <c r="M112" s="95"/>
      <c r="N112" s="95"/>
      <c r="O112" s="95"/>
      <c r="P112" s="95"/>
      <c r="Q112" s="95"/>
      <c r="R112" s="95"/>
      <c r="S112" s="95"/>
      <c r="T112" s="95"/>
      <c r="U112" s="95"/>
      <c r="V112" s="95"/>
      <c r="W112" s="95"/>
      <c r="X112" s="95"/>
      <c r="Y112" s="95"/>
      <c r="Z112" s="95"/>
      <c r="AA112" s="95"/>
      <c r="AB112" s="95"/>
      <c r="AC112" s="95"/>
      <c r="AD112" s="95"/>
      <c r="AE112" s="95"/>
      <c r="AF112" s="95"/>
      <c r="AG112" s="95"/>
      <c r="AH112" s="95"/>
      <c r="AI112" s="95"/>
      <c r="AJ112" s="95"/>
      <c r="AK112" s="95"/>
      <c r="AL112" s="95"/>
      <c r="AM112" s="95"/>
      <c r="AN112" s="95"/>
      <c r="AO112" s="95"/>
      <c r="AP112" s="95"/>
      <c r="AQ112" s="95"/>
      <c r="AR112" s="95"/>
      <c r="AS112" s="95"/>
      <c r="AT112" s="95"/>
      <c r="AU112" s="95"/>
      <c r="AV112" s="95"/>
      <c r="AW112" s="95"/>
      <c r="AX112" s="95"/>
      <c r="AY112" s="95"/>
      <c r="AZ112" s="95"/>
      <c r="BA112" s="95"/>
      <c r="BB112" s="95"/>
      <c r="BC112" s="95"/>
      <c r="BD112" s="95"/>
      <c r="BE112" s="95"/>
      <c r="BF112" s="95"/>
      <c r="BG112" s="95"/>
      <c r="BH112" s="95"/>
      <c r="BI112" s="95"/>
      <c r="BJ112" s="95"/>
      <c r="BK112" s="95"/>
      <c r="BL112" s="95"/>
      <c r="BM112" s="95"/>
      <c r="BN112" s="95"/>
      <c r="BO112" s="95"/>
      <c r="BP112" s="95"/>
      <c r="BQ112" s="95"/>
      <c r="BR112" s="95"/>
      <c r="BS112" s="95"/>
      <c r="BT112" s="95"/>
    </row>
    <row r="113" spans="1:72" ht="11.25" x14ac:dyDescent="0.2">
      <c r="A113" s="95"/>
      <c r="J113" s="95"/>
      <c r="K113" s="95"/>
      <c r="L113" s="95"/>
      <c r="M113" s="95"/>
      <c r="N113" s="95"/>
      <c r="O113" s="95"/>
      <c r="P113" s="95"/>
      <c r="Q113" s="95"/>
      <c r="R113" s="95"/>
      <c r="S113" s="95"/>
      <c r="T113" s="95"/>
      <c r="U113" s="95"/>
      <c r="V113" s="95"/>
      <c r="W113" s="95"/>
      <c r="X113" s="95"/>
      <c r="Y113" s="95"/>
      <c r="Z113" s="95"/>
      <c r="AA113" s="95"/>
      <c r="AB113" s="95"/>
      <c r="AC113" s="95"/>
      <c r="AD113" s="95"/>
      <c r="AE113" s="95"/>
      <c r="AF113" s="95"/>
      <c r="AG113" s="95"/>
      <c r="AH113" s="95"/>
      <c r="AI113" s="95"/>
      <c r="AJ113" s="95"/>
      <c r="AK113" s="95"/>
      <c r="AL113" s="95"/>
      <c r="AM113" s="95"/>
      <c r="AN113" s="95"/>
      <c r="AO113" s="95"/>
      <c r="AP113" s="95"/>
      <c r="AQ113" s="95"/>
      <c r="AR113" s="95"/>
      <c r="AS113" s="95"/>
      <c r="AT113" s="95"/>
      <c r="AU113" s="95"/>
      <c r="AV113" s="95"/>
      <c r="AW113" s="95"/>
      <c r="AX113" s="95"/>
      <c r="AY113" s="95"/>
      <c r="AZ113" s="95"/>
      <c r="BA113" s="95"/>
      <c r="BB113" s="95"/>
      <c r="BC113" s="95"/>
      <c r="BD113" s="95"/>
      <c r="BE113" s="95"/>
      <c r="BF113" s="95"/>
      <c r="BG113" s="95"/>
      <c r="BH113" s="95"/>
      <c r="BI113" s="95"/>
      <c r="BJ113" s="95"/>
      <c r="BK113" s="95"/>
      <c r="BL113" s="95"/>
      <c r="BM113" s="95"/>
      <c r="BN113" s="95"/>
      <c r="BO113" s="95"/>
      <c r="BP113" s="95"/>
      <c r="BQ113" s="95"/>
      <c r="BR113" s="95"/>
      <c r="BS113" s="95"/>
      <c r="BT113" s="95"/>
    </row>
    <row r="114" spans="1:72" ht="11.25" x14ac:dyDescent="0.2">
      <c r="A114" s="95"/>
      <c r="J114" s="95"/>
      <c r="K114" s="95"/>
      <c r="L114" s="95"/>
      <c r="M114" s="95"/>
      <c r="N114" s="95"/>
      <c r="O114" s="95"/>
      <c r="P114" s="95"/>
      <c r="Q114" s="95"/>
      <c r="R114" s="95"/>
      <c r="S114" s="95"/>
      <c r="T114" s="95"/>
      <c r="U114" s="95"/>
      <c r="V114" s="95"/>
      <c r="W114" s="95"/>
      <c r="X114" s="95"/>
      <c r="Y114" s="95"/>
      <c r="Z114" s="95"/>
      <c r="AA114" s="95"/>
      <c r="AB114" s="95"/>
      <c r="AC114" s="95"/>
      <c r="AD114" s="95"/>
      <c r="AE114" s="95"/>
      <c r="AF114" s="95"/>
      <c r="AG114" s="95"/>
      <c r="AH114" s="95"/>
      <c r="AI114" s="95"/>
      <c r="AJ114" s="95"/>
      <c r="AK114" s="95"/>
      <c r="AL114" s="95"/>
      <c r="AM114" s="95"/>
      <c r="AN114" s="95"/>
      <c r="AO114" s="95"/>
      <c r="AP114" s="95"/>
      <c r="AQ114" s="95"/>
      <c r="AR114" s="95"/>
      <c r="AS114" s="95"/>
      <c r="AT114" s="95"/>
      <c r="AU114" s="95"/>
      <c r="AV114" s="95"/>
      <c r="AW114" s="95"/>
      <c r="AX114" s="95"/>
      <c r="AY114" s="95"/>
      <c r="AZ114" s="95"/>
      <c r="BA114" s="95"/>
      <c r="BB114" s="95"/>
      <c r="BC114" s="95"/>
      <c r="BD114" s="95"/>
      <c r="BE114" s="95"/>
      <c r="BF114" s="95"/>
      <c r="BG114" s="95"/>
      <c r="BH114" s="95"/>
      <c r="BI114" s="95"/>
      <c r="BJ114" s="95"/>
      <c r="BK114" s="95"/>
      <c r="BL114" s="95"/>
      <c r="BM114" s="95"/>
      <c r="BN114" s="95"/>
      <c r="BO114" s="95"/>
      <c r="BP114" s="95"/>
      <c r="BQ114" s="95"/>
      <c r="BR114" s="95"/>
      <c r="BS114" s="95"/>
      <c r="BT114" s="95"/>
    </row>
    <row r="115" spans="1:72" ht="11.25" x14ac:dyDescent="0.2">
      <c r="A115" s="95"/>
      <c r="J115" s="95"/>
      <c r="K115" s="95"/>
      <c r="L115" s="95"/>
      <c r="M115" s="95"/>
      <c r="N115" s="95"/>
      <c r="O115" s="95"/>
      <c r="P115" s="95"/>
      <c r="Q115" s="95"/>
      <c r="R115" s="95"/>
      <c r="S115" s="95"/>
      <c r="T115" s="95"/>
      <c r="U115" s="95"/>
      <c r="V115" s="95"/>
      <c r="W115" s="95"/>
      <c r="X115" s="95"/>
      <c r="Y115" s="95"/>
      <c r="Z115" s="95"/>
      <c r="AA115" s="95"/>
      <c r="AB115" s="95"/>
      <c r="AC115" s="95"/>
      <c r="AD115" s="95"/>
      <c r="AE115" s="95"/>
      <c r="AF115" s="95"/>
      <c r="AG115" s="95"/>
      <c r="AH115" s="95"/>
      <c r="AI115" s="95"/>
      <c r="AJ115" s="95"/>
      <c r="AK115" s="95"/>
      <c r="AL115" s="95"/>
      <c r="AM115" s="95"/>
      <c r="AN115" s="95"/>
      <c r="AO115" s="95"/>
      <c r="AP115" s="95"/>
      <c r="AQ115" s="95"/>
      <c r="AR115" s="95"/>
      <c r="AS115" s="95"/>
      <c r="AT115" s="95"/>
      <c r="AU115" s="95"/>
      <c r="AV115" s="95"/>
      <c r="AW115" s="95"/>
      <c r="AX115" s="95"/>
      <c r="AY115" s="95"/>
      <c r="AZ115" s="95"/>
      <c r="BA115" s="95"/>
      <c r="BB115" s="95"/>
      <c r="BC115" s="95"/>
      <c r="BD115" s="95"/>
      <c r="BE115" s="95"/>
      <c r="BF115" s="95"/>
      <c r="BG115" s="95"/>
      <c r="BH115" s="95"/>
      <c r="BI115" s="95"/>
      <c r="BJ115" s="95"/>
      <c r="BK115" s="95"/>
      <c r="BL115" s="95"/>
      <c r="BM115" s="95"/>
      <c r="BN115" s="95"/>
      <c r="BO115" s="95"/>
      <c r="BP115" s="95"/>
      <c r="BQ115" s="95"/>
      <c r="BR115" s="95"/>
      <c r="BS115" s="95"/>
      <c r="BT115" s="95"/>
    </row>
    <row r="116" spans="1:72" ht="11.25" x14ac:dyDescent="0.2">
      <c r="A116" s="95"/>
      <c r="J116" s="95"/>
      <c r="K116" s="95"/>
      <c r="L116" s="95"/>
      <c r="M116" s="95"/>
      <c r="N116" s="95"/>
      <c r="O116" s="95"/>
      <c r="P116" s="95"/>
      <c r="Q116" s="95"/>
      <c r="R116" s="95"/>
      <c r="S116" s="95"/>
      <c r="T116" s="95"/>
      <c r="U116" s="95"/>
      <c r="V116" s="95"/>
      <c r="W116" s="95"/>
      <c r="X116" s="95"/>
      <c r="Y116" s="95"/>
      <c r="Z116" s="95"/>
      <c r="AA116" s="95"/>
      <c r="AB116" s="95"/>
      <c r="AC116" s="95"/>
      <c r="AD116" s="95"/>
      <c r="AE116" s="95"/>
      <c r="AF116" s="95"/>
      <c r="AG116" s="95"/>
      <c r="AH116" s="95"/>
      <c r="AI116" s="95"/>
      <c r="AJ116" s="95"/>
      <c r="AK116" s="95"/>
      <c r="AL116" s="95"/>
      <c r="AM116" s="95"/>
      <c r="AN116" s="95"/>
      <c r="AO116" s="95"/>
      <c r="AP116" s="95"/>
      <c r="AQ116" s="95"/>
      <c r="AR116" s="95"/>
      <c r="AS116" s="95"/>
      <c r="AT116" s="95"/>
      <c r="AU116" s="95"/>
      <c r="AV116" s="95"/>
      <c r="AW116" s="95"/>
      <c r="AX116" s="95"/>
      <c r="AY116" s="95"/>
      <c r="AZ116" s="95"/>
      <c r="BA116" s="95"/>
      <c r="BB116" s="95"/>
      <c r="BC116" s="95"/>
      <c r="BD116" s="95"/>
      <c r="BE116" s="95"/>
      <c r="BF116" s="95"/>
      <c r="BG116" s="95"/>
      <c r="BH116" s="95"/>
      <c r="BI116" s="95"/>
      <c r="BJ116" s="95"/>
      <c r="BK116" s="95"/>
      <c r="BL116" s="95"/>
      <c r="BM116" s="95"/>
      <c r="BN116" s="95"/>
      <c r="BO116" s="95"/>
      <c r="BP116" s="95"/>
      <c r="BQ116" s="95"/>
      <c r="BR116" s="95"/>
      <c r="BS116" s="95"/>
      <c r="BT116" s="95"/>
    </row>
    <row r="117" spans="1:72" ht="11.25" x14ac:dyDescent="0.2">
      <c r="A117" s="95"/>
      <c r="J117" s="95"/>
      <c r="K117" s="95"/>
      <c r="L117" s="95"/>
      <c r="M117" s="95"/>
      <c r="N117" s="95"/>
      <c r="O117" s="95"/>
      <c r="P117" s="95"/>
      <c r="Q117" s="95"/>
      <c r="R117" s="95"/>
      <c r="S117" s="95"/>
      <c r="T117" s="95"/>
      <c r="U117" s="95"/>
      <c r="V117" s="95"/>
      <c r="W117" s="95"/>
      <c r="X117" s="95"/>
      <c r="Y117" s="95"/>
      <c r="Z117" s="95"/>
      <c r="AA117" s="95"/>
      <c r="AB117" s="95"/>
      <c r="AC117" s="95"/>
      <c r="AD117" s="95"/>
      <c r="AE117" s="95"/>
      <c r="AF117" s="95"/>
      <c r="AG117" s="95"/>
      <c r="AH117" s="95"/>
      <c r="AI117" s="95"/>
      <c r="AJ117" s="95"/>
      <c r="AK117" s="95"/>
      <c r="AL117" s="95"/>
      <c r="AM117" s="95"/>
      <c r="AN117" s="95"/>
      <c r="AO117" s="95"/>
      <c r="AP117" s="95"/>
      <c r="AQ117" s="95"/>
      <c r="AR117" s="95"/>
      <c r="AS117" s="95"/>
      <c r="AT117" s="95"/>
      <c r="AU117" s="95"/>
      <c r="AV117" s="95"/>
      <c r="AW117" s="95"/>
      <c r="AX117" s="95"/>
      <c r="AY117" s="95"/>
      <c r="AZ117" s="95"/>
      <c r="BA117" s="95"/>
      <c r="BB117" s="95"/>
      <c r="BC117" s="95"/>
      <c r="BD117" s="95"/>
      <c r="BE117" s="95"/>
      <c r="BF117" s="95"/>
      <c r="BG117" s="95"/>
      <c r="BH117" s="95"/>
      <c r="BI117" s="95"/>
      <c r="BJ117" s="95"/>
      <c r="BK117" s="95"/>
      <c r="BL117" s="95"/>
      <c r="BM117" s="95"/>
      <c r="BN117" s="95"/>
      <c r="BO117" s="95"/>
      <c r="BP117" s="95"/>
      <c r="BQ117" s="95"/>
      <c r="BR117" s="95"/>
      <c r="BS117" s="95"/>
      <c r="BT117" s="95"/>
    </row>
    <row r="118" spans="1:72" ht="11.25" x14ac:dyDescent="0.2">
      <c r="A118" s="95"/>
      <c r="J118" s="95"/>
      <c r="K118" s="95"/>
      <c r="L118" s="95"/>
      <c r="M118" s="95"/>
      <c r="N118" s="95"/>
      <c r="O118" s="95"/>
      <c r="P118" s="95"/>
      <c r="Q118" s="95"/>
      <c r="R118" s="95"/>
      <c r="S118" s="95"/>
      <c r="T118" s="95"/>
      <c r="U118" s="95"/>
      <c r="V118" s="95"/>
      <c r="W118" s="95"/>
      <c r="X118" s="95"/>
      <c r="Y118" s="95"/>
      <c r="Z118" s="95"/>
      <c r="AA118" s="95"/>
      <c r="AB118" s="95"/>
      <c r="AC118" s="95"/>
      <c r="AD118" s="95"/>
      <c r="AE118" s="95"/>
      <c r="AF118" s="95"/>
      <c r="AG118" s="95"/>
      <c r="AH118" s="95"/>
      <c r="AI118" s="95"/>
      <c r="AJ118" s="95"/>
      <c r="AK118" s="95"/>
      <c r="AL118" s="95"/>
      <c r="AM118" s="95"/>
      <c r="AN118" s="95"/>
      <c r="AO118" s="95"/>
      <c r="AP118" s="95"/>
      <c r="AQ118" s="95"/>
      <c r="AR118" s="95"/>
      <c r="AS118" s="95"/>
      <c r="AT118" s="95"/>
      <c r="AU118" s="95"/>
      <c r="AV118" s="95"/>
      <c r="AW118" s="95"/>
      <c r="AX118" s="95"/>
      <c r="AY118" s="95"/>
      <c r="AZ118" s="95"/>
      <c r="BA118" s="95"/>
      <c r="BB118" s="95"/>
      <c r="BC118" s="95"/>
      <c r="BD118" s="95"/>
      <c r="BE118" s="95"/>
      <c r="BF118" s="95"/>
      <c r="BG118" s="95"/>
      <c r="BH118" s="95"/>
      <c r="BI118" s="95"/>
      <c r="BJ118" s="95"/>
      <c r="BK118" s="95"/>
      <c r="BL118" s="95"/>
      <c r="BM118" s="95"/>
      <c r="BN118" s="95"/>
      <c r="BO118" s="95"/>
      <c r="BP118" s="95"/>
      <c r="BQ118" s="95"/>
      <c r="BR118" s="95"/>
      <c r="BS118" s="95"/>
      <c r="BT118" s="95"/>
    </row>
    <row r="119" spans="1:72" ht="11.25" x14ac:dyDescent="0.2">
      <c r="A119" s="95"/>
      <c r="J119" s="95"/>
      <c r="K119" s="95"/>
      <c r="L119" s="95"/>
      <c r="M119" s="95"/>
      <c r="N119" s="95"/>
      <c r="O119" s="95"/>
      <c r="P119" s="95"/>
      <c r="Q119" s="95"/>
      <c r="R119" s="95"/>
      <c r="S119" s="95"/>
      <c r="T119" s="95"/>
      <c r="U119" s="95"/>
      <c r="V119" s="95"/>
      <c r="W119" s="95"/>
      <c r="X119" s="95"/>
      <c r="Y119" s="95"/>
      <c r="Z119" s="95"/>
      <c r="AA119" s="95"/>
      <c r="AB119" s="95"/>
      <c r="AC119" s="95"/>
      <c r="AD119" s="95"/>
      <c r="AE119" s="95"/>
      <c r="AF119" s="95"/>
      <c r="AG119" s="95"/>
      <c r="AH119" s="95"/>
      <c r="AI119" s="95"/>
      <c r="AJ119" s="95"/>
      <c r="AK119" s="95"/>
      <c r="AL119" s="95"/>
      <c r="AM119" s="95"/>
      <c r="AN119" s="95"/>
      <c r="AO119" s="95"/>
      <c r="AP119" s="95"/>
      <c r="AQ119" s="95"/>
      <c r="AR119" s="95"/>
      <c r="AS119" s="95"/>
      <c r="AT119" s="95"/>
      <c r="AU119" s="95"/>
      <c r="AV119" s="95"/>
      <c r="AW119" s="95"/>
      <c r="AX119" s="95"/>
      <c r="AY119" s="95"/>
      <c r="AZ119" s="95"/>
      <c r="BA119" s="95"/>
      <c r="BB119" s="95"/>
      <c r="BC119" s="95"/>
      <c r="BD119" s="95"/>
      <c r="BE119" s="95"/>
      <c r="BF119" s="95"/>
      <c r="BG119" s="95"/>
      <c r="BH119" s="95"/>
      <c r="BI119" s="95"/>
      <c r="BJ119" s="95"/>
      <c r="BK119" s="95"/>
      <c r="BL119" s="95"/>
      <c r="BM119" s="95"/>
      <c r="BN119" s="95"/>
      <c r="BO119" s="95"/>
      <c r="BP119" s="95"/>
      <c r="BQ119" s="95"/>
      <c r="BR119" s="95"/>
      <c r="BS119" s="95"/>
      <c r="BT119" s="95"/>
    </row>
    <row r="120" spans="1:72" ht="11.25" x14ac:dyDescent="0.2">
      <c r="A120" s="95"/>
      <c r="J120" s="95"/>
      <c r="K120" s="95"/>
      <c r="L120" s="95"/>
      <c r="M120" s="95"/>
      <c r="N120" s="95"/>
      <c r="O120" s="95"/>
      <c r="P120" s="95"/>
      <c r="Q120" s="95"/>
      <c r="R120" s="95"/>
      <c r="S120" s="95"/>
      <c r="T120" s="95"/>
      <c r="U120" s="95"/>
      <c r="V120" s="95"/>
      <c r="W120" s="95"/>
      <c r="X120" s="95"/>
      <c r="Y120" s="95"/>
      <c r="Z120" s="95"/>
      <c r="AA120" s="95"/>
      <c r="AB120" s="95"/>
      <c r="AC120" s="95"/>
      <c r="AD120" s="95"/>
      <c r="AE120" s="95"/>
      <c r="AF120" s="95"/>
      <c r="AG120" s="95"/>
      <c r="AH120" s="95"/>
      <c r="AI120" s="95"/>
      <c r="AJ120" s="95"/>
      <c r="AK120" s="95"/>
      <c r="AL120" s="95"/>
      <c r="AM120" s="95"/>
      <c r="AN120" s="95"/>
      <c r="AO120" s="95"/>
      <c r="AP120" s="95"/>
      <c r="AQ120" s="95"/>
      <c r="AR120" s="95"/>
      <c r="AS120" s="95"/>
      <c r="AT120" s="95"/>
      <c r="AU120" s="95"/>
      <c r="AV120" s="95"/>
      <c r="AW120" s="95"/>
      <c r="AX120" s="95"/>
      <c r="AY120" s="95"/>
      <c r="AZ120" s="95"/>
      <c r="BA120" s="95"/>
      <c r="BB120" s="95"/>
      <c r="BC120" s="95"/>
      <c r="BD120" s="95"/>
      <c r="BE120" s="95"/>
      <c r="BF120" s="95"/>
      <c r="BG120" s="95"/>
      <c r="BH120" s="95"/>
      <c r="BI120" s="95"/>
      <c r="BJ120" s="95"/>
      <c r="BK120" s="95"/>
      <c r="BL120" s="95"/>
      <c r="BM120" s="95"/>
      <c r="BN120" s="95"/>
      <c r="BO120" s="95"/>
      <c r="BP120" s="95"/>
      <c r="BQ120" s="95"/>
      <c r="BR120" s="95"/>
      <c r="BS120" s="95"/>
      <c r="BT120" s="95"/>
    </row>
    <row r="121" spans="1:72" ht="11.25" x14ac:dyDescent="0.2">
      <c r="A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  <c r="T121" s="95"/>
      <c r="U121" s="95"/>
      <c r="V121" s="95"/>
      <c r="W121" s="95"/>
      <c r="X121" s="95"/>
      <c r="Y121" s="95"/>
      <c r="Z121" s="95"/>
      <c r="AA121" s="95"/>
      <c r="AB121" s="95"/>
      <c r="AC121" s="95"/>
      <c r="AD121" s="95"/>
      <c r="AE121" s="95"/>
      <c r="AF121" s="95"/>
      <c r="AG121" s="95"/>
      <c r="AH121" s="95"/>
      <c r="AI121" s="95"/>
      <c r="AJ121" s="95"/>
      <c r="AK121" s="95"/>
      <c r="AL121" s="95"/>
      <c r="AM121" s="95"/>
      <c r="AN121" s="95"/>
      <c r="AO121" s="95"/>
      <c r="AP121" s="95"/>
      <c r="AQ121" s="95"/>
      <c r="AR121" s="95"/>
      <c r="AS121" s="95"/>
      <c r="AT121" s="95"/>
      <c r="AU121" s="95"/>
      <c r="AV121" s="95"/>
      <c r="AW121" s="95"/>
      <c r="AX121" s="95"/>
      <c r="AY121" s="95"/>
      <c r="AZ121" s="95"/>
      <c r="BA121" s="95"/>
      <c r="BB121" s="95"/>
      <c r="BC121" s="95"/>
      <c r="BD121" s="95"/>
      <c r="BE121" s="95"/>
      <c r="BF121" s="95"/>
      <c r="BG121" s="95"/>
      <c r="BH121" s="95"/>
      <c r="BI121" s="95"/>
      <c r="BJ121" s="95"/>
      <c r="BK121" s="95"/>
      <c r="BL121" s="95"/>
      <c r="BM121" s="95"/>
      <c r="BN121" s="95"/>
      <c r="BO121" s="95"/>
      <c r="BP121" s="95"/>
      <c r="BQ121" s="95"/>
      <c r="BR121" s="95"/>
      <c r="BS121" s="95"/>
      <c r="BT121" s="95"/>
    </row>
    <row r="122" spans="1:72" ht="11.25" x14ac:dyDescent="0.2">
      <c r="A122" s="95"/>
      <c r="J122" s="95"/>
      <c r="K122" s="95"/>
      <c r="L122" s="95"/>
      <c r="M122" s="95"/>
      <c r="N122" s="95"/>
      <c r="O122" s="95"/>
      <c r="P122" s="95"/>
      <c r="Q122" s="95"/>
      <c r="R122" s="95"/>
      <c r="S122" s="95"/>
      <c r="T122" s="95"/>
      <c r="U122" s="95"/>
      <c r="V122" s="95"/>
      <c r="W122" s="95"/>
      <c r="X122" s="95"/>
      <c r="Y122" s="95"/>
      <c r="Z122" s="95"/>
      <c r="AA122" s="95"/>
      <c r="AB122" s="95"/>
      <c r="AC122" s="95"/>
      <c r="AD122" s="95"/>
      <c r="AE122" s="95"/>
      <c r="AF122" s="95"/>
      <c r="AG122" s="95"/>
      <c r="AH122" s="95"/>
      <c r="AI122" s="95"/>
      <c r="AJ122" s="95"/>
      <c r="AK122" s="95"/>
      <c r="AL122" s="95"/>
      <c r="AM122" s="95"/>
      <c r="AN122" s="95"/>
      <c r="AO122" s="95"/>
      <c r="AP122" s="95"/>
      <c r="AQ122" s="95"/>
      <c r="AR122" s="95"/>
      <c r="AS122" s="95"/>
      <c r="AT122" s="95"/>
      <c r="AU122" s="95"/>
      <c r="AV122" s="95"/>
      <c r="AW122" s="95"/>
      <c r="AX122" s="95"/>
      <c r="AY122" s="95"/>
      <c r="AZ122" s="95"/>
      <c r="BA122" s="95"/>
      <c r="BB122" s="95"/>
      <c r="BC122" s="95"/>
      <c r="BD122" s="95"/>
      <c r="BE122" s="95"/>
      <c r="BF122" s="95"/>
      <c r="BG122" s="95"/>
      <c r="BH122" s="95"/>
      <c r="BI122" s="95"/>
      <c r="BJ122" s="95"/>
      <c r="BK122" s="95"/>
      <c r="BL122" s="95"/>
      <c r="BM122" s="95"/>
      <c r="BN122" s="95"/>
      <c r="BO122" s="95"/>
      <c r="BP122" s="95"/>
      <c r="BQ122" s="95"/>
      <c r="BR122" s="95"/>
      <c r="BS122" s="95"/>
      <c r="BT122" s="95"/>
    </row>
    <row r="123" spans="1:72" ht="11.25" x14ac:dyDescent="0.2">
      <c r="A123" s="95"/>
      <c r="J123" s="95"/>
      <c r="K123" s="95"/>
      <c r="L123" s="95"/>
      <c r="M123" s="95"/>
      <c r="N123" s="95"/>
      <c r="O123" s="95"/>
      <c r="P123" s="95"/>
      <c r="Q123" s="95"/>
      <c r="R123" s="95"/>
      <c r="S123" s="95"/>
      <c r="T123" s="95"/>
      <c r="U123" s="95"/>
      <c r="V123" s="95"/>
      <c r="W123" s="95"/>
      <c r="X123" s="95"/>
      <c r="Y123" s="95"/>
      <c r="Z123" s="95"/>
      <c r="AA123" s="95"/>
      <c r="AB123" s="95"/>
      <c r="AC123" s="95"/>
      <c r="AD123" s="95"/>
      <c r="AE123" s="95"/>
      <c r="AF123" s="95"/>
      <c r="AG123" s="95"/>
      <c r="AH123" s="95"/>
      <c r="AI123" s="95"/>
      <c r="AJ123" s="95"/>
      <c r="AK123" s="95"/>
      <c r="AL123" s="95"/>
      <c r="AM123" s="95"/>
      <c r="AN123" s="95"/>
      <c r="AO123" s="95"/>
      <c r="AP123" s="95"/>
      <c r="AQ123" s="95"/>
      <c r="AR123" s="95"/>
      <c r="AS123" s="95"/>
      <c r="AT123" s="95"/>
      <c r="AU123" s="95"/>
      <c r="AV123" s="95"/>
      <c r="AW123" s="95"/>
      <c r="AX123" s="95"/>
      <c r="AY123" s="95"/>
      <c r="AZ123" s="95"/>
      <c r="BA123" s="95"/>
      <c r="BB123" s="95"/>
      <c r="BC123" s="95"/>
      <c r="BD123" s="95"/>
      <c r="BE123" s="95"/>
      <c r="BF123" s="95"/>
      <c r="BG123" s="95"/>
      <c r="BH123" s="95"/>
      <c r="BI123" s="95"/>
      <c r="BJ123" s="95"/>
      <c r="BK123" s="95"/>
      <c r="BL123" s="95"/>
      <c r="BM123" s="95"/>
      <c r="BN123" s="95"/>
      <c r="BO123" s="95"/>
      <c r="BP123" s="95"/>
      <c r="BQ123" s="95"/>
      <c r="BR123" s="95"/>
      <c r="BS123" s="95"/>
      <c r="BT123" s="95"/>
    </row>
    <row r="124" spans="1:72" ht="11.25" x14ac:dyDescent="0.2">
      <c r="A124" s="95"/>
      <c r="J124" s="95"/>
      <c r="K124" s="95"/>
      <c r="L124" s="95"/>
      <c r="M124" s="95"/>
      <c r="N124" s="95"/>
      <c r="O124" s="95"/>
      <c r="P124" s="95"/>
      <c r="Q124" s="95"/>
      <c r="R124" s="95"/>
      <c r="S124" s="95"/>
      <c r="T124" s="95"/>
      <c r="U124" s="95"/>
      <c r="V124" s="95"/>
      <c r="W124" s="95"/>
      <c r="X124" s="95"/>
      <c r="Y124" s="95"/>
      <c r="Z124" s="95"/>
      <c r="AA124" s="95"/>
      <c r="AB124" s="95"/>
      <c r="AC124" s="95"/>
      <c r="AD124" s="95"/>
      <c r="AE124" s="95"/>
      <c r="AF124" s="95"/>
      <c r="AG124" s="95"/>
      <c r="AH124" s="95"/>
      <c r="AI124" s="95"/>
      <c r="AJ124" s="95"/>
      <c r="AK124" s="95"/>
      <c r="AL124" s="95"/>
      <c r="AM124" s="95"/>
      <c r="AN124" s="95"/>
      <c r="AO124" s="95"/>
      <c r="AP124" s="95"/>
      <c r="AQ124" s="95"/>
      <c r="AR124" s="95"/>
      <c r="AS124" s="95"/>
      <c r="AT124" s="95"/>
      <c r="AU124" s="95"/>
      <c r="AV124" s="95"/>
      <c r="AW124" s="95"/>
      <c r="AX124" s="95"/>
      <c r="AY124" s="95"/>
      <c r="AZ124" s="95"/>
      <c r="BA124" s="95"/>
      <c r="BB124" s="95"/>
      <c r="BC124" s="95"/>
      <c r="BD124" s="95"/>
      <c r="BE124" s="95"/>
      <c r="BF124" s="95"/>
      <c r="BG124" s="95"/>
      <c r="BH124" s="95"/>
      <c r="BI124" s="95"/>
      <c r="BJ124" s="95"/>
      <c r="BK124" s="95"/>
      <c r="BL124" s="95"/>
      <c r="BM124" s="95"/>
      <c r="BN124" s="95"/>
      <c r="BO124" s="95"/>
      <c r="BP124" s="95"/>
      <c r="BQ124" s="95"/>
      <c r="BR124" s="95"/>
      <c r="BS124" s="95"/>
      <c r="BT124" s="95"/>
    </row>
    <row r="125" spans="1:72" ht="11.25" x14ac:dyDescent="0.2">
      <c r="A125" s="95"/>
      <c r="J125" s="95"/>
      <c r="K125" s="95"/>
      <c r="L125" s="95"/>
      <c r="M125" s="95"/>
      <c r="N125" s="95"/>
      <c r="O125" s="95"/>
      <c r="P125" s="95"/>
      <c r="Q125" s="95"/>
      <c r="R125" s="95"/>
      <c r="S125" s="95"/>
      <c r="T125" s="95"/>
      <c r="U125" s="95"/>
      <c r="V125" s="95"/>
      <c r="W125" s="95"/>
      <c r="X125" s="95"/>
      <c r="Y125" s="95"/>
      <c r="Z125" s="95"/>
      <c r="AA125" s="95"/>
      <c r="AB125" s="95"/>
      <c r="AC125" s="95"/>
      <c r="AD125" s="95"/>
      <c r="AE125" s="95"/>
      <c r="AF125" s="95"/>
      <c r="AG125" s="95"/>
      <c r="AH125" s="95"/>
      <c r="AI125" s="95"/>
      <c r="AJ125" s="95"/>
      <c r="AK125" s="95"/>
      <c r="AL125" s="95"/>
      <c r="AM125" s="95"/>
      <c r="AN125" s="95"/>
      <c r="AO125" s="95"/>
      <c r="AP125" s="95"/>
      <c r="AQ125" s="95"/>
      <c r="AR125" s="95"/>
      <c r="AS125" s="95"/>
      <c r="AT125" s="95"/>
      <c r="AU125" s="95"/>
      <c r="AV125" s="95"/>
      <c r="AW125" s="95"/>
      <c r="AX125" s="95"/>
      <c r="AY125" s="95"/>
      <c r="AZ125" s="95"/>
      <c r="BA125" s="95"/>
      <c r="BB125" s="95"/>
      <c r="BC125" s="95"/>
      <c r="BD125" s="95"/>
      <c r="BE125" s="95"/>
      <c r="BF125" s="95"/>
      <c r="BG125" s="95"/>
      <c r="BH125" s="95"/>
      <c r="BI125" s="95"/>
      <c r="BJ125" s="95"/>
      <c r="BK125" s="95"/>
      <c r="BL125" s="95"/>
      <c r="BM125" s="95"/>
      <c r="BN125" s="95"/>
      <c r="BO125" s="95"/>
      <c r="BP125" s="95"/>
      <c r="BQ125" s="95"/>
      <c r="BR125" s="95"/>
      <c r="BS125" s="95"/>
      <c r="BT125" s="95"/>
    </row>
    <row r="126" spans="1:72" ht="11.25" x14ac:dyDescent="0.2">
      <c r="A126" s="95"/>
      <c r="J126" s="95"/>
      <c r="K126" s="95"/>
      <c r="L126" s="95"/>
      <c r="M126" s="95"/>
      <c r="N126" s="95"/>
      <c r="O126" s="95"/>
      <c r="P126" s="95"/>
      <c r="Q126" s="95"/>
      <c r="R126" s="95"/>
      <c r="S126" s="95"/>
      <c r="T126" s="95"/>
      <c r="U126" s="95"/>
      <c r="V126" s="95"/>
      <c r="W126" s="95"/>
      <c r="X126" s="95"/>
      <c r="Y126" s="95"/>
      <c r="Z126" s="95"/>
      <c r="AA126" s="95"/>
      <c r="AB126" s="95"/>
      <c r="AC126" s="95"/>
      <c r="AD126" s="95"/>
      <c r="AE126" s="95"/>
      <c r="AF126" s="95"/>
      <c r="AG126" s="95"/>
      <c r="AH126" s="95"/>
      <c r="AI126" s="95"/>
      <c r="AJ126" s="95"/>
      <c r="AK126" s="95"/>
      <c r="AL126" s="95"/>
      <c r="AM126" s="95"/>
      <c r="AN126" s="95"/>
      <c r="AO126" s="95"/>
      <c r="AP126" s="95"/>
      <c r="AQ126" s="95"/>
      <c r="AR126" s="95"/>
      <c r="AS126" s="95"/>
      <c r="AT126" s="95"/>
      <c r="AU126" s="95"/>
      <c r="AV126" s="95"/>
      <c r="AW126" s="95"/>
      <c r="AX126" s="95"/>
      <c r="AY126" s="95"/>
      <c r="AZ126" s="95"/>
      <c r="BA126" s="95"/>
      <c r="BB126" s="95"/>
      <c r="BC126" s="95"/>
      <c r="BD126" s="95"/>
      <c r="BE126" s="95"/>
      <c r="BF126" s="95"/>
      <c r="BG126" s="95"/>
      <c r="BH126" s="95"/>
      <c r="BI126" s="95"/>
      <c r="BJ126" s="95"/>
      <c r="BK126" s="95"/>
      <c r="BL126" s="95"/>
      <c r="BM126" s="95"/>
      <c r="BN126" s="95"/>
      <c r="BO126" s="95"/>
      <c r="BP126" s="95"/>
      <c r="BQ126" s="95"/>
      <c r="BR126" s="95"/>
      <c r="BS126" s="95"/>
      <c r="BT126" s="95"/>
    </row>
    <row r="127" spans="1:72" ht="11.25" x14ac:dyDescent="0.2">
      <c r="A127" s="95"/>
      <c r="J127" s="95"/>
      <c r="K127" s="95"/>
      <c r="L127" s="95"/>
      <c r="M127" s="95"/>
      <c r="N127" s="95"/>
      <c r="O127" s="95"/>
      <c r="P127" s="95"/>
      <c r="Q127" s="95"/>
      <c r="R127" s="95"/>
      <c r="S127" s="95"/>
      <c r="T127" s="95"/>
      <c r="U127" s="95"/>
      <c r="V127" s="95"/>
      <c r="W127" s="95"/>
      <c r="X127" s="95"/>
      <c r="Y127" s="95"/>
      <c r="Z127" s="95"/>
      <c r="AA127" s="95"/>
      <c r="AB127" s="95"/>
      <c r="AC127" s="95"/>
      <c r="AD127" s="95"/>
      <c r="AE127" s="95"/>
      <c r="AF127" s="95"/>
      <c r="AG127" s="95"/>
      <c r="AH127" s="95"/>
      <c r="AI127" s="95"/>
      <c r="AJ127" s="95"/>
      <c r="AK127" s="95"/>
      <c r="AL127" s="95"/>
      <c r="AM127" s="95"/>
      <c r="AN127" s="95"/>
      <c r="AO127" s="95"/>
      <c r="AP127" s="95"/>
      <c r="AQ127" s="95"/>
      <c r="AR127" s="95"/>
      <c r="AS127" s="95"/>
      <c r="AT127" s="95"/>
      <c r="AU127" s="95"/>
      <c r="AV127" s="95"/>
      <c r="AW127" s="95"/>
      <c r="AX127" s="95"/>
      <c r="AY127" s="95"/>
      <c r="AZ127" s="95"/>
      <c r="BA127" s="95"/>
      <c r="BB127" s="95"/>
      <c r="BC127" s="95"/>
      <c r="BD127" s="95"/>
      <c r="BE127" s="95"/>
      <c r="BF127" s="95"/>
      <c r="BG127" s="95"/>
      <c r="BH127" s="95"/>
      <c r="BI127" s="95"/>
      <c r="BJ127" s="95"/>
      <c r="BK127" s="95"/>
      <c r="BL127" s="95"/>
      <c r="BM127" s="95"/>
      <c r="BN127" s="95"/>
      <c r="BO127" s="95"/>
      <c r="BP127" s="95"/>
      <c r="BQ127" s="95"/>
      <c r="BR127" s="95"/>
      <c r="BS127" s="95"/>
      <c r="BT127" s="95"/>
    </row>
    <row r="128" spans="1:72" ht="11.25" x14ac:dyDescent="0.2">
      <c r="A128" s="95"/>
      <c r="J128" s="95"/>
      <c r="K128" s="95"/>
      <c r="L128" s="95"/>
      <c r="M128" s="95"/>
      <c r="N128" s="95"/>
      <c r="O128" s="95"/>
      <c r="P128" s="95"/>
      <c r="Q128" s="95"/>
      <c r="R128" s="95"/>
      <c r="S128" s="95"/>
      <c r="T128" s="95"/>
      <c r="U128" s="95"/>
      <c r="V128" s="95"/>
      <c r="W128" s="95"/>
      <c r="X128" s="95"/>
      <c r="Y128" s="95"/>
      <c r="Z128" s="95"/>
      <c r="AA128" s="95"/>
      <c r="AB128" s="95"/>
      <c r="AC128" s="95"/>
      <c r="AD128" s="95"/>
      <c r="AE128" s="95"/>
      <c r="AF128" s="95"/>
      <c r="AG128" s="95"/>
      <c r="AH128" s="95"/>
      <c r="AI128" s="95"/>
      <c r="AJ128" s="95"/>
      <c r="AK128" s="95"/>
      <c r="AL128" s="95"/>
      <c r="AM128" s="95"/>
      <c r="AN128" s="95"/>
      <c r="AO128" s="95"/>
      <c r="AP128" s="95"/>
      <c r="AQ128" s="95"/>
      <c r="AR128" s="95"/>
      <c r="AS128" s="95"/>
      <c r="AT128" s="95"/>
      <c r="AU128" s="95"/>
      <c r="AV128" s="95"/>
      <c r="AW128" s="95"/>
      <c r="AX128" s="95"/>
      <c r="AY128" s="95"/>
      <c r="AZ128" s="95"/>
      <c r="BA128" s="95"/>
      <c r="BB128" s="95"/>
      <c r="BC128" s="95"/>
      <c r="BD128" s="95"/>
      <c r="BE128" s="95"/>
      <c r="BF128" s="95"/>
      <c r="BG128" s="95"/>
      <c r="BH128" s="95"/>
      <c r="BI128" s="95"/>
      <c r="BJ128" s="95"/>
      <c r="BK128" s="95"/>
      <c r="BL128" s="95"/>
      <c r="BM128" s="95"/>
      <c r="BN128" s="95"/>
      <c r="BO128" s="95"/>
      <c r="BP128" s="95"/>
      <c r="BQ128" s="95"/>
      <c r="BR128" s="95"/>
      <c r="BS128" s="95"/>
      <c r="BT128" s="95"/>
    </row>
    <row r="129" spans="1:72" ht="11.25" x14ac:dyDescent="0.2">
      <c r="A129" s="95"/>
      <c r="J129" s="95"/>
      <c r="K129" s="95"/>
      <c r="L129" s="95"/>
      <c r="M129" s="95"/>
      <c r="N129" s="95"/>
      <c r="O129" s="95"/>
      <c r="P129" s="95"/>
      <c r="Q129" s="95"/>
      <c r="R129" s="95"/>
      <c r="S129" s="95"/>
      <c r="T129" s="95"/>
      <c r="U129" s="95"/>
      <c r="V129" s="95"/>
      <c r="W129" s="95"/>
      <c r="X129" s="95"/>
      <c r="Y129" s="95"/>
      <c r="Z129" s="95"/>
      <c r="AA129" s="95"/>
      <c r="AB129" s="95"/>
      <c r="AC129" s="95"/>
      <c r="AD129" s="95"/>
      <c r="AE129" s="95"/>
      <c r="AF129" s="95"/>
      <c r="AG129" s="95"/>
      <c r="AH129" s="95"/>
      <c r="AI129" s="95"/>
      <c r="AJ129" s="95"/>
      <c r="AK129" s="95"/>
      <c r="AL129" s="95"/>
      <c r="AM129" s="95"/>
      <c r="AN129" s="95"/>
      <c r="AO129" s="95"/>
      <c r="AP129" s="95"/>
      <c r="AQ129" s="95"/>
      <c r="AR129" s="95"/>
      <c r="AS129" s="95"/>
      <c r="AT129" s="95"/>
      <c r="AU129" s="95"/>
      <c r="AV129" s="95"/>
      <c r="AW129" s="95"/>
      <c r="AX129" s="95"/>
      <c r="AY129" s="95"/>
      <c r="AZ129" s="95"/>
      <c r="BA129" s="95"/>
      <c r="BB129" s="95"/>
      <c r="BC129" s="95"/>
      <c r="BD129" s="95"/>
      <c r="BE129" s="95"/>
      <c r="BF129" s="95"/>
      <c r="BG129" s="95"/>
      <c r="BH129" s="95"/>
      <c r="BI129" s="95"/>
      <c r="BJ129" s="95"/>
      <c r="BK129" s="95"/>
      <c r="BL129" s="95"/>
      <c r="BM129" s="95"/>
      <c r="BN129" s="95"/>
      <c r="BO129" s="95"/>
      <c r="BP129" s="95"/>
      <c r="BQ129" s="95"/>
      <c r="BR129" s="95"/>
      <c r="BS129" s="95"/>
      <c r="BT129" s="95"/>
    </row>
    <row r="130" spans="1:72" ht="11.25" x14ac:dyDescent="0.2">
      <c r="A130" s="95"/>
      <c r="J130" s="95"/>
      <c r="K130" s="95"/>
      <c r="L130" s="95"/>
      <c r="M130" s="95"/>
      <c r="N130" s="95"/>
      <c r="O130" s="95"/>
      <c r="P130" s="95"/>
      <c r="Q130" s="95"/>
      <c r="R130" s="95"/>
      <c r="S130" s="95"/>
      <c r="T130" s="95"/>
      <c r="U130" s="95"/>
      <c r="V130" s="95"/>
      <c r="W130" s="95"/>
      <c r="X130" s="95"/>
      <c r="Y130" s="95"/>
      <c r="Z130" s="95"/>
      <c r="AA130" s="95"/>
      <c r="AB130" s="95"/>
      <c r="AC130" s="95"/>
      <c r="AD130" s="95"/>
      <c r="AE130" s="95"/>
      <c r="AF130" s="95"/>
      <c r="AG130" s="95"/>
      <c r="AH130" s="95"/>
      <c r="AI130" s="95"/>
      <c r="AJ130" s="95"/>
      <c r="AK130" s="95"/>
      <c r="AL130" s="95"/>
      <c r="AM130" s="95"/>
      <c r="AN130" s="95"/>
      <c r="AO130" s="95"/>
      <c r="AP130" s="95"/>
      <c r="AQ130" s="95"/>
      <c r="AR130" s="95"/>
      <c r="AS130" s="95"/>
      <c r="AT130" s="95"/>
      <c r="AU130" s="95"/>
      <c r="AV130" s="95"/>
      <c r="AW130" s="95"/>
      <c r="AX130" s="95"/>
      <c r="AY130" s="95"/>
      <c r="AZ130" s="95"/>
      <c r="BA130" s="95"/>
      <c r="BB130" s="95"/>
      <c r="BC130" s="95"/>
      <c r="BD130" s="95"/>
      <c r="BE130" s="95"/>
      <c r="BF130" s="95"/>
      <c r="BG130" s="95"/>
      <c r="BH130" s="95"/>
      <c r="BI130" s="95"/>
      <c r="BJ130" s="95"/>
      <c r="BK130" s="95"/>
      <c r="BL130" s="95"/>
      <c r="BM130" s="95"/>
      <c r="BN130" s="95"/>
      <c r="BO130" s="95"/>
      <c r="BP130" s="95"/>
      <c r="BQ130" s="95"/>
      <c r="BR130" s="95"/>
      <c r="BS130" s="95"/>
      <c r="BT130" s="95"/>
    </row>
    <row r="131" spans="1:72" ht="11.25" x14ac:dyDescent="0.2">
      <c r="A131" s="95"/>
      <c r="J131" s="95"/>
      <c r="K131" s="95"/>
      <c r="L131" s="95"/>
      <c r="M131" s="95"/>
      <c r="N131" s="95"/>
      <c r="O131" s="95"/>
      <c r="P131" s="95"/>
      <c r="Q131" s="95"/>
      <c r="R131" s="95"/>
      <c r="S131" s="95"/>
      <c r="T131" s="95"/>
      <c r="U131" s="95"/>
      <c r="V131" s="95"/>
      <c r="W131" s="95"/>
      <c r="X131" s="95"/>
      <c r="Y131" s="95"/>
      <c r="Z131" s="95"/>
      <c r="AA131" s="95"/>
      <c r="AB131" s="95"/>
      <c r="AC131" s="95"/>
      <c r="AD131" s="95"/>
      <c r="AE131" s="95"/>
      <c r="AF131" s="95"/>
      <c r="AG131" s="95"/>
      <c r="AH131" s="95"/>
      <c r="AI131" s="95"/>
      <c r="AJ131" s="95"/>
      <c r="AK131" s="95"/>
      <c r="AL131" s="95"/>
      <c r="AM131" s="95"/>
      <c r="AN131" s="95"/>
      <c r="AO131" s="95"/>
      <c r="AP131" s="95"/>
      <c r="AQ131" s="95"/>
      <c r="AR131" s="95"/>
      <c r="AS131" s="95"/>
      <c r="AT131" s="95"/>
      <c r="AU131" s="95"/>
      <c r="AV131" s="95"/>
      <c r="AW131" s="95"/>
      <c r="AX131" s="95"/>
      <c r="AY131" s="95"/>
      <c r="AZ131" s="95"/>
      <c r="BA131" s="95"/>
      <c r="BB131" s="95"/>
      <c r="BC131" s="95"/>
      <c r="BD131" s="95"/>
      <c r="BE131" s="95"/>
      <c r="BF131" s="95"/>
      <c r="BG131" s="95"/>
      <c r="BH131" s="95"/>
      <c r="BI131" s="95"/>
      <c r="BJ131" s="95"/>
      <c r="BK131" s="95"/>
      <c r="BL131" s="95"/>
      <c r="BM131" s="95"/>
      <c r="BN131" s="95"/>
      <c r="BO131" s="95"/>
      <c r="BP131" s="95"/>
      <c r="BQ131" s="95"/>
      <c r="BR131" s="95"/>
      <c r="BS131" s="95"/>
      <c r="BT131" s="95"/>
    </row>
    <row r="132" spans="1:72" ht="11.25" x14ac:dyDescent="0.2">
      <c r="A132" s="95"/>
      <c r="J132" s="95"/>
      <c r="K132" s="95"/>
      <c r="L132" s="95"/>
      <c r="M132" s="95"/>
      <c r="N132" s="95"/>
      <c r="O132" s="95"/>
      <c r="P132" s="95"/>
      <c r="Q132" s="95"/>
      <c r="R132" s="95"/>
      <c r="S132" s="95"/>
      <c r="T132" s="95"/>
      <c r="U132" s="95"/>
      <c r="V132" s="95"/>
      <c r="W132" s="95"/>
      <c r="X132" s="95"/>
      <c r="Y132" s="95"/>
      <c r="Z132" s="95"/>
      <c r="AA132" s="95"/>
      <c r="AB132" s="95"/>
      <c r="AC132" s="95"/>
      <c r="AD132" s="95"/>
      <c r="AE132" s="95"/>
      <c r="AF132" s="95"/>
      <c r="AG132" s="95"/>
      <c r="AH132" s="95"/>
      <c r="AI132" s="95"/>
      <c r="AJ132" s="95"/>
      <c r="AK132" s="95"/>
      <c r="AL132" s="95"/>
      <c r="AM132" s="95"/>
      <c r="AN132" s="95"/>
      <c r="AO132" s="95"/>
      <c r="AP132" s="95"/>
      <c r="AQ132" s="95"/>
      <c r="AR132" s="95"/>
      <c r="AS132" s="95"/>
      <c r="AT132" s="95"/>
      <c r="AU132" s="95"/>
      <c r="AV132" s="95"/>
      <c r="AW132" s="95"/>
      <c r="AX132" s="95"/>
      <c r="AY132" s="95"/>
      <c r="AZ132" s="95"/>
      <c r="BA132" s="95"/>
      <c r="BB132" s="95"/>
      <c r="BC132" s="95"/>
      <c r="BD132" s="95"/>
      <c r="BE132" s="95"/>
      <c r="BF132" s="95"/>
      <c r="BG132" s="95"/>
      <c r="BH132" s="95"/>
      <c r="BI132" s="95"/>
      <c r="BJ132" s="95"/>
      <c r="BK132" s="95"/>
      <c r="BL132" s="95"/>
      <c r="BM132" s="95"/>
      <c r="BN132" s="95"/>
      <c r="BO132" s="95"/>
      <c r="BP132" s="95"/>
      <c r="BQ132" s="95"/>
      <c r="BR132" s="95"/>
      <c r="BS132" s="95"/>
      <c r="BT132" s="95"/>
    </row>
    <row r="133" spans="1:72" ht="11.25" x14ac:dyDescent="0.2">
      <c r="A133" s="95"/>
      <c r="J133" s="95"/>
      <c r="K133" s="95"/>
      <c r="L133" s="95"/>
      <c r="M133" s="95"/>
      <c r="N133" s="95"/>
      <c r="O133" s="95"/>
      <c r="P133" s="95"/>
      <c r="Q133" s="95"/>
      <c r="R133" s="95"/>
      <c r="S133" s="95"/>
      <c r="T133" s="95"/>
      <c r="U133" s="95"/>
      <c r="V133" s="95"/>
      <c r="W133" s="95"/>
      <c r="X133" s="95"/>
      <c r="Y133" s="95"/>
      <c r="Z133" s="95"/>
      <c r="AA133" s="95"/>
      <c r="AB133" s="95"/>
      <c r="AC133" s="95"/>
      <c r="AD133" s="95"/>
      <c r="AE133" s="95"/>
      <c r="AF133" s="95"/>
      <c r="AG133" s="95"/>
      <c r="AH133" s="95"/>
      <c r="AI133" s="95"/>
      <c r="AJ133" s="95"/>
      <c r="AK133" s="95"/>
      <c r="AL133" s="95"/>
      <c r="AM133" s="95"/>
      <c r="AN133" s="95"/>
      <c r="AO133" s="95"/>
      <c r="AP133" s="95"/>
      <c r="AQ133" s="95"/>
      <c r="AR133" s="95"/>
      <c r="AS133" s="95"/>
      <c r="AT133" s="95"/>
      <c r="AU133" s="95"/>
      <c r="AV133" s="95"/>
      <c r="AW133" s="95"/>
      <c r="AX133" s="95"/>
      <c r="AY133" s="95"/>
      <c r="AZ133" s="95"/>
      <c r="BA133" s="95"/>
      <c r="BB133" s="95"/>
      <c r="BC133" s="95"/>
      <c r="BD133" s="95"/>
      <c r="BE133" s="95"/>
      <c r="BF133" s="95"/>
      <c r="BG133" s="95"/>
      <c r="BH133" s="95"/>
      <c r="BI133" s="95"/>
      <c r="BJ133" s="95"/>
      <c r="BK133" s="95"/>
      <c r="BL133" s="95"/>
      <c r="BM133" s="95"/>
      <c r="BN133" s="95"/>
      <c r="BO133" s="95"/>
      <c r="BP133" s="95"/>
      <c r="BQ133" s="95"/>
      <c r="BR133" s="95"/>
      <c r="BS133" s="95"/>
      <c r="BT133" s="95"/>
    </row>
    <row r="134" spans="1:72" ht="11.25" x14ac:dyDescent="0.2">
      <c r="A134" s="95"/>
      <c r="J134" s="95"/>
      <c r="K134" s="95"/>
      <c r="L134" s="95"/>
      <c r="M134" s="95"/>
      <c r="N134" s="95"/>
      <c r="O134" s="95"/>
      <c r="P134" s="95"/>
      <c r="Q134" s="95"/>
      <c r="R134" s="95"/>
      <c r="S134" s="95"/>
      <c r="T134" s="95"/>
      <c r="U134" s="95"/>
      <c r="V134" s="95"/>
      <c r="W134" s="95"/>
      <c r="X134" s="95"/>
      <c r="Y134" s="95"/>
      <c r="Z134" s="95"/>
      <c r="AA134" s="95"/>
      <c r="AB134" s="95"/>
      <c r="AC134" s="95"/>
      <c r="AD134" s="95"/>
      <c r="AE134" s="95"/>
      <c r="AF134" s="95"/>
      <c r="AG134" s="95"/>
      <c r="AH134" s="95"/>
      <c r="AI134" s="95"/>
      <c r="AJ134" s="95"/>
      <c r="AK134" s="95"/>
      <c r="AL134" s="95"/>
      <c r="AM134" s="95"/>
      <c r="AN134" s="95"/>
      <c r="AO134" s="95"/>
      <c r="AP134" s="95"/>
      <c r="AQ134" s="95"/>
      <c r="AR134" s="95"/>
      <c r="AS134" s="95"/>
      <c r="AT134" s="95"/>
      <c r="AU134" s="95"/>
      <c r="AV134" s="95"/>
      <c r="AW134" s="95"/>
      <c r="AX134" s="95"/>
      <c r="AY134" s="95"/>
      <c r="AZ134" s="95"/>
      <c r="BA134" s="95"/>
      <c r="BB134" s="95"/>
      <c r="BC134" s="95"/>
      <c r="BD134" s="95"/>
      <c r="BE134" s="95"/>
      <c r="BF134" s="95"/>
      <c r="BG134" s="95"/>
      <c r="BH134" s="95"/>
      <c r="BI134" s="95"/>
      <c r="BJ134" s="95"/>
      <c r="BK134" s="95"/>
      <c r="BL134" s="95"/>
      <c r="BM134" s="95"/>
      <c r="BN134" s="95"/>
      <c r="BO134" s="95"/>
      <c r="BP134" s="95"/>
      <c r="BQ134" s="95"/>
      <c r="BR134" s="95"/>
      <c r="BS134" s="95"/>
      <c r="BT134" s="95"/>
    </row>
    <row r="135" spans="1:72" ht="11.25" x14ac:dyDescent="0.2">
      <c r="A135" s="95"/>
      <c r="J135" s="95"/>
      <c r="K135" s="95"/>
      <c r="L135" s="95"/>
      <c r="M135" s="95"/>
      <c r="N135" s="95"/>
      <c r="O135" s="95"/>
      <c r="P135" s="95"/>
      <c r="Q135" s="95"/>
      <c r="R135" s="95"/>
      <c r="S135" s="95"/>
      <c r="T135" s="95"/>
      <c r="U135" s="95"/>
      <c r="V135" s="95"/>
      <c r="W135" s="95"/>
      <c r="X135" s="95"/>
      <c r="Y135" s="95"/>
      <c r="Z135" s="95"/>
      <c r="AA135" s="95"/>
      <c r="AB135" s="95"/>
      <c r="AC135" s="95"/>
      <c r="AD135" s="95"/>
      <c r="AE135" s="95"/>
      <c r="AF135" s="95"/>
      <c r="AG135" s="95"/>
      <c r="AH135" s="95"/>
      <c r="AI135" s="95"/>
      <c r="AJ135" s="95"/>
      <c r="AK135" s="95"/>
      <c r="AL135" s="95"/>
      <c r="AM135" s="95"/>
      <c r="AN135" s="95"/>
      <c r="AO135" s="95"/>
      <c r="AP135" s="95"/>
      <c r="AQ135" s="95"/>
      <c r="AR135" s="95"/>
      <c r="AS135" s="95"/>
      <c r="AT135" s="95"/>
      <c r="AU135" s="95"/>
      <c r="AV135" s="95"/>
      <c r="AW135" s="95"/>
      <c r="AX135" s="95"/>
      <c r="AY135" s="95"/>
      <c r="AZ135" s="95"/>
      <c r="BA135" s="95"/>
      <c r="BB135" s="95"/>
      <c r="BC135" s="95"/>
      <c r="BD135" s="95"/>
      <c r="BE135" s="95"/>
      <c r="BF135" s="95"/>
      <c r="BG135" s="95"/>
      <c r="BH135" s="95"/>
      <c r="BI135" s="95"/>
      <c r="BJ135" s="95"/>
      <c r="BK135" s="95"/>
      <c r="BL135" s="95"/>
      <c r="BM135" s="95"/>
      <c r="BN135" s="95"/>
      <c r="BO135" s="95"/>
      <c r="BP135" s="95"/>
      <c r="BQ135" s="95"/>
      <c r="BR135" s="95"/>
      <c r="BS135" s="95"/>
      <c r="BT135" s="95"/>
    </row>
    <row r="136" spans="1:72" ht="11.25" x14ac:dyDescent="0.2">
      <c r="A136" s="95"/>
      <c r="J136" s="95"/>
      <c r="K136" s="95"/>
      <c r="L136" s="95"/>
      <c r="M136" s="95"/>
      <c r="N136" s="95"/>
      <c r="O136" s="95"/>
      <c r="P136" s="95"/>
      <c r="Q136" s="95"/>
      <c r="R136" s="95"/>
      <c r="S136" s="95"/>
      <c r="T136" s="95"/>
      <c r="U136" s="95"/>
      <c r="V136" s="95"/>
      <c r="W136" s="95"/>
      <c r="X136" s="95"/>
      <c r="Y136" s="95"/>
      <c r="Z136" s="95"/>
      <c r="AA136" s="95"/>
      <c r="AB136" s="95"/>
      <c r="AC136" s="95"/>
      <c r="AD136" s="95"/>
      <c r="AE136" s="95"/>
      <c r="AF136" s="95"/>
      <c r="AG136" s="95"/>
      <c r="AH136" s="95"/>
      <c r="AI136" s="95"/>
      <c r="AJ136" s="95"/>
      <c r="AK136" s="95"/>
      <c r="AL136" s="95"/>
      <c r="AM136" s="95"/>
      <c r="AN136" s="95"/>
      <c r="AO136" s="95"/>
      <c r="AP136" s="95"/>
      <c r="AQ136" s="95"/>
      <c r="AR136" s="95"/>
      <c r="AS136" s="95"/>
      <c r="AT136" s="95"/>
      <c r="AU136" s="95"/>
      <c r="AV136" s="95"/>
      <c r="AW136" s="95"/>
      <c r="AX136" s="95"/>
      <c r="AY136" s="95"/>
      <c r="AZ136" s="95"/>
      <c r="BA136" s="95"/>
      <c r="BB136" s="95"/>
      <c r="BC136" s="95"/>
      <c r="BD136" s="95"/>
      <c r="BE136" s="95"/>
      <c r="BF136" s="95"/>
      <c r="BG136" s="95"/>
      <c r="BH136" s="95"/>
      <c r="BI136" s="95"/>
      <c r="BJ136" s="95"/>
      <c r="BK136" s="95"/>
      <c r="BL136" s="95"/>
      <c r="BM136" s="95"/>
      <c r="BN136" s="95"/>
      <c r="BO136" s="95"/>
      <c r="BP136" s="95"/>
      <c r="BQ136" s="95"/>
      <c r="BR136" s="95"/>
      <c r="BS136" s="95"/>
      <c r="BT136" s="95"/>
    </row>
    <row r="137" spans="1:72" ht="11.25" x14ac:dyDescent="0.2">
      <c r="A137" s="95"/>
      <c r="J137" s="95"/>
      <c r="K137" s="95"/>
      <c r="L137" s="95"/>
      <c r="M137" s="95"/>
      <c r="N137" s="95"/>
      <c r="O137" s="95"/>
      <c r="P137" s="95"/>
      <c r="Q137" s="95"/>
      <c r="R137" s="95"/>
      <c r="S137" s="95"/>
      <c r="T137" s="95"/>
      <c r="U137" s="95"/>
      <c r="V137" s="95"/>
      <c r="W137" s="95"/>
      <c r="X137" s="95"/>
      <c r="Y137" s="95"/>
      <c r="Z137" s="95"/>
      <c r="AA137" s="95"/>
      <c r="AB137" s="95"/>
      <c r="AC137" s="95"/>
      <c r="AD137" s="95"/>
      <c r="AE137" s="95"/>
      <c r="AF137" s="95"/>
      <c r="AG137" s="95"/>
      <c r="AH137" s="95"/>
      <c r="AI137" s="95"/>
      <c r="AJ137" s="95"/>
      <c r="AK137" s="95"/>
      <c r="AL137" s="95"/>
      <c r="AM137" s="95"/>
      <c r="AN137" s="95"/>
      <c r="AO137" s="95"/>
      <c r="AP137" s="95"/>
      <c r="AQ137" s="95"/>
      <c r="AR137" s="95"/>
      <c r="AS137" s="95"/>
      <c r="AT137" s="95"/>
      <c r="AU137" s="95"/>
      <c r="AV137" s="95"/>
      <c r="AW137" s="95"/>
      <c r="AX137" s="95"/>
      <c r="AY137" s="95"/>
      <c r="AZ137" s="95"/>
      <c r="BA137" s="95"/>
      <c r="BB137" s="95"/>
      <c r="BC137" s="95"/>
      <c r="BD137" s="95"/>
      <c r="BE137" s="95"/>
      <c r="BF137" s="95"/>
      <c r="BG137" s="95"/>
      <c r="BH137" s="95"/>
      <c r="BI137" s="95"/>
      <c r="BJ137" s="95"/>
      <c r="BK137" s="95"/>
      <c r="BL137" s="95"/>
      <c r="BM137" s="95"/>
      <c r="BN137" s="95"/>
      <c r="BO137" s="95"/>
      <c r="BP137" s="95"/>
      <c r="BQ137" s="95"/>
      <c r="BR137" s="95"/>
      <c r="BS137" s="95"/>
      <c r="BT137" s="95"/>
    </row>
    <row r="138" spans="1:72" ht="11.25" x14ac:dyDescent="0.2">
      <c r="A138" s="95"/>
      <c r="J138" s="95"/>
      <c r="K138" s="95"/>
      <c r="L138" s="95"/>
      <c r="M138" s="95"/>
      <c r="N138" s="95"/>
      <c r="O138" s="95"/>
      <c r="P138" s="95"/>
      <c r="Q138" s="95"/>
      <c r="R138" s="95"/>
      <c r="S138" s="95"/>
      <c r="T138" s="95"/>
      <c r="U138" s="95"/>
      <c r="V138" s="95"/>
      <c r="W138" s="95"/>
      <c r="X138" s="95"/>
      <c r="Y138" s="95"/>
      <c r="Z138" s="95"/>
      <c r="AA138" s="95"/>
      <c r="AB138" s="95"/>
      <c r="AC138" s="95"/>
      <c r="AD138" s="95"/>
      <c r="AE138" s="95"/>
      <c r="AF138" s="95"/>
      <c r="AG138" s="95"/>
      <c r="AH138" s="95"/>
      <c r="AI138" s="95"/>
      <c r="AJ138" s="95"/>
      <c r="AK138" s="95"/>
      <c r="AL138" s="95"/>
      <c r="AM138" s="95"/>
      <c r="AN138" s="95"/>
      <c r="AO138" s="95"/>
      <c r="AP138" s="95"/>
      <c r="AQ138" s="95"/>
      <c r="AR138" s="95"/>
      <c r="AS138" s="95"/>
      <c r="AT138" s="95"/>
      <c r="AU138" s="95"/>
      <c r="AV138" s="95"/>
      <c r="AW138" s="95"/>
      <c r="AX138" s="95"/>
      <c r="AY138" s="95"/>
      <c r="AZ138" s="95"/>
      <c r="BA138" s="95"/>
      <c r="BB138" s="95"/>
      <c r="BC138" s="95"/>
      <c r="BD138" s="95"/>
      <c r="BE138" s="95"/>
      <c r="BF138" s="95"/>
      <c r="BG138" s="95"/>
      <c r="BH138" s="95"/>
      <c r="BI138" s="95"/>
      <c r="BJ138" s="95"/>
      <c r="BK138" s="95"/>
      <c r="BL138" s="95"/>
      <c r="BM138" s="95"/>
      <c r="BN138" s="95"/>
      <c r="BO138" s="95"/>
      <c r="BP138" s="95"/>
      <c r="BQ138" s="95"/>
      <c r="BR138" s="95"/>
      <c r="BS138" s="95"/>
      <c r="BT138" s="95"/>
    </row>
    <row r="139" spans="1:72" ht="11.25" x14ac:dyDescent="0.2">
      <c r="A139" s="95"/>
      <c r="J139" s="95"/>
      <c r="K139" s="95"/>
      <c r="L139" s="95"/>
      <c r="M139" s="95"/>
      <c r="N139" s="95"/>
      <c r="O139" s="95"/>
      <c r="P139" s="95"/>
      <c r="Q139" s="95"/>
      <c r="R139" s="95"/>
      <c r="S139" s="95"/>
      <c r="T139" s="95"/>
      <c r="U139" s="95"/>
      <c r="V139" s="95"/>
      <c r="W139" s="95"/>
      <c r="X139" s="95"/>
      <c r="Y139" s="95"/>
      <c r="Z139" s="95"/>
      <c r="AA139" s="95"/>
      <c r="AB139" s="95"/>
      <c r="AC139" s="95"/>
      <c r="AD139" s="95"/>
      <c r="AE139" s="95"/>
      <c r="AF139" s="95"/>
      <c r="AG139" s="95"/>
      <c r="AH139" s="95"/>
      <c r="AI139" s="95"/>
      <c r="AJ139" s="95"/>
      <c r="AK139" s="95"/>
      <c r="AL139" s="95"/>
      <c r="AM139" s="95"/>
      <c r="AN139" s="95"/>
      <c r="AO139" s="95"/>
      <c r="AP139" s="95"/>
      <c r="AQ139" s="95"/>
      <c r="AR139" s="95"/>
      <c r="AS139" s="95"/>
      <c r="AT139" s="95"/>
      <c r="AU139" s="95"/>
      <c r="AV139" s="95"/>
      <c r="AW139" s="95"/>
      <c r="AX139" s="95"/>
      <c r="AY139" s="95"/>
      <c r="AZ139" s="95"/>
      <c r="BA139" s="95"/>
      <c r="BB139" s="95"/>
      <c r="BC139" s="95"/>
      <c r="BD139" s="95"/>
      <c r="BE139" s="95"/>
      <c r="BF139" s="95"/>
      <c r="BG139" s="95"/>
      <c r="BH139" s="95"/>
      <c r="BI139" s="95"/>
      <c r="BJ139" s="95"/>
      <c r="BK139" s="95"/>
      <c r="BL139" s="95"/>
      <c r="BM139" s="95"/>
      <c r="BN139" s="95"/>
      <c r="BO139" s="95"/>
      <c r="BP139" s="95"/>
      <c r="BQ139" s="95"/>
      <c r="BR139" s="95"/>
      <c r="BS139" s="95"/>
      <c r="BT139" s="95"/>
    </row>
    <row r="140" spans="1:72" ht="11.25" x14ac:dyDescent="0.2">
      <c r="A140" s="95"/>
      <c r="J140" s="95"/>
      <c r="K140" s="95"/>
      <c r="L140" s="95"/>
      <c r="M140" s="95"/>
      <c r="N140" s="95"/>
      <c r="O140" s="95"/>
      <c r="P140" s="95"/>
      <c r="Q140" s="95"/>
      <c r="R140" s="95"/>
      <c r="S140" s="95"/>
      <c r="T140" s="95"/>
      <c r="U140" s="95"/>
      <c r="V140" s="95"/>
      <c r="W140" s="95"/>
      <c r="X140" s="95"/>
      <c r="Y140" s="95"/>
      <c r="Z140" s="95"/>
      <c r="AA140" s="95"/>
      <c r="AB140" s="95"/>
      <c r="AC140" s="95"/>
      <c r="AD140" s="95"/>
      <c r="AE140" s="95"/>
      <c r="AF140" s="95"/>
      <c r="AG140" s="95"/>
      <c r="AH140" s="95"/>
      <c r="AI140" s="95"/>
      <c r="AJ140" s="95"/>
      <c r="AK140" s="95"/>
      <c r="AL140" s="95"/>
      <c r="AM140" s="95"/>
      <c r="AN140" s="95"/>
      <c r="AO140" s="95"/>
      <c r="AP140" s="95"/>
      <c r="AQ140" s="95"/>
      <c r="AR140" s="95"/>
      <c r="AS140" s="95"/>
      <c r="AT140" s="95"/>
      <c r="AU140" s="95"/>
      <c r="AV140" s="95"/>
      <c r="AW140" s="95"/>
      <c r="AX140" s="95"/>
      <c r="AY140" s="95"/>
      <c r="AZ140" s="95"/>
      <c r="BA140" s="95"/>
      <c r="BB140" s="95"/>
      <c r="BC140" s="95"/>
      <c r="BD140" s="95"/>
      <c r="BE140" s="95"/>
      <c r="BF140" s="95"/>
      <c r="BG140" s="95"/>
      <c r="BH140" s="95"/>
      <c r="BI140" s="95"/>
      <c r="BJ140" s="95"/>
      <c r="BK140" s="95"/>
      <c r="BL140" s="95"/>
      <c r="BM140" s="95"/>
      <c r="BN140" s="95"/>
      <c r="BO140" s="95"/>
      <c r="BP140" s="95"/>
      <c r="BQ140" s="95"/>
      <c r="BR140" s="95"/>
      <c r="BS140" s="95"/>
      <c r="BT140" s="95"/>
    </row>
    <row r="141" spans="1:72" ht="11.25" x14ac:dyDescent="0.2">
      <c r="A141" s="95"/>
      <c r="J141" s="95"/>
      <c r="K141" s="95"/>
      <c r="L141" s="95"/>
      <c r="M141" s="95"/>
      <c r="N141" s="95"/>
      <c r="O141" s="95"/>
      <c r="P141" s="95"/>
      <c r="Q141" s="95"/>
      <c r="R141" s="95"/>
      <c r="S141" s="95"/>
      <c r="T141" s="95"/>
      <c r="U141" s="95"/>
      <c r="V141" s="95"/>
      <c r="W141" s="95"/>
      <c r="X141" s="95"/>
      <c r="Y141" s="95"/>
      <c r="Z141" s="95"/>
      <c r="AA141" s="95"/>
      <c r="AB141" s="95"/>
      <c r="AC141" s="95"/>
      <c r="AD141" s="95"/>
      <c r="AE141" s="95"/>
      <c r="AF141" s="95"/>
      <c r="AG141" s="95"/>
      <c r="AH141" s="95"/>
      <c r="AI141" s="95"/>
      <c r="AJ141" s="95"/>
      <c r="AK141" s="95"/>
      <c r="AL141" s="95"/>
      <c r="AM141" s="95"/>
      <c r="AN141" s="95"/>
      <c r="AO141" s="95"/>
      <c r="AP141" s="95"/>
      <c r="AQ141" s="95"/>
      <c r="AR141" s="95"/>
      <c r="AS141" s="95"/>
      <c r="AT141" s="95"/>
      <c r="AU141" s="95"/>
      <c r="AV141" s="95"/>
      <c r="AW141" s="95"/>
      <c r="AX141" s="95"/>
      <c r="AY141" s="95"/>
      <c r="AZ141" s="95"/>
      <c r="BA141" s="95"/>
      <c r="BB141" s="95"/>
      <c r="BC141" s="95"/>
      <c r="BD141" s="95"/>
      <c r="BE141" s="95"/>
      <c r="BF141" s="95"/>
      <c r="BG141" s="95"/>
      <c r="BH141" s="95"/>
      <c r="BI141" s="95"/>
      <c r="BJ141" s="95"/>
      <c r="BK141" s="95"/>
      <c r="BL141" s="95"/>
      <c r="BM141" s="95"/>
      <c r="BN141" s="95"/>
      <c r="BO141" s="95"/>
      <c r="BP141" s="95"/>
      <c r="BQ141" s="95"/>
      <c r="BR141" s="95"/>
      <c r="BS141" s="95"/>
      <c r="BT141" s="95"/>
    </row>
    <row r="142" spans="1:72" ht="11.25" x14ac:dyDescent="0.2">
      <c r="A142" s="95"/>
      <c r="J142" s="95"/>
      <c r="K142" s="95"/>
      <c r="L142" s="95"/>
      <c r="M142" s="95"/>
      <c r="N142" s="95"/>
      <c r="O142" s="95"/>
      <c r="P142" s="95"/>
      <c r="Q142" s="95"/>
      <c r="R142" s="95"/>
      <c r="S142" s="95"/>
      <c r="T142" s="95"/>
      <c r="U142" s="95"/>
      <c r="V142" s="95"/>
      <c r="W142" s="95"/>
      <c r="X142" s="95"/>
      <c r="Y142" s="95"/>
      <c r="Z142" s="95"/>
      <c r="AA142" s="95"/>
      <c r="AB142" s="95"/>
      <c r="AC142" s="95"/>
      <c r="AD142" s="95"/>
      <c r="AE142" s="95"/>
      <c r="AF142" s="95"/>
      <c r="AG142" s="95"/>
      <c r="AH142" s="95"/>
      <c r="AI142" s="95"/>
      <c r="AJ142" s="95"/>
      <c r="AK142" s="95"/>
      <c r="AL142" s="95"/>
      <c r="AM142" s="95"/>
      <c r="AN142" s="95"/>
      <c r="AO142" s="95"/>
      <c r="AP142" s="95"/>
      <c r="AQ142" s="95"/>
      <c r="AR142" s="95"/>
      <c r="AS142" s="95"/>
      <c r="AT142" s="95"/>
      <c r="AU142" s="95"/>
      <c r="AV142" s="95"/>
      <c r="AW142" s="95"/>
      <c r="AX142" s="95"/>
      <c r="AY142" s="95"/>
      <c r="AZ142" s="95"/>
      <c r="BA142" s="95"/>
      <c r="BB142" s="95"/>
      <c r="BC142" s="95"/>
      <c r="BD142" s="95"/>
      <c r="BE142" s="95"/>
      <c r="BF142" s="95"/>
      <c r="BG142" s="95"/>
      <c r="BH142" s="95"/>
      <c r="BI142" s="95"/>
      <c r="BJ142" s="95"/>
      <c r="BK142" s="95"/>
      <c r="BL142" s="95"/>
      <c r="BM142" s="95"/>
      <c r="BN142" s="95"/>
      <c r="BO142" s="95"/>
      <c r="BP142" s="95"/>
      <c r="BQ142" s="95"/>
      <c r="BR142" s="95"/>
      <c r="BS142" s="95"/>
      <c r="BT142" s="95"/>
    </row>
    <row r="143" spans="1:72" ht="11.25" x14ac:dyDescent="0.2">
      <c r="A143" s="95"/>
      <c r="J143" s="95"/>
      <c r="K143" s="95"/>
      <c r="L143" s="95"/>
      <c r="M143" s="95"/>
      <c r="N143" s="95"/>
      <c r="O143" s="95"/>
      <c r="P143" s="95"/>
      <c r="Q143" s="95"/>
      <c r="R143" s="95"/>
      <c r="S143" s="95"/>
      <c r="T143" s="95"/>
      <c r="U143" s="95"/>
      <c r="V143" s="95"/>
      <c r="W143" s="95"/>
      <c r="X143" s="95"/>
      <c r="Y143" s="95"/>
      <c r="Z143" s="95"/>
      <c r="AA143" s="95"/>
      <c r="AB143" s="95"/>
      <c r="AC143" s="95"/>
      <c r="AD143" s="95"/>
      <c r="AE143" s="95"/>
      <c r="AF143" s="95"/>
      <c r="AG143" s="95"/>
      <c r="AH143" s="95"/>
      <c r="AI143" s="95"/>
      <c r="AJ143" s="95"/>
      <c r="AK143" s="95"/>
      <c r="AL143" s="95"/>
      <c r="AM143" s="95"/>
      <c r="AN143" s="95"/>
      <c r="AO143" s="95"/>
      <c r="AP143" s="95"/>
      <c r="AQ143" s="95"/>
      <c r="AR143" s="95"/>
      <c r="AS143" s="95"/>
      <c r="AT143" s="95"/>
      <c r="AU143" s="95"/>
      <c r="AV143" s="95"/>
      <c r="AW143" s="95"/>
      <c r="AX143" s="95"/>
      <c r="AY143" s="95"/>
      <c r="AZ143" s="95"/>
      <c r="BA143" s="95"/>
      <c r="BB143" s="95"/>
      <c r="BC143" s="95"/>
      <c r="BD143" s="95"/>
      <c r="BE143" s="95"/>
      <c r="BF143" s="95"/>
      <c r="BG143" s="95"/>
      <c r="BH143" s="95"/>
      <c r="BI143" s="95"/>
      <c r="BJ143" s="95"/>
      <c r="BK143" s="95"/>
      <c r="BL143" s="95"/>
      <c r="BM143" s="95"/>
      <c r="BN143" s="95"/>
      <c r="BO143" s="95"/>
      <c r="BP143" s="95"/>
      <c r="BQ143" s="95"/>
      <c r="BR143" s="95"/>
      <c r="BS143" s="95"/>
      <c r="BT143" s="95"/>
    </row>
    <row r="144" spans="1:72" ht="11.25" x14ac:dyDescent="0.2">
      <c r="A144" s="95"/>
      <c r="J144" s="95"/>
      <c r="K144" s="95"/>
      <c r="L144" s="95"/>
      <c r="M144" s="95"/>
      <c r="N144" s="95"/>
      <c r="O144" s="95"/>
      <c r="P144" s="95"/>
      <c r="Q144" s="95"/>
      <c r="R144" s="95"/>
      <c r="S144" s="95"/>
      <c r="T144" s="95"/>
      <c r="U144" s="95"/>
      <c r="V144" s="95"/>
      <c r="W144" s="95"/>
      <c r="X144" s="95"/>
      <c r="Y144" s="95"/>
      <c r="Z144" s="95"/>
      <c r="AA144" s="95"/>
      <c r="AB144" s="95"/>
      <c r="AC144" s="95"/>
      <c r="AD144" s="95"/>
      <c r="AE144" s="95"/>
      <c r="AF144" s="95"/>
      <c r="AG144" s="95"/>
      <c r="AH144" s="95"/>
      <c r="AI144" s="95"/>
      <c r="AJ144" s="95"/>
      <c r="AK144" s="95"/>
      <c r="AL144" s="95"/>
      <c r="AM144" s="95"/>
      <c r="AN144" s="95"/>
      <c r="AO144" s="95"/>
      <c r="AP144" s="95"/>
      <c r="AQ144" s="95"/>
      <c r="AR144" s="95"/>
      <c r="AS144" s="95"/>
      <c r="AT144" s="95"/>
      <c r="AU144" s="95"/>
      <c r="AV144" s="95"/>
      <c r="AW144" s="95"/>
      <c r="AX144" s="95"/>
      <c r="AY144" s="95"/>
      <c r="AZ144" s="95"/>
      <c r="BA144" s="95"/>
      <c r="BB144" s="95"/>
      <c r="BC144" s="95"/>
      <c r="BD144" s="95"/>
      <c r="BE144" s="95"/>
      <c r="BF144" s="95"/>
      <c r="BG144" s="95"/>
      <c r="BH144" s="95"/>
      <c r="BI144" s="95"/>
      <c r="BJ144" s="95"/>
      <c r="BK144" s="95"/>
      <c r="BL144" s="95"/>
      <c r="BM144" s="95"/>
      <c r="BN144" s="95"/>
      <c r="BO144" s="95"/>
      <c r="BP144" s="95"/>
      <c r="BQ144" s="95"/>
      <c r="BR144" s="95"/>
      <c r="BS144" s="95"/>
      <c r="BT144" s="95"/>
    </row>
    <row r="145" spans="1:72" ht="11.25" x14ac:dyDescent="0.2">
      <c r="A145" s="95"/>
      <c r="J145" s="95"/>
      <c r="K145" s="95"/>
      <c r="L145" s="95"/>
      <c r="M145" s="95"/>
      <c r="N145" s="95"/>
      <c r="O145" s="95"/>
      <c r="P145" s="95"/>
      <c r="Q145" s="95"/>
      <c r="R145" s="95"/>
      <c r="S145" s="95"/>
      <c r="T145" s="95"/>
      <c r="U145" s="95"/>
      <c r="V145" s="95"/>
      <c r="W145" s="95"/>
      <c r="X145" s="95"/>
      <c r="Y145" s="95"/>
      <c r="Z145" s="95"/>
      <c r="AA145" s="95"/>
      <c r="AB145" s="95"/>
      <c r="AC145" s="95"/>
      <c r="AD145" s="95"/>
      <c r="AE145" s="95"/>
      <c r="AF145" s="95"/>
      <c r="AG145" s="95"/>
      <c r="AH145" s="95"/>
      <c r="AI145" s="95"/>
      <c r="AJ145" s="95"/>
      <c r="AK145" s="95"/>
      <c r="AL145" s="95"/>
      <c r="AM145" s="95"/>
      <c r="AN145" s="95"/>
      <c r="AO145" s="95"/>
      <c r="AP145" s="95"/>
      <c r="AQ145" s="95"/>
      <c r="AR145" s="95"/>
      <c r="AS145" s="95"/>
      <c r="AT145" s="95"/>
      <c r="AU145" s="95"/>
      <c r="AV145" s="95"/>
      <c r="AW145" s="95"/>
      <c r="AX145" s="95"/>
      <c r="AY145" s="95"/>
      <c r="AZ145" s="95"/>
      <c r="BA145" s="95"/>
      <c r="BB145" s="95"/>
      <c r="BC145" s="95"/>
      <c r="BD145" s="95"/>
      <c r="BE145" s="95"/>
      <c r="BF145" s="95"/>
      <c r="BG145" s="95"/>
      <c r="BH145" s="95"/>
      <c r="BI145" s="95"/>
      <c r="BJ145" s="95"/>
      <c r="BK145" s="95"/>
      <c r="BL145" s="95"/>
      <c r="BM145" s="95"/>
      <c r="BN145" s="95"/>
      <c r="BO145" s="95"/>
      <c r="BP145" s="95"/>
      <c r="BQ145" s="95"/>
      <c r="BR145" s="95"/>
      <c r="BS145" s="95"/>
      <c r="BT145" s="95"/>
    </row>
    <row r="146" spans="1:72" ht="11.25" x14ac:dyDescent="0.2">
      <c r="A146" s="95"/>
      <c r="J146" s="95"/>
      <c r="K146" s="95"/>
      <c r="L146" s="95"/>
      <c r="M146" s="95"/>
      <c r="N146" s="95"/>
      <c r="O146" s="95"/>
      <c r="P146" s="95"/>
      <c r="Q146" s="95"/>
      <c r="R146" s="95"/>
      <c r="S146" s="95"/>
      <c r="T146" s="95"/>
      <c r="U146" s="95"/>
      <c r="V146" s="95"/>
      <c r="W146" s="95"/>
      <c r="X146" s="95"/>
      <c r="Y146" s="95"/>
      <c r="Z146" s="95"/>
      <c r="AA146" s="95"/>
      <c r="AB146" s="95"/>
      <c r="AC146" s="95"/>
      <c r="AD146" s="95"/>
      <c r="AE146" s="95"/>
      <c r="AF146" s="95"/>
      <c r="AG146" s="95"/>
      <c r="AH146" s="95"/>
      <c r="AI146" s="95"/>
      <c r="AJ146" s="95"/>
      <c r="AK146" s="95"/>
      <c r="AL146" s="95"/>
      <c r="AM146" s="95"/>
      <c r="AN146" s="95"/>
      <c r="AO146" s="95"/>
      <c r="AP146" s="95"/>
      <c r="AQ146" s="95"/>
      <c r="AR146" s="95"/>
      <c r="AS146" s="95"/>
      <c r="AT146" s="95"/>
      <c r="AU146" s="95"/>
      <c r="AV146" s="95"/>
      <c r="AW146" s="95"/>
      <c r="AX146" s="95"/>
      <c r="AY146" s="95"/>
      <c r="AZ146" s="95"/>
      <c r="BA146" s="95"/>
      <c r="BB146" s="95"/>
      <c r="BC146" s="95"/>
      <c r="BD146" s="95"/>
      <c r="BE146" s="95"/>
      <c r="BF146" s="95"/>
      <c r="BG146" s="95"/>
      <c r="BH146" s="95"/>
      <c r="BI146" s="95"/>
      <c r="BJ146" s="95"/>
      <c r="BK146" s="95"/>
      <c r="BL146" s="95"/>
      <c r="BM146" s="95"/>
      <c r="BN146" s="95"/>
      <c r="BO146" s="95"/>
      <c r="BP146" s="95"/>
      <c r="BQ146" s="95"/>
      <c r="BR146" s="95"/>
      <c r="BS146" s="95"/>
      <c r="BT146" s="95"/>
    </row>
    <row r="147" spans="1:72" ht="11.25" x14ac:dyDescent="0.2">
      <c r="A147" s="95"/>
      <c r="J147" s="95"/>
      <c r="K147" s="95"/>
      <c r="L147" s="95"/>
      <c r="M147" s="95"/>
      <c r="N147" s="95"/>
      <c r="O147" s="95"/>
      <c r="P147" s="95"/>
      <c r="Q147" s="95"/>
      <c r="R147" s="95"/>
      <c r="S147" s="95"/>
      <c r="T147" s="95"/>
      <c r="U147" s="95"/>
      <c r="V147" s="95"/>
      <c r="W147" s="95"/>
      <c r="X147" s="95"/>
      <c r="Y147" s="95"/>
      <c r="Z147" s="95"/>
      <c r="AA147" s="95"/>
      <c r="AB147" s="95"/>
      <c r="AC147" s="95"/>
      <c r="AD147" s="95"/>
      <c r="AE147" s="95"/>
      <c r="AF147" s="95"/>
      <c r="AG147" s="95"/>
      <c r="AH147" s="95"/>
      <c r="AI147" s="95"/>
      <c r="AJ147" s="95"/>
      <c r="AK147" s="95"/>
      <c r="AL147" s="95"/>
      <c r="AM147" s="95"/>
      <c r="AN147" s="95"/>
      <c r="AO147" s="95"/>
      <c r="AP147" s="95"/>
      <c r="AQ147" s="95"/>
      <c r="AR147" s="95"/>
      <c r="AS147" s="95"/>
      <c r="AT147" s="95"/>
      <c r="AU147" s="95"/>
      <c r="AV147" s="95"/>
      <c r="AW147" s="95"/>
      <c r="AX147" s="95"/>
      <c r="AY147" s="95"/>
      <c r="AZ147" s="95"/>
      <c r="BA147" s="95"/>
      <c r="BB147" s="95"/>
      <c r="BC147" s="95"/>
      <c r="BD147" s="95"/>
      <c r="BE147" s="95"/>
      <c r="BF147" s="95"/>
      <c r="BG147" s="95"/>
      <c r="BH147" s="95"/>
      <c r="BI147" s="95"/>
      <c r="BJ147" s="95"/>
      <c r="BK147" s="95"/>
      <c r="BL147" s="95"/>
      <c r="BM147" s="95"/>
      <c r="BN147" s="95"/>
      <c r="BO147" s="95"/>
      <c r="BP147" s="95"/>
      <c r="BQ147" s="95"/>
      <c r="BR147" s="95"/>
      <c r="BS147" s="95"/>
      <c r="BT147" s="95"/>
    </row>
    <row r="148" spans="1:72" ht="11.25" x14ac:dyDescent="0.2">
      <c r="A148" s="95"/>
      <c r="J148" s="95"/>
      <c r="K148" s="95"/>
      <c r="L148" s="95"/>
      <c r="M148" s="95"/>
      <c r="N148" s="95"/>
      <c r="O148" s="95"/>
      <c r="P148" s="95"/>
      <c r="Q148" s="95"/>
      <c r="R148" s="95"/>
      <c r="S148" s="95"/>
      <c r="T148" s="95"/>
      <c r="U148" s="95"/>
      <c r="V148" s="95"/>
      <c r="W148" s="95"/>
      <c r="X148" s="95"/>
      <c r="Y148" s="95"/>
      <c r="Z148" s="95"/>
      <c r="AA148" s="95"/>
      <c r="AB148" s="95"/>
      <c r="AC148" s="95"/>
      <c r="AD148" s="95"/>
      <c r="AE148" s="95"/>
      <c r="AF148" s="95"/>
      <c r="AG148" s="95"/>
      <c r="AH148" s="95"/>
      <c r="AI148" s="95"/>
      <c r="AJ148" s="95"/>
      <c r="AK148" s="95"/>
      <c r="AL148" s="95"/>
      <c r="AM148" s="95"/>
      <c r="AN148" s="95"/>
      <c r="AO148" s="95"/>
      <c r="AP148" s="95"/>
      <c r="AQ148" s="95"/>
      <c r="AR148" s="95"/>
      <c r="AS148" s="95"/>
      <c r="AT148" s="95"/>
      <c r="AU148" s="95"/>
      <c r="AV148" s="95"/>
      <c r="AW148" s="95"/>
      <c r="AX148" s="95"/>
      <c r="AY148" s="95"/>
      <c r="AZ148" s="95"/>
      <c r="BA148" s="95"/>
      <c r="BB148" s="95"/>
      <c r="BC148" s="95"/>
      <c r="BD148" s="95"/>
      <c r="BE148" s="95"/>
      <c r="BF148" s="95"/>
      <c r="BG148" s="95"/>
      <c r="BH148" s="95"/>
      <c r="BI148" s="95"/>
      <c r="BJ148" s="95"/>
      <c r="BK148" s="95"/>
      <c r="BL148" s="95"/>
      <c r="BM148" s="95"/>
      <c r="BN148" s="95"/>
      <c r="BO148" s="95"/>
      <c r="BP148" s="95"/>
      <c r="BQ148" s="95"/>
      <c r="BR148" s="95"/>
      <c r="BS148" s="95"/>
      <c r="BT148" s="95"/>
    </row>
    <row r="149" spans="1:72" ht="11.25" x14ac:dyDescent="0.2">
      <c r="A149" s="95"/>
      <c r="J149" s="95"/>
      <c r="K149" s="95"/>
      <c r="L149" s="95"/>
      <c r="M149" s="95"/>
      <c r="N149" s="95"/>
      <c r="O149" s="95"/>
      <c r="P149" s="95"/>
      <c r="Q149" s="95"/>
      <c r="R149" s="95"/>
      <c r="S149" s="95"/>
      <c r="T149" s="95"/>
      <c r="U149" s="95"/>
      <c r="V149" s="95"/>
      <c r="W149" s="95"/>
      <c r="X149" s="95"/>
      <c r="Y149" s="95"/>
      <c r="Z149" s="95"/>
      <c r="AA149" s="95"/>
      <c r="AB149" s="95"/>
      <c r="AC149" s="95"/>
      <c r="AD149" s="95"/>
      <c r="AE149" s="95"/>
      <c r="AF149" s="95"/>
      <c r="AG149" s="95"/>
      <c r="AH149" s="95"/>
      <c r="AI149" s="95"/>
      <c r="AJ149" s="95"/>
      <c r="AK149" s="95"/>
      <c r="AL149" s="95"/>
      <c r="AM149" s="95"/>
      <c r="AN149" s="95"/>
      <c r="AO149" s="95"/>
      <c r="AP149" s="95"/>
      <c r="AQ149" s="95"/>
      <c r="AR149" s="95"/>
      <c r="AS149" s="95"/>
      <c r="AT149" s="95"/>
      <c r="AU149" s="95"/>
      <c r="AV149" s="95"/>
      <c r="AW149" s="95"/>
      <c r="AX149" s="95"/>
      <c r="AY149" s="95"/>
      <c r="AZ149" s="95"/>
      <c r="BA149" s="95"/>
      <c r="BB149" s="95"/>
      <c r="BC149" s="95"/>
      <c r="BD149" s="95"/>
      <c r="BE149" s="95"/>
      <c r="BF149" s="95"/>
      <c r="BG149" s="95"/>
      <c r="BH149" s="95"/>
      <c r="BI149" s="95"/>
      <c r="BJ149" s="95"/>
      <c r="BK149" s="95"/>
      <c r="BL149" s="95"/>
      <c r="BM149" s="95"/>
      <c r="BN149" s="95"/>
      <c r="BO149" s="95"/>
      <c r="BP149" s="95"/>
      <c r="BQ149" s="95"/>
      <c r="BR149" s="95"/>
      <c r="BS149" s="95"/>
      <c r="BT149" s="95"/>
    </row>
    <row r="150" spans="1:72" ht="11.25" x14ac:dyDescent="0.2">
      <c r="A150" s="95"/>
      <c r="J150" s="95"/>
      <c r="K150" s="95"/>
      <c r="L150" s="95"/>
      <c r="M150" s="95"/>
      <c r="N150" s="95"/>
      <c r="O150" s="95"/>
      <c r="P150" s="95"/>
      <c r="Q150" s="95"/>
      <c r="R150" s="95"/>
      <c r="S150" s="95"/>
      <c r="T150" s="95"/>
      <c r="U150" s="95"/>
      <c r="V150" s="95"/>
      <c r="W150" s="95"/>
      <c r="X150" s="95"/>
      <c r="Y150" s="95"/>
      <c r="Z150" s="95"/>
      <c r="AA150" s="95"/>
      <c r="AB150" s="95"/>
      <c r="AC150" s="95"/>
      <c r="AD150" s="95"/>
      <c r="AE150" s="95"/>
      <c r="AF150" s="95"/>
      <c r="AG150" s="95"/>
      <c r="AH150" s="95"/>
      <c r="AI150" s="95"/>
      <c r="AJ150" s="95"/>
      <c r="AK150" s="95"/>
      <c r="AL150" s="95"/>
      <c r="AM150" s="95"/>
      <c r="AN150" s="95"/>
      <c r="AO150" s="95"/>
      <c r="AP150" s="95"/>
      <c r="AQ150" s="95"/>
      <c r="AR150" s="95"/>
      <c r="AS150" s="95"/>
      <c r="AT150" s="95"/>
      <c r="AU150" s="95"/>
      <c r="AV150" s="95"/>
      <c r="AW150" s="95"/>
      <c r="AX150" s="95"/>
      <c r="AY150" s="95"/>
      <c r="AZ150" s="95"/>
      <c r="BA150" s="95"/>
      <c r="BB150" s="95"/>
      <c r="BC150" s="95"/>
      <c r="BD150" s="95"/>
      <c r="BE150" s="95"/>
      <c r="BF150" s="95"/>
      <c r="BG150" s="95"/>
      <c r="BH150" s="95"/>
      <c r="BI150" s="95"/>
      <c r="BJ150" s="95"/>
      <c r="BK150" s="95"/>
      <c r="BL150" s="95"/>
      <c r="BM150" s="95"/>
      <c r="BN150" s="95"/>
      <c r="BO150" s="95"/>
      <c r="BP150" s="95"/>
      <c r="BQ150" s="95"/>
      <c r="BR150" s="95"/>
      <c r="BS150" s="95"/>
      <c r="BT150" s="95"/>
    </row>
    <row r="151" spans="1:72" ht="11.25" x14ac:dyDescent="0.2">
      <c r="A151" s="95"/>
      <c r="J151" s="95"/>
      <c r="K151" s="95"/>
      <c r="L151" s="95"/>
      <c r="M151" s="95"/>
      <c r="N151" s="95"/>
      <c r="O151" s="95"/>
      <c r="P151" s="95"/>
      <c r="Q151" s="95"/>
      <c r="R151" s="95"/>
      <c r="S151" s="95"/>
      <c r="T151" s="95"/>
      <c r="U151" s="95"/>
      <c r="V151" s="95"/>
      <c r="W151" s="95"/>
      <c r="X151" s="95"/>
      <c r="Y151" s="95"/>
      <c r="Z151" s="95"/>
      <c r="AA151" s="95"/>
      <c r="AB151" s="95"/>
      <c r="AC151" s="95"/>
      <c r="AD151" s="95"/>
      <c r="AE151" s="95"/>
      <c r="AF151" s="95"/>
      <c r="AG151" s="95"/>
      <c r="AH151" s="95"/>
      <c r="AI151" s="95"/>
      <c r="AJ151" s="95"/>
      <c r="AK151" s="95"/>
      <c r="AL151" s="95"/>
      <c r="AM151" s="95"/>
      <c r="AN151" s="95"/>
      <c r="AO151" s="95"/>
      <c r="AP151" s="95"/>
      <c r="AQ151" s="95"/>
      <c r="AR151" s="95"/>
      <c r="AS151" s="95"/>
      <c r="AT151" s="95"/>
      <c r="AU151" s="95"/>
      <c r="AV151" s="95"/>
      <c r="AW151" s="95"/>
      <c r="AX151" s="95"/>
      <c r="AY151" s="95"/>
      <c r="AZ151" s="95"/>
      <c r="BA151" s="95"/>
      <c r="BB151" s="95"/>
      <c r="BC151" s="95"/>
      <c r="BD151" s="95"/>
      <c r="BE151" s="95"/>
      <c r="BF151" s="95"/>
      <c r="BG151" s="95"/>
      <c r="BH151" s="95"/>
      <c r="BI151" s="95"/>
      <c r="BJ151" s="95"/>
      <c r="BK151" s="95"/>
      <c r="BL151" s="95"/>
      <c r="BM151" s="95"/>
      <c r="BN151" s="95"/>
      <c r="BO151" s="95"/>
      <c r="BP151" s="95"/>
      <c r="BQ151" s="95"/>
      <c r="BR151" s="95"/>
      <c r="BS151" s="95"/>
      <c r="BT151" s="95"/>
    </row>
    <row r="152" spans="1:72" ht="11.25" x14ac:dyDescent="0.2">
      <c r="A152" s="95"/>
      <c r="J152" s="95"/>
      <c r="K152" s="95"/>
      <c r="L152" s="95"/>
      <c r="M152" s="95"/>
      <c r="N152" s="95"/>
      <c r="O152" s="95"/>
      <c r="P152" s="95"/>
      <c r="Q152" s="95"/>
      <c r="R152" s="95"/>
      <c r="S152" s="95"/>
      <c r="T152" s="95"/>
      <c r="U152" s="95"/>
      <c r="V152" s="95"/>
      <c r="W152" s="95"/>
      <c r="X152" s="95"/>
      <c r="Y152" s="95"/>
      <c r="Z152" s="95"/>
      <c r="AA152" s="95"/>
      <c r="AB152" s="95"/>
      <c r="AC152" s="95"/>
      <c r="AD152" s="95"/>
      <c r="AE152" s="95"/>
      <c r="AF152" s="95"/>
      <c r="AG152" s="95"/>
      <c r="AH152" s="95"/>
      <c r="AI152" s="95"/>
      <c r="AJ152" s="95"/>
      <c r="AK152" s="95"/>
      <c r="AL152" s="95"/>
      <c r="AM152" s="95"/>
      <c r="AN152" s="95"/>
      <c r="AO152" s="95"/>
      <c r="AP152" s="95"/>
      <c r="AQ152" s="95"/>
      <c r="AR152" s="95"/>
      <c r="AS152" s="95"/>
      <c r="AT152" s="95"/>
      <c r="AU152" s="95"/>
      <c r="AV152" s="95"/>
      <c r="AW152" s="95"/>
      <c r="AX152" s="95"/>
      <c r="AY152" s="95"/>
      <c r="AZ152" s="95"/>
      <c r="BA152" s="95"/>
      <c r="BB152" s="95"/>
      <c r="BC152" s="95"/>
      <c r="BD152" s="95"/>
      <c r="BE152" s="95"/>
      <c r="BF152" s="95"/>
      <c r="BG152" s="95"/>
      <c r="BH152" s="95"/>
      <c r="BI152" s="95"/>
      <c r="BJ152" s="95"/>
      <c r="BK152" s="95"/>
      <c r="BL152" s="95"/>
      <c r="BM152" s="95"/>
      <c r="BN152" s="95"/>
      <c r="BO152" s="95"/>
      <c r="BP152" s="95"/>
      <c r="BQ152" s="95"/>
      <c r="BR152" s="95"/>
      <c r="BS152" s="95"/>
      <c r="BT152" s="95"/>
    </row>
    <row r="153" spans="1:72" ht="11.25" x14ac:dyDescent="0.2">
      <c r="A153" s="95"/>
      <c r="J153" s="95"/>
      <c r="K153" s="95"/>
      <c r="L153" s="95"/>
      <c r="M153" s="95"/>
      <c r="N153" s="95"/>
      <c r="O153" s="95"/>
      <c r="P153" s="95"/>
      <c r="Q153" s="95"/>
      <c r="R153" s="95"/>
      <c r="S153" s="95"/>
      <c r="T153" s="95"/>
      <c r="U153" s="95"/>
      <c r="V153" s="95"/>
      <c r="W153" s="95"/>
      <c r="X153" s="95"/>
      <c r="Y153" s="95"/>
      <c r="Z153" s="95"/>
      <c r="AA153" s="95"/>
      <c r="AB153" s="95"/>
      <c r="AC153" s="95"/>
      <c r="AD153" s="95"/>
      <c r="AE153" s="95"/>
      <c r="AF153" s="95"/>
      <c r="AG153" s="95"/>
      <c r="AH153" s="95"/>
      <c r="AI153" s="95"/>
      <c r="AJ153" s="95"/>
      <c r="AK153" s="95"/>
      <c r="AL153" s="95"/>
      <c r="AM153" s="95"/>
      <c r="AN153" s="95"/>
      <c r="AO153" s="95"/>
      <c r="AP153" s="95"/>
      <c r="AQ153" s="95"/>
      <c r="AR153" s="95"/>
      <c r="AS153" s="95"/>
      <c r="AT153" s="95"/>
      <c r="AU153" s="95"/>
      <c r="AV153" s="95"/>
      <c r="AW153" s="95"/>
      <c r="AX153" s="95"/>
      <c r="AY153" s="95"/>
      <c r="AZ153" s="95"/>
      <c r="BA153" s="95"/>
      <c r="BB153" s="95"/>
      <c r="BC153" s="95"/>
      <c r="BD153" s="95"/>
      <c r="BE153" s="95"/>
      <c r="BF153" s="95"/>
      <c r="BG153" s="95"/>
      <c r="BH153" s="95"/>
      <c r="BI153" s="95"/>
      <c r="BJ153" s="95"/>
      <c r="BK153" s="95"/>
      <c r="BL153" s="95"/>
      <c r="BM153" s="95"/>
      <c r="BN153" s="95"/>
      <c r="BO153" s="95"/>
      <c r="BP153" s="95"/>
      <c r="BQ153" s="95"/>
      <c r="BR153" s="95"/>
      <c r="BS153" s="95"/>
      <c r="BT153" s="95"/>
    </row>
    <row r="154" spans="1:72" ht="11.25" x14ac:dyDescent="0.2">
      <c r="A154" s="95"/>
      <c r="J154" s="95"/>
      <c r="K154" s="95"/>
      <c r="L154" s="95"/>
      <c r="M154" s="95"/>
      <c r="N154" s="95"/>
      <c r="O154" s="95"/>
      <c r="P154" s="95"/>
      <c r="Q154" s="95"/>
      <c r="R154" s="95"/>
      <c r="S154" s="95"/>
      <c r="T154" s="95"/>
      <c r="U154" s="95"/>
      <c r="V154" s="95"/>
      <c r="W154" s="95"/>
      <c r="X154" s="95"/>
      <c r="Y154" s="95"/>
      <c r="Z154" s="95"/>
      <c r="AA154" s="95"/>
      <c r="AB154" s="95"/>
      <c r="AC154" s="95"/>
      <c r="AD154" s="95"/>
      <c r="AE154" s="95"/>
      <c r="AF154" s="95"/>
      <c r="AG154" s="95"/>
      <c r="AH154" s="95"/>
      <c r="AI154" s="95"/>
      <c r="AJ154" s="95"/>
      <c r="AK154" s="95"/>
      <c r="AL154" s="95"/>
      <c r="AM154" s="95"/>
      <c r="AN154" s="95"/>
      <c r="AO154" s="95"/>
      <c r="AP154" s="95"/>
      <c r="AQ154" s="95"/>
      <c r="AR154" s="95"/>
      <c r="AS154" s="95"/>
      <c r="AT154" s="95"/>
      <c r="AU154" s="95"/>
      <c r="AV154" s="95"/>
      <c r="AW154" s="95"/>
      <c r="AX154" s="95"/>
      <c r="AY154" s="95"/>
      <c r="AZ154" s="95"/>
      <c r="BA154" s="95"/>
      <c r="BB154" s="95"/>
      <c r="BC154" s="95"/>
      <c r="BD154" s="95"/>
      <c r="BE154" s="95"/>
      <c r="BF154" s="95"/>
      <c r="BG154" s="95"/>
      <c r="BH154" s="95"/>
      <c r="BI154" s="95"/>
      <c r="BJ154" s="95"/>
      <c r="BK154" s="95"/>
      <c r="BL154" s="95"/>
      <c r="BM154" s="95"/>
      <c r="BN154" s="95"/>
      <c r="BO154" s="95"/>
      <c r="BP154" s="95"/>
      <c r="BQ154" s="95"/>
      <c r="BR154" s="95"/>
      <c r="BS154" s="95"/>
      <c r="BT154" s="95"/>
    </row>
    <row r="155" spans="1:72" ht="11.25" x14ac:dyDescent="0.2">
      <c r="A155" s="95"/>
      <c r="J155" s="95"/>
      <c r="K155" s="95"/>
      <c r="L155" s="95"/>
      <c r="M155" s="95"/>
      <c r="N155" s="95"/>
      <c r="O155" s="95"/>
      <c r="P155" s="95"/>
      <c r="Q155" s="95"/>
      <c r="R155" s="95"/>
      <c r="S155" s="95"/>
      <c r="T155" s="95"/>
      <c r="U155" s="95"/>
      <c r="V155" s="95"/>
      <c r="W155" s="95"/>
      <c r="X155" s="95"/>
      <c r="Y155" s="95"/>
      <c r="Z155" s="95"/>
      <c r="AA155" s="95"/>
      <c r="AB155" s="95"/>
      <c r="AC155" s="95"/>
      <c r="AD155" s="95"/>
      <c r="AE155" s="95"/>
      <c r="AF155" s="95"/>
      <c r="AG155" s="95"/>
      <c r="AH155" s="95"/>
      <c r="AI155" s="95"/>
      <c r="AJ155" s="95"/>
      <c r="AK155" s="95"/>
      <c r="AL155" s="95"/>
      <c r="AM155" s="95"/>
      <c r="AN155" s="95"/>
      <c r="AO155" s="95"/>
      <c r="AP155" s="95"/>
      <c r="AQ155" s="95"/>
      <c r="AR155" s="95"/>
      <c r="AS155" s="95"/>
      <c r="AT155" s="95"/>
      <c r="AU155" s="95"/>
      <c r="AV155" s="95"/>
      <c r="AW155" s="95"/>
      <c r="AX155" s="95"/>
      <c r="AY155" s="95"/>
      <c r="AZ155" s="95"/>
      <c r="BA155" s="95"/>
      <c r="BB155" s="95"/>
      <c r="BC155" s="95"/>
      <c r="BD155" s="95"/>
      <c r="BE155" s="95"/>
      <c r="BF155" s="95"/>
      <c r="BG155" s="95"/>
      <c r="BH155" s="95"/>
      <c r="BI155" s="95"/>
      <c r="BJ155" s="95"/>
      <c r="BK155" s="95"/>
      <c r="BL155" s="95"/>
      <c r="BM155" s="95"/>
      <c r="BN155" s="95"/>
      <c r="BO155" s="95"/>
      <c r="BP155" s="95"/>
      <c r="BQ155" s="95"/>
      <c r="BR155" s="95"/>
      <c r="BS155" s="95"/>
      <c r="BT155" s="95"/>
    </row>
    <row r="156" spans="1:72" ht="11.25" x14ac:dyDescent="0.2">
      <c r="A156" s="95"/>
      <c r="J156" s="95"/>
      <c r="K156" s="95"/>
      <c r="L156" s="95"/>
      <c r="M156" s="95"/>
      <c r="N156" s="95"/>
      <c r="O156" s="95"/>
      <c r="P156" s="95"/>
      <c r="Q156" s="95"/>
      <c r="R156" s="95"/>
      <c r="S156" s="95"/>
      <c r="T156" s="95"/>
      <c r="U156" s="95"/>
      <c r="V156" s="95"/>
      <c r="W156" s="95"/>
      <c r="X156" s="95"/>
      <c r="Y156" s="95"/>
      <c r="Z156" s="95"/>
      <c r="AA156" s="95"/>
      <c r="AB156" s="95"/>
      <c r="AC156" s="95"/>
      <c r="AD156" s="95"/>
      <c r="AE156" s="95"/>
      <c r="AF156" s="95"/>
      <c r="AG156" s="95"/>
      <c r="AH156" s="95"/>
      <c r="AI156" s="95"/>
      <c r="AJ156" s="95"/>
      <c r="AK156" s="95"/>
      <c r="AL156" s="95"/>
      <c r="AM156" s="95"/>
      <c r="AN156" s="95"/>
      <c r="AO156" s="95"/>
      <c r="AP156" s="95"/>
      <c r="AQ156" s="95"/>
      <c r="AR156" s="95"/>
      <c r="AS156" s="95"/>
      <c r="AT156" s="95"/>
      <c r="AU156" s="95"/>
      <c r="AV156" s="95"/>
      <c r="AW156" s="95"/>
      <c r="AX156" s="95"/>
      <c r="AY156" s="95"/>
      <c r="AZ156" s="95"/>
      <c r="BA156" s="95"/>
      <c r="BB156" s="95"/>
      <c r="BC156" s="95"/>
      <c r="BD156" s="95"/>
      <c r="BE156" s="95"/>
      <c r="BF156" s="95"/>
      <c r="BG156" s="95"/>
      <c r="BH156" s="95"/>
      <c r="BI156" s="95"/>
      <c r="BJ156" s="95"/>
      <c r="BK156" s="95"/>
      <c r="BL156" s="95"/>
      <c r="BM156" s="95"/>
      <c r="BN156" s="95"/>
      <c r="BO156" s="95"/>
      <c r="BP156" s="95"/>
      <c r="BQ156" s="95"/>
      <c r="BR156" s="95"/>
      <c r="BS156" s="95"/>
      <c r="BT156" s="95"/>
    </row>
    <row r="157" spans="1:72" ht="11.25" x14ac:dyDescent="0.2">
      <c r="A157" s="95"/>
      <c r="J157" s="95"/>
      <c r="K157" s="95"/>
      <c r="L157" s="95"/>
      <c r="M157" s="95"/>
      <c r="N157" s="95"/>
      <c r="O157" s="95"/>
      <c r="P157" s="95"/>
      <c r="Q157" s="95"/>
      <c r="R157" s="95"/>
      <c r="S157" s="95"/>
      <c r="T157" s="95"/>
      <c r="U157" s="95"/>
      <c r="V157" s="95"/>
      <c r="W157" s="95"/>
      <c r="X157" s="95"/>
      <c r="Y157" s="95"/>
      <c r="Z157" s="95"/>
      <c r="AA157" s="95"/>
      <c r="AB157" s="95"/>
      <c r="AC157" s="95"/>
      <c r="AD157" s="95"/>
      <c r="AE157" s="95"/>
      <c r="AF157" s="95"/>
      <c r="AG157" s="95"/>
      <c r="AH157" s="95"/>
      <c r="AI157" s="95"/>
      <c r="AJ157" s="95"/>
      <c r="AK157" s="95"/>
      <c r="AL157" s="95"/>
      <c r="AM157" s="95"/>
      <c r="AN157" s="95"/>
      <c r="AO157" s="95"/>
      <c r="AP157" s="95"/>
      <c r="AQ157" s="95"/>
      <c r="AR157" s="95"/>
      <c r="AS157" s="95"/>
      <c r="AT157" s="95"/>
      <c r="AU157" s="95"/>
      <c r="AV157" s="95"/>
      <c r="AW157" s="95"/>
      <c r="AX157" s="95"/>
      <c r="AY157" s="95"/>
      <c r="AZ157" s="95"/>
      <c r="BA157" s="95"/>
      <c r="BB157" s="95"/>
      <c r="BC157" s="95"/>
      <c r="BD157" s="95"/>
      <c r="BE157" s="95"/>
      <c r="BF157" s="95"/>
      <c r="BG157" s="95"/>
      <c r="BH157" s="95"/>
      <c r="BI157" s="95"/>
      <c r="BJ157" s="95"/>
      <c r="BK157" s="95"/>
      <c r="BL157" s="95"/>
      <c r="BM157" s="95"/>
      <c r="BN157" s="95"/>
      <c r="BO157" s="95"/>
      <c r="BP157" s="95"/>
      <c r="BQ157" s="95"/>
      <c r="BR157" s="95"/>
      <c r="BS157" s="95"/>
      <c r="BT157" s="95"/>
    </row>
    <row r="158" spans="1:72" ht="11.25" x14ac:dyDescent="0.2">
      <c r="A158" s="95"/>
      <c r="J158" s="95"/>
      <c r="K158" s="95"/>
      <c r="L158" s="95"/>
      <c r="M158" s="95"/>
      <c r="N158" s="95"/>
      <c r="O158" s="95"/>
      <c r="P158" s="95"/>
      <c r="Q158" s="95"/>
      <c r="R158" s="95"/>
      <c r="S158" s="95"/>
      <c r="T158" s="95"/>
      <c r="U158" s="95"/>
      <c r="V158" s="95"/>
      <c r="W158" s="95"/>
      <c r="X158" s="95"/>
      <c r="Y158" s="95"/>
      <c r="Z158" s="95"/>
      <c r="AA158" s="95"/>
      <c r="AB158" s="95"/>
      <c r="AC158" s="95"/>
      <c r="AD158" s="95"/>
      <c r="AE158" s="95"/>
      <c r="AF158" s="95"/>
      <c r="AG158" s="95"/>
      <c r="AH158" s="95"/>
      <c r="AI158" s="95"/>
      <c r="AJ158" s="95"/>
      <c r="AK158" s="95"/>
      <c r="AL158" s="95"/>
      <c r="AM158" s="95"/>
      <c r="AN158" s="95"/>
      <c r="AO158" s="95"/>
      <c r="AP158" s="95"/>
      <c r="AQ158" s="95"/>
      <c r="AR158" s="95"/>
      <c r="AS158" s="95"/>
      <c r="AT158" s="95"/>
      <c r="AU158" s="95"/>
      <c r="AV158" s="95"/>
      <c r="AW158" s="95"/>
      <c r="AX158" s="95"/>
      <c r="AY158" s="95"/>
      <c r="AZ158" s="95"/>
      <c r="BA158" s="95"/>
      <c r="BB158" s="95"/>
      <c r="BC158" s="95"/>
      <c r="BD158" s="95"/>
      <c r="BE158" s="95"/>
      <c r="BF158" s="95"/>
      <c r="BG158" s="95"/>
      <c r="BH158" s="95"/>
      <c r="BI158" s="95"/>
      <c r="BJ158" s="95"/>
      <c r="BK158" s="95"/>
      <c r="BL158" s="95"/>
      <c r="BM158" s="95"/>
      <c r="BN158" s="95"/>
      <c r="BO158" s="95"/>
      <c r="BP158" s="95"/>
      <c r="BQ158" s="95"/>
      <c r="BR158" s="95"/>
      <c r="BS158" s="95"/>
      <c r="BT158" s="95"/>
    </row>
    <row r="159" spans="1:72" ht="11.25" x14ac:dyDescent="0.2">
      <c r="A159" s="95"/>
      <c r="J159" s="95"/>
      <c r="K159" s="95"/>
      <c r="L159" s="95"/>
      <c r="M159" s="95"/>
      <c r="N159" s="95"/>
      <c r="O159" s="95"/>
      <c r="P159" s="95"/>
      <c r="Q159" s="95"/>
      <c r="R159" s="95"/>
      <c r="S159" s="95"/>
      <c r="T159" s="95"/>
      <c r="U159" s="95"/>
      <c r="V159" s="95"/>
      <c r="W159" s="95"/>
      <c r="X159" s="95"/>
      <c r="Y159" s="95"/>
      <c r="Z159" s="95"/>
      <c r="AA159" s="95"/>
      <c r="AB159" s="95"/>
      <c r="AC159" s="95"/>
      <c r="AD159" s="95"/>
      <c r="AE159" s="95"/>
      <c r="AF159" s="95"/>
      <c r="AG159" s="95"/>
      <c r="AH159" s="95"/>
      <c r="AI159" s="95"/>
      <c r="AJ159" s="95"/>
      <c r="AK159" s="95"/>
      <c r="AL159" s="95"/>
      <c r="AM159" s="95"/>
      <c r="AN159" s="95"/>
      <c r="AO159" s="95"/>
      <c r="AP159" s="95"/>
      <c r="AQ159" s="95"/>
      <c r="AR159" s="95"/>
      <c r="AS159" s="95"/>
      <c r="AT159" s="95"/>
      <c r="AU159" s="95"/>
      <c r="AV159" s="95"/>
      <c r="AW159" s="95"/>
      <c r="AX159" s="95"/>
      <c r="AY159" s="95"/>
      <c r="AZ159" s="95"/>
      <c r="BA159" s="95"/>
      <c r="BB159" s="95"/>
      <c r="BC159" s="95"/>
      <c r="BD159" s="95"/>
      <c r="BE159" s="95"/>
      <c r="BF159" s="95"/>
      <c r="BG159" s="95"/>
      <c r="BH159" s="95"/>
      <c r="BI159" s="95"/>
      <c r="BJ159" s="95"/>
      <c r="BK159" s="95"/>
      <c r="BL159" s="95"/>
      <c r="BM159" s="95"/>
      <c r="BN159" s="95"/>
      <c r="BO159" s="95"/>
      <c r="BP159" s="95"/>
      <c r="BQ159" s="95"/>
      <c r="BR159" s="95"/>
      <c r="BS159" s="95"/>
      <c r="BT159" s="95"/>
    </row>
    <row r="160" spans="1:72" ht="11.25" x14ac:dyDescent="0.2">
      <c r="A160" s="95"/>
      <c r="J160" s="95"/>
      <c r="K160" s="95"/>
      <c r="L160" s="95"/>
      <c r="M160" s="95"/>
      <c r="N160" s="95"/>
      <c r="O160" s="95"/>
      <c r="P160" s="95"/>
      <c r="Q160" s="95"/>
      <c r="R160" s="95"/>
      <c r="S160" s="95"/>
      <c r="T160" s="95"/>
      <c r="U160" s="95"/>
      <c r="V160" s="95"/>
      <c r="W160" s="95"/>
      <c r="X160" s="95"/>
      <c r="Y160" s="95"/>
      <c r="Z160" s="95"/>
      <c r="AA160" s="95"/>
      <c r="AB160" s="95"/>
      <c r="AC160" s="95"/>
      <c r="AD160" s="95"/>
      <c r="AE160" s="95"/>
      <c r="AF160" s="95"/>
      <c r="AG160" s="95"/>
      <c r="AH160" s="95"/>
      <c r="AI160" s="95"/>
      <c r="AJ160" s="95"/>
      <c r="AK160" s="95"/>
      <c r="AL160" s="95"/>
      <c r="AM160" s="95"/>
      <c r="AN160" s="95"/>
      <c r="AO160" s="95"/>
      <c r="AP160" s="95"/>
      <c r="AQ160" s="95"/>
      <c r="AR160" s="95"/>
      <c r="AS160" s="95"/>
      <c r="AT160" s="95"/>
      <c r="AU160" s="95"/>
      <c r="AV160" s="95"/>
      <c r="AW160" s="95"/>
      <c r="AX160" s="95"/>
      <c r="AY160" s="95"/>
      <c r="AZ160" s="95"/>
      <c r="BA160" s="95"/>
      <c r="BB160" s="95"/>
      <c r="BC160" s="95"/>
      <c r="BD160" s="95"/>
      <c r="BE160" s="95"/>
      <c r="BF160" s="95"/>
      <c r="BG160" s="95"/>
      <c r="BH160" s="95"/>
      <c r="BI160" s="95"/>
      <c r="BJ160" s="95"/>
      <c r="BK160" s="95"/>
      <c r="BL160" s="95"/>
      <c r="BM160" s="95"/>
      <c r="BN160" s="95"/>
      <c r="BO160" s="95"/>
      <c r="BP160" s="95"/>
      <c r="BQ160" s="95"/>
      <c r="BR160" s="95"/>
      <c r="BS160" s="95"/>
      <c r="BT160" s="95"/>
    </row>
    <row r="161" spans="1:72" ht="11.25" x14ac:dyDescent="0.2">
      <c r="A161" s="95"/>
      <c r="J161" s="95"/>
      <c r="K161" s="95"/>
      <c r="L161" s="95"/>
      <c r="M161" s="95"/>
      <c r="N161" s="95"/>
      <c r="O161" s="95"/>
      <c r="P161" s="95"/>
      <c r="Q161" s="95"/>
      <c r="R161" s="95"/>
      <c r="S161" s="95"/>
      <c r="T161" s="95"/>
      <c r="U161" s="95"/>
      <c r="V161" s="95"/>
      <c r="W161" s="95"/>
      <c r="X161" s="95"/>
      <c r="Y161" s="95"/>
      <c r="Z161" s="95"/>
      <c r="AA161" s="95"/>
      <c r="AB161" s="95"/>
      <c r="AC161" s="95"/>
      <c r="AD161" s="95"/>
      <c r="AE161" s="95"/>
      <c r="AF161" s="95"/>
      <c r="AG161" s="95"/>
      <c r="AH161" s="95"/>
      <c r="AI161" s="95"/>
      <c r="AJ161" s="95"/>
      <c r="AK161" s="95"/>
      <c r="AL161" s="95"/>
      <c r="AM161" s="95"/>
      <c r="AN161" s="95"/>
      <c r="AO161" s="95"/>
      <c r="AP161" s="95"/>
      <c r="AQ161" s="95"/>
      <c r="AR161" s="95"/>
      <c r="AS161" s="95"/>
      <c r="AT161" s="95"/>
      <c r="AU161" s="95"/>
      <c r="AV161" s="95"/>
      <c r="AW161" s="95"/>
      <c r="AX161" s="95"/>
      <c r="AY161" s="95"/>
      <c r="AZ161" s="95"/>
      <c r="BA161" s="95"/>
      <c r="BB161" s="95"/>
      <c r="BC161" s="95"/>
      <c r="BD161" s="95"/>
      <c r="BE161" s="95"/>
      <c r="BF161" s="95"/>
      <c r="BG161" s="95"/>
      <c r="BH161" s="95"/>
      <c r="BI161" s="95"/>
      <c r="BJ161" s="95"/>
      <c r="BK161" s="95"/>
      <c r="BL161" s="95"/>
      <c r="BM161" s="95"/>
      <c r="BN161" s="95"/>
      <c r="BO161" s="95"/>
      <c r="BP161" s="95"/>
      <c r="BQ161" s="95"/>
      <c r="BR161" s="95"/>
      <c r="BS161" s="95"/>
      <c r="BT161" s="95"/>
    </row>
    <row r="162" spans="1:72" ht="11.25" x14ac:dyDescent="0.2">
      <c r="A162" s="95"/>
      <c r="J162" s="95"/>
      <c r="K162" s="95"/>
      <c r="L162" s="95"/>
      <c r="M162" s="95"/>
      <c r="N162" s="95"/>
      <c r="O162" s="95"/>
      <c r="P162" s="95"/>
      <c r="Q162" s="95"/>
      <c r="R162" s="95"/>
      <c r="S162" s="95"/>
      <c r="T162" s="95"/>
      <c r="U162" s="95"/>
      <c r="V162" s="95"/>
      <c r="W162" s="95"/>
      <c r="X162" s="95"/>
      <c r="Y162" s="95"/>
      <c r="Z162" s="95"/>
      <c r="AA162" s="95"/>
      <c r="AB162" s="95"/>
      <c r="AC162" s="95"/>
      <c r="AD162" s="95"/>
      <c r="AE162" s="95"/>
      <c r="AF162" s="95"/>
      <c r="AG162" s="95"/>
      <c r="AH162" s="95"/>
      <c r="AI162" s="95"/>
      <c r="AJ162" s="95"/>
      <c r="AK162" s="95"/>
      <c r="AL162" s="95"/>
      <c r="AM162" s="95"/>
      <c r="AN162" s="95"/>
      <c r="AO162" s="95"/>
      <c r="AP162" s="95"/>
      <c r="AQ162" s="95"/>
      <c r="AR162" s="95"/>
      <c r="AS162" s="95"/>
      <c r="AT162" s="95"/>
      <c r="AU162" s="95"/>
      <c r="AV162" s="95"/>
      <c r="AW162" s="95"/>
      <c r="AX162" s="95"/>
      <c r="AY162" s="95"/>
      <c r="AZ162" s="95"/>
      <c r="BA162" s="95"/>
      <c r="BB162" s="95"/>
      <c r="BC162" s="95"/>
      <c r="BD162" s="95"/>
      <c r="BE162" s="95"/>
      <c r="BF162" s="95"/>
      <c r="BG162" s="95"/>
      <c r="BH162" s="95"/>
      <c r="BI162" s="95"/>
      <c r="BJ162" s="95"/>
      <c r="BK162" s="95"/>
      <c r="BL162" s="95"/>
      <c r="BM162" s="95"/>
      <c r="BN162" s="95"/>
      <c r="BO162" s="95"/>
      <c r="BP162" s="95"/>
      <c r="BQ162" s="95"/>
      <c r="BR162" s="95"/>
      <c r="BS162" s="95"/>
      <c r="BT162" s="95"/>
    </row>
    <row r="163" spans="1:72" ht="11.25" x14ac:dyDescent="0.2">
      <c r="A163" s="95"/>
      <c r="J163" s="95"/>
      <c r="K163" s="95"/>
      <c r="L163" s="95"/>
      <c r="M163" s="95"/>
      <c r="N163" s="95"/>
      <c r="O163" s="95"/>
      <c r="P163" s="95"/>
      <c r="Q163" s="95"/>
      <c r="R163" s="95"/>
      <c r="S163" s="95"/>
      <c r="T163" s="95"/>
      <c r="U163" s="95"/>
      <c r="V163" s="95"/>
      <c r="W163" s="95"/>
      <c r="X163" s="95"/>
      <c r="Y163" s="95"/>
      <c r="Z163" s="95"/>
      <c r="AA163" s="95"/>
      <c r="AB163" s="95"/>
      <c r="AC163" s="95"/>
      <c r="AD163" s="95"/>
      <c r="AE163" s="95"/>
      <c r="AF163" s="95"/>
      <c r="AG163" s="95"/>
      <c r="AH163" s="95"/>
      <c r="AI163" s="95"/>
      <c r="AJ163" s="95"/>
      <c r="AK163" s="95"/>
      <c r="AL163" s="95"/>
      <c r="AM163" s="95"/>
      <c r="AN163" s="95"/>
      <c r="AO163" s="95"/>
      <c r="AP163" s="95"/>
      <c r="AQ163" s="95"/>
      <c r="AR163" s="95"/>
      <c r="AS163" s="95"/>
      <c r="AT163" s="95"/>
      <c r="AU163" s="95"/>
      <c r="AV163" s="95"/>
      <c r="AW163" s="95"/>
      <c r="AX163" s="95"/>
      <c r="AY163" s="95"/>
      <c r="AZ163" s="95"/>
      <c r="BA163" s="95"/>
      <c r="BB163" s="95"/>
      <c r="BC163" s="95"/>
      <c r="BD163" s="95"/>
      <c r="BE163" s="95"/>
      <c r="BF163" s="95"/>
      <c r="BG163" s="95"/>
      <c r="BH163" s="95"/>
      <c r="BI163" s="95"/>
      <c r="BJ163" s="95"/>
      <c r="BK163" s="95"/>
      <c r="BL163" s="95"/>
      <c r="BM163" s="95"/>
      <c r="BN163" s="95"/>
      <c r="BO163" s="95"/>
      <c r="BP163" s="95"/>
      <c r="BQ163" s="95"/>
      <c r="BR163" s="95"/>
      <c r="BS163" s="95"/>
      <c r="BT163" s="95"/>
    </row>
    <row r="164" spans="1:72" ht="11.25" x14ac:dyDescent="0.2">
      <c r="J164" s="95"/>
      <c r="K164" s="95"/>
      <c r="L164" s="95"/>
      <c r="M164" s="95"/>
      <c r="N164" s="95"/>
      <c r="O164" s="95"/>
      <c r="P164" s="95"/>
      <c r="Q164" s="95"/>
      <c r="R164" s="95"/>
      <c r="S164" s="95"/>
      <c r="T164" s="95"/>
      <c r="U164" s="95"/>
      <c r="V164" s="95"/>
      <c r="W164" s="95"/>
      <c r="X164" s="95"/>
      <c r="Y164" s="95"/>
      <c r="Z164" s="95"/>
      <c r="AA164" s="95"/>
      <c r="AB164" s="95"/>
      <c r="AC164" s="95"/>
      <c r="AD164" s="95"/>
      <c r="AE164" s="95"/>
      <c r="AF164" s="95"/>
      <c r="AG164" s="95"/>
      <c r="AH164" s="95"/>
      <c r="AI164" s="95"/>
      <c r="AJ164" s="95"/>
      <c r="AK164" s="95"/>
      <c r="AL164" s="95"/>
      <c r="AM164" s="95"/>
      <c r="AN164" s="95"/>
      <c r="AO164" s="95"/>
      <c r="AP164" s="95"/>
      <c r="AQ164" s="95"/>
      <c r="AR164" s="95"/>
      <c r="AS164" s="95"/>
      <c r="AT164" s="95"/>
      <c r="AU164" s="95"/>
      <c r="AV164" s="95"/>
      <c r="AW164" s="95"/>
      <c r="AX164" s="95"/>
      <c r="AY164" s="95"/>
      <c r="AZ164" s="95"/>
      <c r="BA164" s="95"/>
      <c r="BB164" s="95"/>
      <c r="BC164" s="95"/>
      <c r="BD164" s="95"/>
      <c r="BE164" s="95"/>
      <c r="BF164" s="95"/>
      <c r="BG164" s="95"/>
      <c r="BH164" s="95"/>
      <c r="BI164" s="95"/>
      <c r="BJ164" s="95"/>
      <c r="BK164" s="95"/>
      <c r="BL164" s="95"/>
      <c r="BM164" s="95"/>
      <c r="BN164" s="95"/>
      <c r="BO164" s="95"/>
      <c r="BP164" s="95"/>
      <c r="BQ164" s="95"/>
      <c r="BR164" s="95"/>
      <c r="BS164" s="95"/>
      <c r="BT164" s="95"/>
    </row>
    <row r="165" spans="1:72" ht="11.25" x14ac:dyDescent="0.2">
      <c r="J165" s="95"/>
      <c r="K165" s="95"/>
      <c r="L165" s="95"/>
      <c r="M165" s="95"/>
      <c r="N165" s="95"/>
      <c r="O165" s="95"/>
      <c r="P165" s="95"/>
      <c r="Q165" s="95"/>
      <c r="R165" s="95"/>
      <c r="S165" s="95"/>
      <c r="T165" s="95"/>
      <c r="U165" s="95"/>
      <c r="V165" s="95"/>
      <c r="W165" s="95"/>
      <c r="X165" s="95"/>
      <c r="Y165" s="95"/>
      <c r="Z165" s="95"/>
      <c r="AA165" s="95"/>
      <c r="AB165" s="95"/>
      <c r="AC165" s="95"/>
      <c r="AD165" s="95"/>
      <c r="AE165" s="95"/>
      <c r="AF165" s="95"/>
      <c r="AG165" s="95"/>
      <c r="AH165" s="95"/>
      <c r="AI165" s="95"/>
      <c r="AJ165" s="95"/>
      <c r="AK165" s="95"/>
      <c r="AL165" s="95"/>
      <c r="AM165" s="95"/>
      <c r="AN165" s="95"/>
      <c r="AO165" s="95"/>
      <c r="AP165" s="95"/>
      <c r="AQ165" s="95"/>
      <c r="AR165" s="95"/>
      <c r="AS165" s="95"/>
      <c r="AT165" s="95"/>
      <c r="AU165" s="95"/>
      <c r="AV165" s="95"/>
      <c r="AW165" s="95"/>
      <c r="AX165" s="95"/>
      <c r="AY165" s="95"/>
      <c r="AZ165" s="95"/>
      <c r="BA165" s="95"/>
      <c r="BB165" s="95"/>
      <c r="BC165" s="95"/>
      <c r="BD165" s="95"/>
      <c r="BE165" s="95"/>
      <c r="BF165" s="95"/>
      <c r="BG165" s="95"/>
      <c r="BH165" s="95"/>
      <c r="BI165" s="95"/>
      <c r="BJ165" s="95"/>
      <c r="BK165" s="95"/>
      <c r="BL165" s="95"/>
      <c r="BM165" s="95"/>
      <c r="BN165" s="95"/>
      <c r="BO165" s="95"/>
      <c r="BP165" s="95"/>
      <c r="BQ165" s="95"/>
      <c r="BR165" s="95"/>
      <c r="BS165" s="95"/>
      <c r="BT165" s="95"/>
    </row>
    <row r="166" spans="1:72" ht="11.25" x14ac:dyDescent="0.2">
      <c r="J166" s="95"/>
      <c r="K166" s="95"/>
      <c r="L166" s="95"/>
      <c r="M166" s="95"/>
      <c r="N166" s="95"/>
      <c r="O166" s="95"/>
      <c r="P166" s="95"/>
      <c r="Q166" s="95"/>
      <c r="R166" s="95"/>
      <c r="S166" s="95"/>
      <c r="T166" s="95"/>
      <c r="U166" s="95"/>
      <c r="V166" s="95"/>
      <c r="W166" s="95"/>
      <c r="X166" s="95"/>
      <c r="Y166" s="95"/>
      <c r="Z166" s="95"/>
      <c r="AA166" s="95"/>
      <c r="AB166" s="95"/>
      <c r="AC166" s="95"/>
      <c r="AD166" s="95"/>
      <c r="AE166" s="95"/>
      <c r="AF166" s="95"/>
      <c r="AG166" s="95"/>
      <c r="AH166" s="95"/>
      <c r="AI166" s="95"/>
      <c r="AJ166" s="95"/>
      <c r="AK166" s="95"/>
      <c r="AL166" s="95"/>
      <c r="AM166" s="95"/>
      <c r="AN166" s="95"/>
      <c r="AO166" s="95"/>
      <c r="AP166" s="95"/>
      <c r="AQ166" s="95"/>
      <c r="AR166" s="95"/>
      <c r="AS166" s="95"/>
      <c r="AT166" s="95"/>
      <c r="AU166" s="95"/>
      <c r="AV166" s="95"/>
      <c r="AW166" s="95"/>
      <c r="AX166" s="95"/>
      <c r="AY166" s="95"/>
      <c r="AZ166" s="95"/>
      <c r="BA166" s="95"/>
      <c r="BB166" s="95"/>
      <c r="BC166" s="95"/>
      <c r="BD166" s="95"/>
      <c r="BE166" s="95"/>
      <c r="BF166" s="95"/>
      <c r="BG166" s="95"/>
      <c r="BH166" s="95"/>
      <c r="BI166" s="95"/>
      <c r="BJ166" s="95"/>
      <c r="BK166" s="95"/>
      <c r="BL166" s="95"/>
      <c r="BM166" s="95"/>
      <c r="BN166" s="95"/>
      <c r="BO166" s="95"/>
      <c r="BP166" s="95"/>
      <c r="BQ166" s="95"/>
      <c r="BR166" s="95"/>
      <c r="BS166" s="95"/>
      <c r="BT166" s="95"/>
    </row>
    <row r="167" spans="1:72" ht="11.25" x14ac:dyDescent="0.2">
      <c r="J167" s="95"/>
      <c r="K167" s="95"/>
      <c r="L167" s="95"/>
      <c r="M167" s="95"/>
      <c r="N167" s="95"/>
      <c r="O167" s="95"/>
      <c r="P167" s="95"/>
      <c r="Q167" s="95"/>
      <c r="R167" s="95"/>
      <c r="S167" s="95"/>
      <c r="T167" s="95"/>
      <c r="U167" s="95"/>
      <c r="V167" s="95"/>
      <c r="W167" s="95"/>
      <c r="X167" s="95"/>
      <c r="Y167" s="95"/>
      <c r="Z167" s="95"/>
      <c r="AA167" s="95"/>
      <c r="AB167" s="95"/>
      <c r="AC167" s="95"/>
      <c r="AD167" s="95"/>
      <c r="AE167" s="95"/>
      <c r="AF167" s="95"/>
      <c r="AG167" s="95"/>
      <c r="AH167" s="95"/>
      <c r="AI167" s="95"/>
      <c r="AJ167" s="95"/>
      <c r="AK167" s="95"/>
      <c r="AL167" s="95"/>
      <c r="AM167" s="95"/>
      <c r="AN167" s="95"/>
      <c r="AO167" s="95"/>
      <c r="AP167" s="95"/>
      <c r="AQ167" s="95"/>
      <c r="AR167" s="95"/>
      <c r="AS167" s="95"/>
      <c r="AT167" s="95"/>
      <c r="AU167" s="95"/>
      <c r="AV167" s="95"/>
      <c r="AW167" s="95"/>
      <c r="AX167" s="95"/>
      <c r="AY167" s="95"/>
      <c r="AZ167" s="95"/>
      <c r="BA167" s="95"/>
      <c r="BB167" s="95"/>
      <c r="BC167" s="95"/>
      <c r="BD167" s="95"/>
      <c r="BE167" s="95"/>
      <c r="BF167" s="95"/>
      <c r="BG167" s="95"/>
      <c r="BH167" s="95"/>
      <c r="BI167" s="95"/>
      <c r="BJ167" s="95"/>
      <c r="BK167" s="95"/>
      <c r="BL167" s="95"/>
      <c r="BM167" s="95"/>
      <c r="BN167" s="95"/>
      <c r="BO167" s="95"/>
      <c r="BP167" s="95"/>
      <c r="BQ167" s="95"/>
      <c r="BR167" s="95"/>
      <c r="BS167" s="95"/>
      <c r="BT167" s="95"/>
    </row>
    <row r="168" spans="1:72" ht="11.25" x14ac:dyDescent="0.2">
      <c r="J168" s="95"/>
      <c r="K168" s="95"/>
      <c r="L168" s="95"/>
      <c r="M168" s="95"/>
      <c r="N168" s="95"/>
      <c r="O168" s="95"/>
      <c r="P168" s="95"/>
      <c r="Q168" s="95"/>
      <c r="R168" s="95"/>
      <c r="S168" s="95"/>
      <c r="T168" s="95"/>
      <c r="U168" s="95"/>
      <c r="V168" s="95"/>
      <c r="W168" s="95"/>
      <c r="X168" s="95"/>
      <c r="Y168" s="95"/>
      <c r="Z168" s="95"/>
      <c r="AA168" s="95"/>
      <c r="AB168" s="95"/>
      <c r="AC168" s="95"/>
      <c r="AD168" s="95"/>
      <c r="AE168" s="95"/>
      <c r="AF168" s="95"/>
      <c r="AG168" s="95"/>
      <c r="AH168" s="95"/>
      <c r="AI168" s="95"/>
      <c r="AJ168" s="95"/>
      <c r="AK168" s="95"/>
      <c r="AL168" s="95"/>
      <c r="AM168" s="95"/>
      <c r="AN168" s="95"/>
      <c r="AO168" s="95"/>
      <c r="AP168" s="95"/>
      <c r="AQ168" s="95"/>
      <c r="AR168" s="95"/>
      <c r="AS168" s="95"/>
      <c r="AT168" s="95"/>
      <c r="AU168" s="95"/>
      <c r="AV168" s="95"/>
      <c r="AW168" s="95"/>
      <c r="AX168" s="95"/>
      <c r="AY168" s="95"/>
      <c r="AZ168" s="95"/>
      <c r="BA168" s="95"/>
      <c r="BB168" s="95"/>
      <c r="BC168" s="95"/>
      <c r="BD168" s="95"/>
      <c r="BE168" s="95"/>
      <c r="BF168" s="95"/>
      <c r="BG168" s="95"/>
      <c r="BH168" s="95"/>
      <c r="BI168" s="95"/>
      <c r="BJ168" s="95"/>
      <c r="BK168" s="95"/>
      <c r="BL168" s="95"/>
      <c r="BM168" s="95"/>
      <c r="BN168" s="95"/>
      <c r="BO168" s="95"/>
      <c r="BP168" s="95"/>
      <c r="BQ168" s="95"/>
      <c r="BR168" s="95"/>
      <c r="BS168" s="95"/>
      <c r="BT168" s="95"/>
    </row>
    <row r="169" spans="1:72" ht="11.25" x14ac:dyDescent="0.2">
      <c r="J169" s="95"/>
      <c r="K169" s="95"/>
      <c r="L169" s="95"/>
      <c r="M169" s="95"/>
      <c r="N169" s="95"/>
      <c r="O169" s="95"/>
      <c r="P169" s="95"/>
      <c r="Q169" s="95"/>
      <c r="R169" s="95"/>
      <c r="S169" s="95"/>
      <c r="T169" s="95"/>
      <c r="U169" s="95"/>
      <c r="V169" s="95"/>
      <c r="W169" s="95"/>
      <c r="X169" s="95"/>
      <c r="Y169" s="95"/>
      <c r="Z169" s="95"/>
      <c r="AA169" s="95"/>
      <c r="AB169" s="95"/>
      <c r="AC169" s="95"/>
      <c r="AD169" s="95"/>
      <c r="AE169" s="95"/>
      <c r="AF169" s="95"/>
      <c r="AG169" s="95"/>
      <c r="AH169" s="95"/>
      <c r="AI169" s="95"/>
      <c r="AJ169" s="95"/>
      <c r="AK169" s="95"/>
      <c r="AL169" s="95"/>
      <c r="AM169" s="95"/>
      <c r="AN169" s="95"/>
      <c r="AO169" s="95"/>
      <c r="AP169" s="95"/>
      <c r="AQ169" s="95"/>
      <c r="AR169" s="95"/>
      <c r="AS169" s="95"/>
      <c r="AT169" s="95"/>
      <c r="AU169" s="95"/>
      <c r="AV169" s="95"/>
      <c r="AW169" s="95"/>
      <c r="AX169" s="95"/>
      <c r="AY169" s="95"/>
      <c r="AZ169" s="95"/>
      <c r="BA169" s="95"/>
      <c r="BB169" s="95"/>
      <c r="BC169" s="95"/>
      <c r="BD169" s="95"/>
      <c r="BE169" s="95"/>
      <c r="BF169" s="95"/>
      <c r="BG169" s="95"/>
      <c r="BH169" s="95"/>
      <c r="BI169" s="95"/>
      <c r="BJ169" s="95"/>
      <c r="BK169" s="95"/>
      <c r="BL169" s="95"/>
      <c r="BM169" s="95"/>
      <c r="BN169" s="95"/>
      <c r="BO169" s="95"/>
      <c r="BP169" s="95"/>
      <c r="BQ169" s="95"/>
      <c r="BR169" s="95"/>
      <c r="BS169" s="95"/>
      <c r="BT169" s="95"/>
    </row>
    <row r="170" spans="1:72" ht="11.25" x14ac:dyDescent="0.2">
      <c r="J170" s="95"/>
      <c r="K170" s="95"/>
      <c r="L170" s="95"/>
      <c r="M170" s="95"/>
      <c r="N170" s="95"/>
      <c r="O170" s="95"/>
      <c r="P170" s="95"/>
      <c r="Q170" s="95"/>
      <c r="R170" s="95"/>
      <c r="S170" s="95"/>
      <c r="T170" s="95"/>
      <c r="U170" s="95"/>
      <c r="V170" s="95"/>
      <c r="W170" s="95"/>
      <c r="X170" s="95"/>
      <c r="Y170" s="95"/>
      <c r="Z170" s="95"/>
      <c r="AA170" s="95"/>
      <c r="AB170" s="95"/>
      <c r="AC170" s="95"/>
      <c r="AD170" s="95"/>
      <c r="AE170" s="95"/>
      <c r="AF170" s="95"/>
      <c r="AG170" s="95"/>
      <c r="AH170" s="95"/>
      <c r="AI170" s="95"/>
      <c r="AJ170" s="95"/>
      <c r="AK170" s="95"/>
      <c r="AL170" s="95"/>
      <c r="AM170" s="95"/>
      <c r="AN170" s="95"/>
      <c r="AO170" s="95"/>
      <c r="AP170" s="95"/>
      <c r="AQ170" s="95"/>
      <c r="AR170" s="95"/>
      <c r="AS170" s="95"/>
      <c r="AT170" s="95"/>
      <c r="AU170" s="95"/>
      <c r="AV170" s="95"/>
      <c r="AW170" s="95"/>
      <c r="AX170" s="95"/>
      <c r="AY170" s="95"/>
      <c r="AZ170" s="95"/>
      <c r="BA170" s="95"/>
      <c r="BB170" s="95"/>
      <c r="BC170" s="95"/>
      <c r="BD170" s="95"/>
      <c r="BE170" s="95"/>
      <c r="BF170" s="95"/>
      <c r="BG170" s="95"/>
      <c r="BH170" s="95"/>
      <c r="BI170" s="95"/>
      <c r="BJ170" s="95"/>
      <c r="BK170" s="95"/>
      <c r="BL170" s="95"/>
      <c r="BM170" s="95"/>
      <c r="BN170" s="95"/>
      <c r="BO170" s="95"/>
      <c r="BP170" s="95"/>
      <c r="BQ170" s="95"/>
      <c r="BR170" s="95"/>
      <c r="BS170" s="95"/>
      <c r="BT170" s="95"/>
    </row>
    <row r="171" spans="1:72" ht="11.25" x14ac:dyDescent="0.2">
      <c r="J171" s="95"/>
      <c r="K171" s="95"/>
      <c r="L171" s="95"/>
      <c r="M171" s="95"/>
      <c r="N171" s="95"/>
      <c r="O171" s="95"/>
      <c r="P171" s="95"/>
      <c r="Q171" s="95"/>
      <c r="R171" s="95"/>
      <c r="S171" s="95"/>
      <c r="T171" s="95"/>
      <c r="U171" s="95"/>
      <c r="V171" s="95"/>
      <c r="W171" s="95"/>
      <c r="X171" s="95"/>
      <c r="Y171" s="95"/>
      <c r="Z171" s="95"/>
      <c r="AA171" s="95"/>
      <c r="AB171" s="95"/>
      <c r="AC171" s="95"/>
      <c r="AD171" s="95"/>
      <c r="AE171" s="95"/>
      <c r="AF171" s="95"/>
      <c r="AG171" s="95"/>
      <c r="AH171" s="95"/>
      <c r="AI171" s="95"/>
      <c r="AJ171" s="95"/>
      <c r="AK171" s="95"/>
      <c r="AL171" s="95"/>
      <c r="AM171" s="95"/>
      <c r="AN171" s="95"/>
      <c r="AO171" s="95"/>
      <c r="AP171" s="95"/>
      <c r="AQ171" s="95"/>
      <c r="AR171" s="95"/>
      <c r="AS171" s="95"/>
      <c r="AT171" s="95"/>
      <c r="AU171" s="95"/>
      <c r="AV171" s="95"/>
      <c r="AW171" s="95"/>
      <c r="AX171" s="95"/>
      <c r="AY171" s="95"/>
      <c r="AZ171" s="95"/>
      <c r="BA171" s="95"/>
      <c r="BB171" s="95"/>
      <c r="BC171" s="95"/>
      <c r="BD171" s="95"/>
      <c r="BE171" s="95"/>
      <c r="BF171" s="95"/>
      <c r="BG171" s="95"/>
      <c r="BH171" s="95"/>
      <c r="BI171" s="95"/>
      <c r="BJ171" s="95"/>
      <c r="BK171" s="95"/>
      <c r="BL171" s="95"/>
      <c r="BM171" s="95"/>
      <c r="BN171" s="95"/>
      <c r="BO171" s="95"/>
      <c r="BP171" s="95"/>
      <c r="BQ171" s="95"/>
      <c r="BR171" s="95"/>
      <c r="BS171" s="95"/>
      <c r="BT171" s="95"/>
    </row>
    <row r="172" spans="1:72" ht="11.25" x14ac:dyDescent="0.2">
      <c r="J172" s="95"/>
      <c r="K172" s="95"/>
      <c r="L172" s="95"/>
      <c r="M172" s="95"/>
      <c r="N172" s="95"/>
      <c r="O172" s="95"/>
      <c r="P172" s="95"/>
      <c r="Q172" s="95"/>
      <c r="R172" s="95"/>
      <c r="S172" s="95"/>
      <c r="T172" s="95"/>
      <c r="U172" s="95"/>
      <c r="V172" s="95"/>
      <c r="W172" s="95"/>
      <c r="X172" s="95"/>
      <c r="Y172" s="95"/>
      <c r="Z172" s="95"/>
      <c r="AA172" s="95"/>
      <c r="AB172" s="95"/>
      <c r="AC172" s="95"/>
      <c r="AD172" s="95"/>
      <c r="AE172" s="95"/>
      <c r="AF172" s="95"/>
      <c r="AG172" s="95"/>
      <c r="AH172" s="95"/>
      <c r="AI172" s="95"/>
      <c r="AJ172" s="95"/>
      <c r="AK172" s="95"/>
      <c r="AL172" s="95"/>
      <c r="AM172" s="95"/>
      <c r="AN172" s="95"/>
      <c r="AO172" s="95"/>
      <c r="AP172" s="95"/>
      <c r="AQ172" s="95"/>
      <c r="AR172" s="95"/>
      <c r="AS172" s="95"/>
      <c r="AT172" s="95"/>
      <c r="AU172" s="95"/>
      <c r="AV172" s="95"/>
      <c r="AW172" s="95"/>
      <c r="AX172" s="95"/>
      <c r="AY172" s="95"/>
      <c r="AZ172" s="95"/>
      <c r="BA172" s="95"/>
      <c r="BB172" s="95"/>
      <c r="BC172" s="95"/>
      <c r="BD172" s="95"/>
      <c r="BE172" s="95"/>
      <c r="BF172" s="95"/>
      <c r="BG172" s="95"/>
      <c r="BH172" s="95"/>
      <c r="BI172" s="95"/>
      <c r="BJ172" s="95"/>
      <c r="BK172" s="95"/>
      <c r="BL172" s="95"/>
      <c r="BM172" s="95"/>
      <c r="BN172" s="95"/>
      <c r="BO172" s="95"/>
      <c r="BP172" s="95"/>
      <c r="BQ172" s="95"/>
      <c r="BR172" s="95"/>
      <c r="BS172" s="95"/>
      <c r="BT172" s="95"/>
    </row>
    <row r="173" spans="1:72" ht="11.25" x14ac:dyDescent="0.2">
      <c r="J173" s="95"/>
      <c r="K173" s="95"/>
      <c r="L173" s="95"/>
      <c r="M173" s="95"/>
      <c r="N173" s="95"/>
      <c r="O173" s="95"/>
      <c r="P173" s="95"/>
      <c r="Q173" s="95"/>
      <c r="R173" s="95"/>
      <c r="S173" s="95"/>
      <c r="T173" s="95"/>
      <c r="U173" s="95"/>
      <c r="V173" s="95"/>
      <c r="W173" s="95"/>
      <c r="X173" s="95"/>
      <c r="Y173" s="95"/>
      <c r="Z173" s="95"/>
      <c r="AA173" s="95"/>
      <c r="AB173" s="95"/>
      <c r="AC173" s="95"/>
      <c r="AD173" s="95"/>
      <c r="AE173" s="95"/>
      <c r="AF173" s="95"/>
      <c r="AG173" s="95"/>
      <c r="AH173" s="95"/>
      <c r="AI173" s="95"/>
      <c r="AJ173" s="95"/>
      <c r="AK173" s="95"/>
      <c r="AL173" s="95"/>
      <c r="AM173" s="95"/>
      <c r="AN173" s="95"/>
      <c r="AO173" s="95"/>
      <c r="AP173" s="95"/>
      <c r="AQ173" s="95"/>
      <c r="AR173" s="95"/>
      <c r="AS173" s="95"/>
      <c r="AT173" s="95"/>
      <c r="AU173" s="95"/>
      <c r="AV173" s="95"/>
      <c r="AW173" s="95"/>
      <c r="AX173" s="95"/>
      <c r="AY173" s="95"/>
      <c r="AZ173" s="95"/>
      <c r="BA173" s="95"/>
      <c r="BB173" s="95"/>
      <c r="BC173" s="95"/>
      <c r="BD173" s="95"/>
      <c r="BE173" s="95"/>
      <c r="BF173" s="95"/>
      <c r="BG173" s="95"/>
      <c r="BH173" s="95"/>
      <c r="BI173" s="95"/>
      <c r="BJ173" s="95"/>
      <c r="BK173" s="95"/>
      <c r="BL173" s="95"/>
      <c r="BM173" s="95"/>
      <c r="BN173" s="95"/>
      <c r="BO173" s="95"/>
      <c r="BP173" s="95"/>
      <c r="BQ173" s="95"/>
      <c r="BR173" s="95"/>
      <c r="BS173" s="95"/>
      <c r="BT173" s="95"/>
    </row>
    <row r="174" spans="1:72" ht="11.25" x14ac:dyDescent="0.2">
      <c r="J174" s="95"/>
      <c r="K174" s="95"/>
      <c r="L174" s="95"/>
      <c r="M174" s="95"/>
      <c r="N174" s="95"/>
      <c r="O174" s="95"/>
      <c r="P174" s="95"/>
      <c r="Q174" s="95"/>
      <c r="R174" s="95"/>
      <c r="S174" s="95"/>
      <c r="T174" s="95"/>
      <c r="U174" s="95"/>
      <c r="V174" s="95"/>
      <c r="W174" s="95"/>
      <c r="X174" s="95"/>
      <c r="Y174" s="95"/>
      <c r="Z174" s="95"/>
      <c r="AA174" s="95"/>
      <c r="AB174" s="95"/>
      <c r="AC174" s="95"/>
      <c r="AD174" s="95"/>
      <c r="AE174" s="95"/>
      <c r="AF174" s="95"/>
      <c r="AG174" s="95"/>
      <c r="AH174" s="95"/>
      <c r="AI174" s="95"/>
      <c r="AJ174" s="95"/>
      <c r="AK174" s="95"/>
      <c r="AL174" s="95"/>
      <c r="AM174" s="95"/>
      <c r="AN174" s="95"/>
      <c r="AO174" s="95"/>
      <c r="AP174" s="95"/>
      <c r="AQ174" s="95"/>
      <c r="AR174" s="95"/>
      <c r="AS174" s="95"/>
      <c r="AT174" s="95"/>
      <c r="AU174" s="95"/>
      <c r="AV174" s="95"/>
      <c r="AW174" s="95"/>
      <c r="AX174" s="95"/>
      <c r="AY174" s="95"/>
      <c r="AZ174" s="95"/>
      <c r="BA174" s="95"/>
      <c r="BB174" s="95"/>
      <c r="BC174" s="95"/>
      <c r="BD174" s="95"/>
      <c r="BE174" s="95"/>
      <c r="BF174" s="95"/>
      <c r="BG174" s="95"/>
      <c r="BH174" s="95"/>
      <c r="BI174" s="95"/>
      <c r="BJ174" s="95"/>
      <c r="BK174" s="95"/>
      <c r="BL174" s="95"/>
      <c r="BM174" s="95"/>
      <c r="BN174" s="95"/>
      <c r="BO174" s="95"/>
      <c r="BP174" s="95"/>
      <c r="BQ174" s="95"/>
      <c r="BR174" s="95"/>
      <c r="BS174" s="95"/>
      <c r="BT174" s="95"/>
    </row>
    <row r="175" spans="1:72" ht="11.25" x14ac:dyDescent="0.2">
      <c r="J175" s="95"/>
      <c r="K175" s="95"/>
      <c r="L175" s="95"/>
      <c r="M175" s="95"/>
      <c r="N175" s="95"/>
      <c r="O175" s="95"/>
      <c r="P175" s="95"/>
      <c r="Q175" s="95"/>
      <c r="R175" s="95"/>
      <c r="S175" s="95"/>
      <c r="T175" s="95"/>
      <c r="U175" s="95"/>
      <c r="V175" s="95"/>
      <c r="W175" s="95"/>
      <c r="X175" s="95"/>
      <c r="Y175" s="95"/>
      <c r="Z175" s="95"/>
      <c r="AA175" s="95"/>
      <c r="AB175" s="95"/>
      <c r="AC175" s="95"/>
      <c r="AD175" s="95"/>
      <c r="AE175" s="95"/>
      <c r="AF175" s="95"/>
      <c r="AG175" s="95"/>
      <c r="AH175" s="95"/>
      <c r="AI175" s="95"/>
      <c r="AJ175" s="95"/>
      <c r="AK175" s="95"/>
      <c r="AL175" s="95"/>
      <c r="AM175" s="95"/>
      <c r="AN175" s="95"/>
      <c r="AO175" s="95"/>
      <c r="AP175" s="95"/>
      <c r="AQ175" s="95"/>
      <c r="AR175" s="95"/>
      <c r="AS175" s="95"/>
      <c r="AT175" s="95"/>
      <c r="AU175" s="95"/>
      <c r="AV175" s="95"/>
      <c r="AW175" s="95"/>
      <c r="AX175" s="95"/>
      <c r="AY175" s="95"/>
      <c r="AZ175" s="95"/>
      <c r="BA175" s="95"/>
      <c r="BB175" s="95"/>
      <c r="BC175" s="95"/>
      <c r="BD175" s="95"/>
      <c r="BE175" s="95"/>
      <c r="BF175" s="95"/>
      <c r="BG175" s="95"/>
      <c r="BH175" s="95"/>
      <c r="BI175" s="95"/>
      <c r="BJ175" s="95"/>
      <c r="BK175" s="95"/>
      <c r="BL175" s="95"/>
      <c r="BM175" s="95"/>
      <c r="BN175" s="95"/>
      <c r="BO175" s="95"/>
      <c r="BP175" s="95"/>
      <c r="BQ175" s="95"/>
      <c r="BR175" s="95"/>
      <c r="BS175" s="95"/>
      <c r="BT175" s="95"/>
    </row>
    <row r="176" spans="1:72" ht="11.25" x14ac:dyDescent="0.2">
      <c r="J176" s="95"/>
      <c r="K176" s="95"/>
      <c r="L176" s="95"/>
      <c r="M176" s="95"/>
      <c r="N176" s="95"/>
      <c r="O176" s="95"/>
      <c r="P176" s="95"/>
      <c r="Q176" s="95"/>
      <c r="R176" s="95"/>
      <c r="S176" s="95"/>
      <c r="T176" s="95"/>
      <c r="U176" s="95"/>
      <c r="V176" s="95"/>
      <c r="W176" s="95"/>
      <c r="X176" s="95"/>
      <c r="Y176" s="95"/>
      <c r="Z176" s="95"/>
      <c r="AA176" s="95"/>
      <c r="AB176" s="95"/>
      <c r="AC176" s="95"/>
      <c r="AD176" s="95"/>
      <c r="AE176" s="95"/>
      <c r="AF176" s="95"/>
      <c r="AG176" s="95"/>
      <c r="AH176" s="95"/>
      <c r="AI176" s="95"/>
      <c r="AJ176" s="95"/>
      <c r="AK176" s="95"/>
      <c r="AL176" s="95"/>
      <c r="AM176" s="95"/>
      <c r="AN176" s="95"/>
      <c r="AO176" s="95"/>
      <c r="AP176" s="95"/>
      <c r="AQ176" s="95"/>
      <c r="AR176" s="95"/>
      <c r="AS176" s="95"/>
      <c r="AT176" s="95"/>
      <c r="AU176" s="95"/>
      <c r="AV176" s="95"/>
      <c r="AW176" s="95"/>
      <c r="AX176" s="95"/>
      <c r="AY176" s="95"/>
      <c r="AZ176" s="95"/>
      <c r="BA176" s="95"/>
      <c r="BB176" s="95"/>
      <c r="BC176" s="95"/>
      <c r="BD176" s="95"/>
      <c r="BE176" s="95"/>
      <c r="BF176" s="95"/>
      <c r="BG176" s="95"/>
      <c r="BH176" s="95"/>
      <c r="BI176" s="95"/>
      <c r="BJ176" s="95"/>
      <c r="BK176" s="95"/>
      <c r="BL176" s="95"/>
      <c r="BM176" s="95"/>
      <c r="BN176" s="95"/>
      <c r="BO176" s="95"/>
      <c r="BP176" s="95"/>
      <c r="BQ176" s="95"/>
      <c r="BR176" s="95"/>
      <c r="BS176" s="95"/>
      <c r="BT176" s="95"/>
    </row>
    <row r="177" spans="10:72" ht="11.25" x14ac:dyDescent="0.2">
      <c r="J177" s="95"/>
      <c r="K177" s="95"/>
      <c r="L177" s="95"/>
      <c r="M177" s="95"/>
      <c r="N177" s="95"/>
      <c r="O177" s="95"/>
      <c r="P177" s="95"/>
      <c r="Q177" s="95"/>
      <c r="R177" s="95"/>
      <c r="S177" s="95"/>
      <c r="T177" s="95"/>
      <c r="U177" s="95"/>
      <c r="V177" s="95"/>
      <c r="W177" s="95"/>
      <c r="X177" s="95"/>
      <c r="Y177" s="95"/>
      <c r="Z177" s="95"/>
      <c r="AA177" s="95"/>
      <c r="AB177" s="95"/>
      <c r="AC177" s="95"/>
      <c r="AD177" s="95"/>
      <c r="AE177" s="95"/>
      <c r="AF177" s="95"/>
      <c r="AG177" s="95"/>
      <c r="AH177" s="95"/>
      <c r="AI177" s="95"/>
      <c r="AJ177" s="95"/>
      <c r="AK177" s="95"/>
      <c r="AL177" s="95"/>
      <c r="AM177" s="95"/>
      <c r="AN177" s="95"/>
      <c r="AO177" s="95"/>
      <c r="AP177" s="95"/>
      <c r="AQ177" s="95"/>
      <c r="AR177" s="95"/>
      <c r="AS177" s="95"/>
      <c r="AT177" s="95"/>
      <c r="AU177" s="95"/>
      <c r="AV177" s="95"/>
      <c r="AW177" s="95"/>
      <c r="AX177" s="95"/>
      <c r="AY177" s="95"/>
      <c r="AZ177" s="95"/>
      <c r="BA177" s="95"/>
      <c r="BB177" s="95"/>
      <c r="BC177" s="95"/>
      <c r="BD177" s="95"/>
      <c r="BE177" s="95"/>
      <c r="BF177" s="95"/>
      <c r="BG177" s="95"/>
      <c r="BH177" s="95"/>
      <c r="BI177" s="95"/>
      <c r="BJ177" s="95"/>
      <c r="BK177" s="95"/>
      <c r="BL177" s="95"/>
      <c r="BM177" s="95"/>
      <c r="BN177" s="95"/>
      <c r="BO177" s="95"/>
      <c r="BP177" s="95"/>
      <c r="BQ177" s="95"/>
      <c r="BR177" s="95"/>
      <c r="BS177" s="95"/>
      <c r="BT177" s="95"/>
    </row>
    <row r="178" spans="10:72" ht="11.25" x14ac:dyDescent="0.2">
      <c r="J178" s="95"/>
      <c r="K178" s="95"/>
      <c r="L178" s="95"/>
      <c r="M178" s="95"/>
      <c r="N178" s="95"/>
      <c r="O178" s="95"/>
      <c r="P178" s="95"/>
      <c r="Q178" s="95"/>
      <c r="R178" s="95"/>
      <c r="S178" s="95"/>
      <c r="T178" s="95"/>
      <c r="U178" s="95"/>
      <c r="V178" s="95"/>
      <c r="W178" s="95"/>
      <c r="X178" s="95"/>
      <c r="Y178" s="95"/>
      <c r="Z178" s="95"/>
      <c r="AA178" s="95"/>
      <c r="AB178" s="95"/>
      <c r="AC178" s="95"/>
      <c r="AD178" s="95"/>
      <c r="AE178" s="95"/>
      <c r="AF178" s="95"/>
      <c r="AG178" s="95"/>
      <c r="AH178" s="95"/>
      <c r="AI178" s="95"/>
      <c r="AJ178" s="95"/>
      <c r="AK178" s="95"/>
      <c r="AL178" s="95"/>
      <c r="AM178" s="95"/>
      <c r="AN178" s="95"/>
      <c r="AO178" s="95"/>
      <c r="AP178" s="95"/>
      <c r="AQ178" s="95"/>
      <c r="AR178" s="95"/>
      <c r="AS178" s="95"/>
      <c r="AT178" s="95"/>
      <c r="AU178" s="95"/>
      <c r="AV178" s="95"/>
      <c r="AW178" s="95"/>
      <c r="AX178" s="95"/>
      <c r="AY178" s="95"/>
      <c r="AZ178" s="95"/>
      <c r="BA178" s="95"/>
      <c r="BB178" s="95"/>
      <c r="BC178" s="95"/>
      <c r="BD178" s="95"/>
      <c r="BE178" s="95"/>
      <c r="BF178" s="95"/>
      <c r="BG178" s="95"/>
      <c r="BH178" s="95"/>
      <c r="BI178" s="95"/>
      <c r="BJ178" s="95"/>
      <c r="BK178" s="95"/>
      <c r="BL178" s="95"/>
      <c r="BM178" s="95"/>
      <c r="BN178" s="95"/>
      <c r="BO178" s="95"/>
      <c r="BP178" s="95"/>
      <c r="BQ178" s="95"/>
      <c r="BR178" s="95"/>
      <c r="BS178" s="95"/>
      <c r="BT178" s="95"/>
    </row>
    <row r="179" spans="10:72" ht="11.25" x14ac:dyDescent="0.2">
      <c r="J179" s="95"/>
      <c r="K179" s="95"/>
      <c r="L179" s="95"/>
      <c r="M179" s="95"/>
      <c r="N179" s="95"/>
      <c r="O179" s="95"/>
      <c r="P179" s="95"/>
      <c r="Q179" s="95"/>
      <c r="R179" s="95"/>
      <c r="S179" s="95"/>
      <c r="T179" s="95"/>
      <c r="U179" s="95"/>
      <c r="V179" s="95"/>
      <c r="W179" s="95"/>
      <c r="X179" s="95"/>
      <c r="Y179" s="95"/>
      <c r="Z179" s="95"/>
      <c r="AA179" s="95"/>
      <c r="AB179" s="95"/>
      <c r="AC179" s="95"/>
      <c r="AD179" s="95"/>
      <c r="AE179" s="95"/>
      <c r="AF179" s="95"/>
      <c r="AG179" s="95"/>
      <c r="AH179" s="95"/>
      <c r="AI179" s="95"/>
      <c r="AJ179" s="95"/>
      <c r="AK179" s="95"/>
      <c r="AL179" s="95"/>
      <c r="AM179" s="95"/>
      <c r="AN179" s="95"/>
      <c r="AO179" s="95"/>
      <c r="AP179" s="95"/>
      <c r="AQ179" s="95"/>
      <c r="AR179" s="95"/>
      <c r="AS179" s="95"/>
      <c r="AT179" s="95"/>
      <c r="AU179" s="95"/>
      <c r="AV179" s="95"/>
      <c r="AW179" s="95"/>
      <c r="AX179" s="95"/>
      <c r="AY179" s="95"/>
      <c r="AZ179" s="95"/>
      <c r="BA179" s="95"/>
      <c r="BB179" s="95"/>
      <c r="BC179" s="95"/>
      <c r="BD179" s="95"/>
      <c r="BE179" s="95"/>
      <c r="BF179" s="95"/>
      <c r="BG179" s="95"/>
      <c r="BH179" s="95"/>
      <c r="BI179" s="95"/>
      <c r="BJ179" s="95"/>
      <c r="BK179" s="95"/>
      <c r="BL179" s="95"/>
      <c r="BM179" s="95"/>
      <c r="BN179" s="95"/>
      <c r="BO179" s="95"/>
      <c r="BP179" s="95"/>
      <c r="BQ179" s="95"/>
      <c r="BR179" s="95"/>
      <c r="BS179" s="95"/>
      <c r="BT179" s="95"/>
    </row>
    <row r="180" spans="10:72" ht="11.25" x14ac:dyDescent="0.2">
      <c r="J180" s="95"/>
      <c r="K180" s="95"/>
      <c r="L180" s="95"/>
      <c r="M180" s="95"/>
      <c r="N180" s="95"/>
      <c r="O180" s="95"/>
      <c r="P180" s="95"/>
      <c r="Q180" s="95"/>
      <c r="R180" s="95"/>
      <c r="S180" s="95"/>
      <c r="T180" s="95"/>
      <c r="U180" s="95"/>
      <c r="V180" s="95"/>
      <c r="W180" s="95"/>
      <c r="X180" s="95"/>
      <c r="Y180" s="95"/>
      <c r="Z180" s="95"/>
      <c r="AA180" s="95"/>
      <c r="AB180" s="95"/>
      <c r="AC180" s="95"/>
      <c r="AD180" s="95"/>
      <c r="AE180" s="95"/>
      <c r="AF180" s="95"/>
      <c r="AG180" s="95"/>
      <c r="AH180" s="95"/>
      <c r="AI180" s="95"/>
      <c r="AJ180" s="95"/>
      <c r="AK180" s="95"/>
      <c r="AL180" s="95"/>
      <c r="AM180" s="95"/>
      <c r="AN180" s="95"/>
      <c r="AO180" s="95"/>
      <c r="AP180" s="95"/>
      <c r="AQ180" s="95"/>
      <c r="AR180" s="95"/>
      <c r="AS180" s="95"/>
      <c r="AT180" s="95"/>
      <c r="AU180" s="95"/>
      <c r="AV180" s="95"/>
      <c r="AW180" s="95"/>
      <c r="AX180" s="95"/>
      <c r="AY180" s="95"/>
      <c r="AZ180" s="95"/>
      <c r="BA180" s="95"/>
      <c r="BB180" s="95"/>
      <c r="BC180" s="95"/>
      <c r="BD180" s="95"/>
      <c r="BE180" s="95"/>
      <c r="BF180" s="95"/>
      <c r="BG180" s="95"/>
      <c r="BH180" s="95"/>
      <c r="BI180" s="95"/>
      <c r="BJ180" s="95"/>
      <c r="BK180" s="95"/>
      <c r="BL180" s="95"/>
      <c r="BM180" s="95"/>
      <c r="BN180" s="95"/>
      <c r="BO180" s="95"/>
      <c r="BP180" s="95"/>
      <c r="BQ180" s="95"/>
      <c r="BR180" s="95"/>
      <c r="BS180" s="95"/>
      <c r="BT180" s="95"/>
    </row>
    <row r="181" spans="10:72" ht="11.25" x14ac:dyDescent="0.2">
      <c r="J181" s="95"/>
      <c r="K181" s="95"/>
      <c r="L181" s="95"/>
      <c r="M181" s="95"/>
      <c r="N181" s="95"/>
      <c r="O181" s="95"/>
      <c r="P181" s="95"/>
      <c r="Q181" s="95"/>
      <c r="R181" s="95"/>
      <c r="S181" s="95"/>
      <c r="T181" s="95"/>
      <c r="U181" s="95"/>
      <c r="V181" s="95"/>
      <c r="W181" s="95"/>
      <c r="X181" s="95"/>
      <c r="Y181" s="95"/>
      <c r="Z181" s="95"/>
      <c r="AA181" s="95"/>
      <c r="AB181" s="95"/>
      <c r="AC181" s="95"/>
      <c r="AD181" s="95"/>
      <c r="AE181" s="95"/>
      <c r="AF181" s="95"/>
      <c r="AG181" s="95"/>
      <c r="AH181" s="95"/>
      <c r="AI181" s="95"/>
      <c r="AJ181" s="95"/>
      <c r="AK181" s="95"/>
      <c r="AL181" s="95"/>
      <c r="AM181" s="95"/>
      <c r="AN181" s="95"/>
      <c r="AO181" s="95"/>
      <c r="AP181" s="95"/>
      <c r="AQ181" s="95"/>
      <c r="AR181" s="95"/>
      <c r="AS181" s="95"/>
      <c r="AT181" s="95"/>
      <c r="AU181" s="95"/>
      <c r="AV181" s="95"/>
      <c r="AW181" s="95"/>
      <c r="AX181" s="95"/>
      <c r="AY181" s="95"/>
      <c r="AZ181" s="95"/>
      <c r="BA181" s="95"/>
      <c r="BB181" s="95"/>
      <c r="BC181" s="95"/>
      <c r="BD181" s="95"/>
      <c r="BE181" s="95"/>
      <c r="BF181" s="95"/>
      <c r="BG181" s="95"/>
      <c r="BH181" s="95"/>
      <c r="BI181" s="95"/>
      <c r="BJ181" s="95"/>
      <c r="BK181" s="95"/>
      <c r="BL181" s="95"/>
      <c r="BM181" s="95"/>
      <c r="BN181" s="95"/>
      <c r="BO181" s="95"/>
      <c r="BP181" s="95"/>
      <c r="BQ181" s="95"/>
      <c r="BR181" s="95"/>
      <c r="BS181" s="95"/>
      <c r="BT181" s="95"/>
    </row>
    <row r="182" spans="10:72" ht="11.25" x14ac:dyDescent="0.2">
      <c r="J182" s="95"/>
      <c r="K182" s="95"/>
      <c r="L182" s="95"/>
      <c r="M182" s="95"/>
      <c r="N182" s="95"/>
      <c r="O182" s="95"/>
      <c r="P182" s="95"/>
      <c r="Q182" s="95"/>
      <c r="R182" s="95"/>
      <c r="S182" s="95"/>
      <c r="T182" s="95"/>
      <c r="U182" s="95"/>
      <c r="V182" s="95"/>
      <c r="W182" s="95"/>
      <c r="X182" s="95"/>
      <c r="Y182" s="95"/>
      <c r="Z182" s="95"/>
      <c r="AA182" s="95"/>
      <c r="AB182" s="95"/>
      <c r="AC182" s="95"/>
      <c r="AD182" s="95"/>
      <c r="AE182" s="95"/>
      <c r="AF182" s="95"/>
      <c r="AG182" s="95"/>
      <c r="AH182" s="95"/>
      <c r="AI182" s="95"/>
      <c r="AJ182" s="95"/>
      <c r="AK182" s="95"/>
      <c r="AL182" s="95"/>
      <c r="AM182" s="95"/>
      <c r="AN182" s="95"/>
      <c r="AO182" s="95"/>
      <c r="AP182" s="95"/>
      <c r="AQ182" s="95"/>
      <c r="AR182" s="95"/>
      <c r="AS182" s="95"/>
      <c r="AT182" s="95"/>
      <c r="AU182" s="95"/>
      <c r="AV182" s="95"/>
      <c r="AW182" s="95"/>
      <c r="AX182" s="95"/>
      <c r="AY182" s="95"/>
      <c r="AZ182" s="95"/>
      <c r="BA182" s="95"/>
      <c r="BB182" s="95"/>
      <c r="BC182" s="95"/>
      <c r="BD182" s="95"/>
      <c r="BE182" s="95"/>
      <c r="BF182" s="95"/>
      <c r="BG182" s="95"/>
      <c r="BH182" s="95"/>
      <c r="BI182" s="95"/>
      <c r="BJ182" s="95"/>
      <c r="BK182" s="95"/>
      <c r="BL182" s="95"/>
      <c r="BM182" s="95"/>
      <c r="BN182" s="95"/>
      <c r="BO182" s="95"/>
      <c r="BP182" s="95"/>
      <c r="BQ182" s="95"/>
      <c r="BR182" s="95"/>
      <c r="BS182" s="95"/>
      <c r="BT182" s="95"/>
    </row>
    <row r="183" spans="10:72" ht="11.25" x14ac:dyDescent="0.2">
      <c r="J183" s="95"/>
      <c r="K183" s="95"/>
      <c r="L183" s="95"/>
      <c r="M183" s="95"/>
      <c r="N183" s="95"/>
      <c r="O183" s="95"/>
      <c r="P183" s="95"/>
      <c r="Q183" s="95"/>
      <c r="R183" s="95"/>
      <c r="S183" s="95"/>
      <c r="T183" s="95"/>
      <c r="U183" s="95"/>
      <c r="V183" s="95"/>
      <c r="W183" s="95"/>
      <c r="X183" s="95"/>
      <c r="Y183" s="95"/>
      <c r="Z183" s="95"/>
      <c r="AA183" s="95"/>
      <c r="AB183" s="95"/>
      <c r="AC183" s="95"/>
      <c r="AD183" s="95"/>
      <c r="AE183" s="95"/>
      <c r="AF183" s="95"/>
      <c r="AG183" s="95"/>
      <c r="AH183" s="95"/>
      <c r="AI183" s="95"/>
      <c r="AJ183" s="95"/>
      <c r="AK183" s="95"/>
      <c r="AL183" s="95"/>
      <c r="AM183" s="95"/>
      <c r="AN183" s="95"/>
      <c r="AO183" s="95"/>
      <c r="AP183" s="95"/>
      <c r="AQ183" s="95"/>
      <c r="AR183" s="95"/>
      <c r="AS183" s="95"/>
      <c r="AT183" s="95"/>
      <c r="AU183" s="95"/>
      <c r="AV183" s="95"/>
      <c r="AW183" s="95"/>
      <c r="AX183" s="95"/>
      <c r="AY183" s="95"/>
      <c r="AZ183" s="95"/>
      <c r="BA183" s="95"/>
      <c r="BB183" s="95"/>
      <c r="BC183" s="95"/>
      <c r="BD183" s="95"/>
      <c r="BE183" s="95"/>
      <c r="BF183" s="95"/>
      <c r="BG183" s="95"/>
      <c r="BH183" s="95"/>
      <c r="BI183" s="95"/>
      <c r="BJ183" s="95"/>
      <c r="BK183" s="95"/>
      <c r="BL183" s="95"/>
      <c r="BM183" s="95"/>
      <c r="BN183" s="95"/>
      <c r="BO183" s="95"/>
      <c r="BP183" s="95"/>
      <c r="BQ183" s="95"/>
      <c r="BR183" s="95"/>
      <c r="BS183" s="95"/>
      <c r="BT183" s="95"/>
    </row>
    <row r="184" spans="10:72" ht="11.25" x14ac:dyDescent="0.2">
      <c r="J184" s="95"/>
      <c r="K184" s="95"/>
      <c r="L184" s="95"/>
      <c r="M184" s="95"/>
      <c r="N184" s="95"/>
      <c r="O184" s="95"/>
      <c r="P184" s="95"/>
      <c r="Q184" s="95"/>
      <c r="R184" s="95"/>
      <c r="S184" s="95"/>
      <c r="T184" s="95"/>
      <c r="U184" s="95"/>
      <c r="V184" s="95"/>
      <c r="W184" s="95"/>
      <c r="X184" s="95"/>
      <c r="Y184" s="95"/>
      <c r="Z184" s="95"/>
      <c r="AA184" s="95"/>
      <c r="AB184" s="95"/>
      <c r="AC184" s="95"/>
      <c r="AD184" s="95"/>
      <c r="AE184" s="95"/>
      <c r="AF184" s="95"/>
      <c r="AG184" s="95"/>
      <c r="AH184" s="95"/>
      <c r="AI184" s="95"/>
      <c r="AJ184" s="95"/>
      <c r="AK184" s="95"/>
      <c r="AL184" s="95"/>
      <c r="AM184" s="95"/>
      <c r="AN184" s="95"/>
      <c r="AO184" s="95"/>
      <c r="AP184" s="95"/>
      <c r="AQ184" s="95"/>
      <c r="AR184" s="95"/>
      <c r="AS184" s="95"/>
      <c r="AT184" s="95"/>
      <c r="AU184" s="95"/>
      <c r="AV184" s="95"/>
      <c r="AW184" s="95"/>
      <c r="AX184" s="95"/>
      <c r="AY184" s="95"/>
      <c r="AZ184" s="95"/>
      <c r="BA184" s="95"/>
      <c r="BB184" s="95"/>
      <c r="BC184" s="95"/>
      <c r="BD184" s="95"/>
      <c r="BE184" s="95"/>
      <c r="BF184" s="95"/>
      <c r="BG184" s="95"/>
      <c r="BH184" s="95"/>
      <c r="BI184" s="95"/>
      <c r="BJ184" s="95"/>
      <c r="BK184" s="95"/>
      <c r="BL184" s="95"/>
      <c r="BM184" s="95"/>
      <c r="BN184" s="95"/>
      <c r="BO184" s="95"/>
      <c r="BP184" s="95"/>
      <c r="BQ184" s="95"/>
      <c r="BR184" s="95"/>
      <c r="BS184" s="95"/>
      <c r="BT184" s="95"/>
    </row>
    <row r="185" spans="10:72" ht="11.25" x14ac:dyDescent="0.2">
      <c r="J185" s="95"/>
      <c r="K185" s="95"/>
      <c r="L185" s="95"/>
      <c r="M185" s="95"/>
      <c r="N185" s="95"/>
      <c r="O185" s="95"/>
      <c r="P185" s="95"/>
      <c r="Q185" s="95"/>
      <c r="R185" s="95"/>
      <c r="S185" s="95"/>
      <c r="T185" s="95"/>
      <c r="U185" s="95"/>
      <c r="V185" s="95"/>
      <c r="W185" s="95"/>
      <c r="X185" s="95"/>
      <c r="Y185" s="95"/>
      <c r="Z185" s="95"/>
      <c r="AA185" s="95"/>
      <c r="AB185" s="95"/>
      <c r="AC185" s="95"/>
      <c r="AD185" s="95"/>
      <c r="AE185" s="95"/>
      <c r="AF185" s="95"/>
      <c r="AG185" s="95"/>
      <c r="AH185" s="95"/>
      <c r="AI185" s="95"/>
      <c r="AJ185" s="95"/>
      <c r="AK185" s="95"/>
      <c r="AL185" s="95"/>
      <c r="AM185" s="95"/>
      <c r="AN185" s="95"/>
      <c r="AO185" s="95"/>
      <c r="AP185" s="95"/>
      <c r="AQ185" s="95"/>
      <c r="AR185" s="95"/>
      <c r="AS185" s="95"/>
      <c r="AT185" s="95"/>
      <c r="AU185" s="95"/>
      <c r="AV185" s="95"/>
      <c r="AW185" s="95"/>
      <c r="AX185" s="95"/>
      <c r="AY185" s="95"/>
      <c r="AZ185" s="95"/>
      <c r="BA185" s="95"/>
      <c r="BB185" s="95"/>
      <c r="BC185" s="95"/>
      <c r="BD185" s="95"/>
      <c r="BE185" s="95"/>
      <c r="BF185" s="95"/>
      <c r="BG185" s="95"/>
      <c r="BH185" s="95"/>
      <c r="BI185" s="95"/>
      <c r="BJ185" s="95"/>
      <c r="BK185" s="95"/>
      <c r="BL185" s="95"/>
      <c r="BM185" s="95"/>
      <c r="BN185" s="95"/>
      <c r="BO185" s="95"/>
      <c r="BP185" s="95"/>
      <c r="BQ185" s="95"/>
      <c r="BR185" s="95"/>
      <c r="BS185" s="95"/>
      <c r="BT185" s="95"/>
    </row>
    <row r="186" spans="10:72" ht="11.25" x14ac:dyDescent="0.2">
      <c r="J186" s="95"/>
      <c r="K186" s="95"/>
      <c r="L186" s="95"/>
      <c r="M186" s="95"/>
      <c r="N186" s="95"/>
      <c r="O186" s="95"/>
      <c r="P186" s="95"/>
      <c r="Q186" s="95"/>
      <c r="R186" s="95"/>
      <c r="S186" s="95"/>
      <c r="T186" s="95"/>
      <c r="U186" s="95"/>
      <c r="V186" s="95"/>
      <c r="W186" s="95"/>
      <c r="X186" s="95"/>
      <c r="Y186" s="95"/>
      <c r="Z186" s="95"/>
      <c r="AA186" s="95"/>
      <c r="AB186" s="95"/>
      <c r="AC186" s="95"/>
      <c r="AD186" s="95"/>
      <c r="AE186" s="95"/>
      <c r="AF186" s="95"/>
      <c r="AG186" s="95"/>
      <c r="AH186" s="95"/>
      <c r="AI186" s="95"/>
      <c r="AJ186" s="95"/>
      <c r="AK186" s="95"/>
      <c r="AL186" s="95"/>
      <c r="AM186" s="95"/>
      <c r="AN186" s="95"/>
      <c r="AO186" s="95"/>
      <c r="AP186" s="95"/>
      <c r="AQ186" s="95"/>
      <c r="AR186" s="95"/>
      <c r="AS186" s="95"/>
      <c r="AT186" s="95"/>
      <c r="AU186" s="95"/>
      <c r="AV186" s="95"/>
      <c r="AW186" s="95"/>
      <c r="AX186" s="95"/>
      <c r="AY186" s="95"/>
      <c r="AZ186" s="95"/>
      <c r="BA186" s="95"/>
      <c r="BB186" s="95"/>
      <c r="BC186" s="95"/>
      <c r="BD186" s="95"/>
      <c r="BE186" s="95"/>
      <c r="BF186" s="95"/>
      <c r="BG186" s="95"/>
      <c r="BH186" s="95"/>
      <c r="BI186" s="95"/>
      <c r="BJ186" s="95"/>
      <c r="BK186" s="95"/>
      <c r="BL186" s="95"/>
      <c r="BM186" s="95"/>
      <c r="BN186" s="95"/>
      <c r="BO186" s="95"/>
      <c r="BP186" s="95"/>
      <c r="BQ186" s="95"/>
      <c r="BR186" s="95"/>
      <c r="BS186" s="95"/>
      <c r="BT186" s="95"/>
    </row>
    <row r="187" spans="10:72" ht="11.25" x14ac:dyDescent="0.2">
      <c r="J187" s="95"/>
      <c r="K187" s="95"/>
      <c r="L187" s="95"/>
      <c r="M187" s="95"/>
      <c r="N187" s="95"/>
      <c r="O187" s="95"/>
      <c r="P187" s="95"/>
      <c r="Q187" s="95"/>
      <c r="R187" s="95"/>
      <c r="S187" s="95"/>
      <c r="T187" s="95"/>
      <c r="U187" s="95"/>
      <c r="V187" s="95"/>
      <c r="W187" s="95"/>
      <c r="X187" s="95"/>
      <c r="Y187" s="95"/>
      <c r="Z187" s="95"/>
      <c r="AA187" s="95"/>
      <c r="AB187" s="95"/>
      <c r="AC187" s="95"/>
      <c r="AD187" s="95"/>
      <c r="AE187" s="95"/>
      <c r="AF187" s="95"/>
      <c r="AG187" s="95"/>
      <c r="AH187" s="95"/>
      <c r="AI187" s="95"/>
      <c r="AJ187" s="95"/>
      <c r="AK187" s="95"/>
      <c r="AL187" s="95"/>
      <c r="AM187" s="95"/>
      <c r="AN187" s="95"/>
      <c r="AO187" s="95"/>
      <c r="AP187" s="95"/>
      <c r="AQ187" s="95"/>
      <c r="AR187" s="95"/>
      <c r="AS187" s="95"/>
      <c r="AT187" s="95"/>
      <c r="AU187" s="95"/>
      <c r="AV187" s="95"/>
      <c r="AW187" s="95"/>
      <c r="AX187" s="95"/>
      <c r="AY187" s="95"/>
      <c r="AZ187" s="95"/>
      <c r="BA187" s="95"/>
      <c r="BB187" s="95"/>
      <c r="BC187" s="95"/>
      <c r="BD187" s="95"/>
      <c r="BE187" s="95"/>
      <c r="BF187" s="95"/>
      <c r="BG187" s="95"/>
      <c r="BH187" s="95"/>
      <c r="BI187" s="95"/>
      <c r="BJ187" s="95"/>
      <c r="BK187" s="95"/>
      <c r="BL187" s="95"/>
      <c r="BM187" s="95"/>
      <c r="BN187" s="95"/>
      <c r="BO187" s="95"/>
      <c r="BP187" s="95"/>
      <c r="BQ187" s="95"/>
      <c r="BR187" s="95"/>
      <c r="BS187" s="95"/>
      <c r="BT187" s="95"/>
    </row>
    <row r="188" spans="10:72" ht="11.25" x14ac:dyDescent="0.2">
      <c r="J188" s="95"/>
      <c r="K188" s="95"/>
      <c r="L188" s="95"/>
      <c r="M188" s="95"/>
      <c r="N188" s="95"/>
      <c r="O188" s="95"/>
      <c r="P188" s="95"/>
      <c r="Q188" s="95"/>
      <c r="R188" s="95"/>
      <c r="S188" s="95"/>
      <c r="T188" s="95"/>
      <c r="U188" s="95"/>
      <c r="V188" s="95"/>
      <c r="W188" s="95"/>
      <c r="X188" s="95"/>
      <c r="Y188" s="95"/>
      <c r="Z188" s="95"/>
      <c r="AA188" s="95"/>
      <c r="AB188" s="95"/>
      <c r="AC188" s="95"/>
      <c r="AD188" s="95"/>
      <c r="AE188" s="95"/>
      <c r="AF188" s="95"/>
      <c r="AG188" s="95"/>
      <c r="AH188" s="95"/>
      <c r="AI188" s="95"/>
      <c r="AJ188" s="95"/>
      <c r="AK188" s="95"/>
      <c r="AL188" s="95"/>
      <c r="AM188" s="95"/>
      <c r="AN188" s="95"/>
      <c r="AO188" s="95"/>
      <c r="AP188" s="95"/>
      <c r="AQ188" s="95"/>
      <c r="AR188" s="95"/>
      <c r="AS188" s="95"/>
      <c r="AT188" s="95"/>
      <c r="AU188" s="95"/>
      <c r="AV188" s="95"/>
      <c r="AW188" s="95"/>
      <c r="AX188" s="95"/>
      <c r="AY188" s="95"/>
      <c r="AZ188" s="95"/>
      <c r="BA188" s="95"/>
      <c r="BB188" s="95"/>
      <c r="BC188" s="95"/>
      <c r="BD188" s="95"/>
      <c r="BE188" s="95"/>
      <c r="BF188" s="95"/>
      <c r="BG188" s="95"/>
      <c r="BH188" s="95"/>
      <c r="BI188" s="95"/>
      <c r="BJ188" s="95"/>
      <c r="BK188" s="95"/>
      <c r="BL188" s="95"/>
      <c r="BM188" s="95"/>
      <c r="BN188" s="95"/>
      <c r="BO188" s="95"/>
      <c r="BP188" s="95"/>
      <c r="BQ188" s="95"/>
      <c r="BR188" s="95"/>
      <c r="BS188" s="95"/>
      <c r="BT188" s="95"/>
    </row>
    <row r="189" spans="10:72" ht="11.25" x14ac:dyDescent="0.2">
      <c r="J189" s="95"/>
      <c r="K189" s="95"/>
      <c r="L189" s="95"/>
      <c r="M189" s="95"/>
      <c r="N189" s="95"/>
      <c r="O189" s="95"/>
      <c r="P189" s="95"/>
      <c r="Q189" s="95"/>
      <c r="R189" s="95"/>
      <c r="S189" s="95"/>
      <c r="T189" s="95"/>
      <c r="U189" s="95"/>
      <c r="V189" s="95"/>
      <c r="W189" s="95"/>
      <c r="X189" s="95"/>
      <c r="Y189" s="95"/>
      <c r="Z189" s="95"/>
      <c r="AA189" s="95"/>
      <c r="AB189" s="95"/>
      <c r="AC189" s="95"/>
      <c r="AD189" s="95"/>
      <c r="AE189" s="95"/>
      <c r="AF189" s="95"/>
      <c r="AG189" s="95"/>
      <c r="AH189" s="95"/>
      <c r="AI189" s="95"/>
      <c r="AJ189" s="95"/>
      <c r="AK189" s="95"/>
      <c r="AL189" s="95"/>
      <c r="AM189" s="95"/>
      <c r="AN189" s="95"/>
      <c r="AO189" s="95"/>
      <c r="AP189" s="95"/>
      <c r="AQ189" s="95"/>
      <c r="AR189" s="95"/>
      <c r="AS189" s="95"/>
      <c r="AT189" s="95"/>
      <c r="AU189" s="95"/>
      <c r="AV189" s="95"/>
      <c r="AW189" s="95"/>
      <c r="AX189" s="95"/>
      <c r="AY189" s="95"/>
      <c r="AZ189" s="95"/>
      <c r="BA189" s="95"/>
      <c r="BB189" s="95"/>
      <c r="BC189" s="95"/>
      <c r="BD189" s="95"/>
      <c r="BE189" s="95"/>
      <c r="BF189" s="95"/>
      <c r="BG189" s="95"/>
      <c r="BH189" s="95"/>
      <c r="BI189" s="95"/>
      <c r="BJ189" s="95"/>
      <c r="BK189" s="95"/>
      <c r="BL189" s="95"/>
      <c r="BM189" s="95"/>
      <c r="BN189" s="95"/>
      <c r="BO189" s="95"/>
      <c r="BP189" s="95"/>
      <c r="BQ189" s="95"/>
      <c r="BR189" s="95"/>
      <c r="BS189" s="95"/>
      <c r="BT189" s="95"/>
    </row>
    <row r="190" spans="10:72" ht="11.25" x14ac:dyDescent="0.2">
      <c r="J190" s="95"/>
      <c r="K190" s="95"/>
      <c r="L190" s="95"/>
      <c r="M190" s="95"/>
      <c r="N190" s="95"/>
      <c r="O190" s="95"/>
      <c r="P190" s="95"/>
      <c r="Q190" s="95"/>
      <c r="R190" s="95"/>
      <c r="S190" s="95"/>
      <c r="T190" s="95"/>
      <c r="U190" s="95"/>
      <c r="V190" s="95"/>
      <c r="W190" s="95"/>
      <c r="X190" s="95"/>
      <c r="Y190" s="95"/>
      <c r="Z190" s="95"/>
      <c r="AA190" s="95"/>
      <c r="AB190" s="95"/>
      <c r="AC190" s="95"/>
      <c r="AD190" s="95"/>
      <c r="AE190" s="95"/>
      <c r="AF190" s="95"/>
      <c r="AG190" s="95"/>
      <c r="AH190" s="95"/>
      <c r="AI190" s="95"/>
      <c r="AJ190" s="95"/>
      <c r="AK190" s="95"/>
      <c r="AL190" s="95"/>
      <c r="AM190" s="95"/>
      <c r="AN190" s="95"/>
      <c r="AO190" s="95"/>
      <c r="AP190" s="95"/>
      <c r="AQ190" s="95"/>
      <c r="AR190" s="95"/>
      <c r="AS190" s="95"/>
      <c r="AT190" s="95"/>
      <c r="AU190" s="95"/>
      <c r="AV190" s="95"/>
      <c r="AW190" s="95"/>
      <c r="AX190" s="95"/>
      <c r="AY190" s="95"/>
      <c r="AZ190" s="95"/>
      <c r="BA190" s="95"/>
      <c r="BB190" s="95"/>
      <c r="BC190" s="95"/>
      <c r="BD190" s="95"/>
      <c r="BE190" s="95"/>
      <c r="BF190" s="95"/>
      <c r="BG190" s="95"/>
      <c r="BH190" s="95"/>
      <c r="BI190" s="95"/>
      <c r="BJ190" s="95"/>
      <c r="BK190" s="95"/>
      <c r="BL190" s="95"/>
      <c r="BM190" s="95"/>
      <c r="BN190" s="95"/>
      <c r="BO190" s="95"/>
      <c r="BP190" s="95"/>
      <c r="BQ190" s="95"/>
      <c r="BR190" s="95"/>
      <c r="BS190" s="95"/>
      <c r="BT190" s="95"/>
    </row>
    <row r="191" spans="10:72" ht="11.25" x14ac:dyDescent="0.2">
      <c r="J191" s="95"/>
      <c r="K191" s="95"/>
      <c r="L191" s="95"/>
      <c r="M191" s="95"/>
      <c r="N191" s="95"/>
      <c r="O191" s="95"/>
      <c r="P191" s="95"/>
      <c r="Q191" s="95"/>
      <c r="R191" s="95"/>
      <c r="S191" s="95"/>
      <c r="T191" s="95"/>
      <c r="U191" s="95"/>
      <c r="V191" s="95"/>
      <c r="W191" s="95"/>
      <c r="X191" s="95"/>
      <c r="Y191" s="95"/>
      <c r="Z191" s="95"/>
      <c r="AA191" s="95"/>
      <c r="AB191" s="95"/>
      <c r="AC191" s="95"/>
      <c r="AD191" s="95"/>
      <c r="AE191" s="95"/>
      <c r="AF191" s="95"/>
      <c r="AG191" s="95"/>
      <c r="AH191" s="95"/>
      <c r="AI191" s="95"/>
      <c r="AJ191" s="95"/>
      <c r="AK191" s="95"/>
      <c r="AL191" s="95"/>
      <c r="AM191" s="95"/>
      <c r="AN191" s="95"/>
      <c r="AO191" s="95"/>
      <c r="AP191" s="95"/>
      <c r="AQ191" s="95"/>
      <c r="AR191" s="95"/>
      <c r="AS191" s="95"/>
      <c r="AT191" s="95"/>
      <c r="AU191" s="95"/>
      <c r="AV191" s="95"/>
      <c r="AW191" s="95"/>
      <c r="AX191" s="95"/>
      <c r="AY191" s="95"/>
      <c r="AZ191" s="95"/>
      <c r="BA191" s="95"/>
      <c r="BB191" s="95"/>
      <c r="BC191" s="95"/>
      <c r="BD191" s="95"/>
      <c r="BE191" s="95"/>
      <c r="BF191" s="95"/>
      <c r="BG191" s="95"/>
      <c r="BH191" s="95"/>
      <c r="BI191" s="95"/>
      <c r="BJ191" s="95"/>
      <c r="BK191" s="95"/>
      <c r="BL191" s="95"/>
      <c r="BM191" s="95"/>
      <c r="BN191" s="95"/>
      <c r="BO191" s="95"/>
      <c r="BP191" s="95"/>
      <c r="BQ191" s="95"/>
      <c r="BR191" s="95"/>
      <c r="BS191" s="95"/>
      <c r="BT191" s="95"/>
    </row>
    <row r="192" spans="10:72" ht="11.25" x14ac:dyDescent="0.2">
      <c r="J192" s="95"/>
      <c r="K192" s="95"/>
      <c r="L192" s="95"/>
      <c r="M192" s="95"/>
      <c r="N192" s="95"/>
      <c r="O192" s="95"/>
      <c r="P192" s="95"/>
      <c r="Q192" s="95"/>
      <c r="R192" s="95"/>
      <c r="S192" s="95"/>
      <c r="T192" s="95"/>
      <c r="U192" s="95"/>
      <c r="V192" s="95"/>
      <c r="W192" s="95"/>
      <c r="X192" s="95"/>
      <c r="Y192" s="95"/>
      <c r="Z192" s="95"/>
      <c r="AA192" s="95"/>
      <c r="AB192" s="95"/>
      <c r="AC192" s="95"/>
      <c r="AD192" s="95"/>
      <c r="AE192" s="95"/>
      <c r="AF192" s="95"/>
      <c r="AG192" s="95"/>
      <c r="AH192" s="95"/>
      <c r="AI192" s="95"/>
      <c r="AJ192" s="95"/>
      <c r="AK192" s="95"/>
      <c r="AL192" s="95"/>
      <c r="AM192" s="95"/>
      <c r="AN192" s="95"/>
      <c r="AO192" s="95"/>
      <c r="AP192" s="95"/>
      <c r="AQ192" s="95"/>
      <c r="AR192" s="95"/>
      <c r="AS192" s="95"/>
      <c r="AT192" s="95"/>
      <c r="AU192" s="95"/>
      <c r="AV192" s="95"/>
      <c r="AW192" s="95"/>
      <c r="AX192" s="95"/>
      <c r="AY192" s="95"/>
      <c r="AZ192" s="95"/>
      <c r="BA192" s="95"/>
      <c r="BB192" s="95"/>
      <c r="BC192" s="95"/>
      <c r="BD192" s="95"/>
      <c r="BE192" s="95"/>
      <c r="BF192" s="95"/>
      <c r="BG192" s="95"/>
      <c r="BH192" s="95"/>
      <c r="BI192" s="95"/>
      <c r="BJ192" s="95"/>
      <c r="BK192" s="95"/>
      <c r="BL192" s="95"/>
      <c r="BM192" s="95"/>
      <c r="BN192" s="95"/>
      <c r="BO192" s="95"/>
      <c r="BP192" s="95"/>
      <c r="BQ192" s="95"/>
      <c r="BR192" s="95"/>
      <c r="BS192" s="95"/>
      <c r="BT192" s="95"/>
    </row>
    <row r="193" spans="10:72" ht="11.25" x14ac:dyDescent="0.2">
      <c r="J193" s="95"/>
      <c r="K193" s="95"/>
      <c r="L193" s="95"/>
      <c r="M193" s="95"/>
      <c r="N193" s="95"/>
      <c r="O193" s="95"/>
      <c r="P193" s="95"/>
      <c r="Q193" s="95"/>
      <c r="R193" s="95"/>
      <c r="S193" s="95"/>
      <c r="T193" s="95"/>
      <c r="U193" s="95"/>
      <c r="V193" s="95"/>
      <c r="W193" s="95"/>
      <c r="X193" s="95"/>
      <c r="Y193" s="95"/>
      <c r="Z193" s="95"/>
      <c r="AA193" s="95"/>
      <c r="AB193" s="95"/>
      <c r="AC193" s="95"/>
      <c r="AD193" s="95"/>
      <c r="AE193" s="95"/>
      <c r="AF193" s="95"/>
      <c r="AG193" s="95"/>
      <c r="AH193" s="95"/>
      <c r="AI193" s="95"/>
      <c r="AJ193" s="95"/>
      <c r="AK193" s="95"/>
      <c r="AL193" s="95"/>
      <c r="AM193" s="95"/>
      <c r="AN193" s="95"/>
      <c r="AO193" s="95"/>
      <c r="AP193" s="95"/>
      <c r="AQ193" s="95"/>
      <c r="AR193" s="95"/>
      <c r="AS193" s="95"/>
      <c r="AT193" s="95"/>
      <c r="AU193" s="95"/>
      <c r="AV193" s="95"/>
      <c r="AW193" s="95"/>
      <c r="AX193" s="95"/>
      <c r="AY193" s="95"/>
      <c r="AZ193" s="95"/>
      <c r="BA193" s="95"/>
      <c r="BB193" s="95"/>
      <c r="BC193" s="95"/>
      <c r="BD193" s="95"/>
      <c r="BE193" s="95"/>
      <c r="BF193" s="95"/>
      <c r="BG193" s="95"/>
      <c r="BH193" s="95"/>
      <c r="BI193" s="95"/>
      <c r="BJ193" s="95"/>
      <c r="BK193" s="95"/>
      <c r="BL193" s="95"/>
      <c r="BM193" s="95"/>
      <c r="BN193" s="95"/>
      <c r="BO193" s="95"/>
      <c r="BP193" s="95"/>
      <c r="BQ193" s="95"/>
      <c r="BR193" s="95"/>
      <c r="BS193" s="95"/>
      <c r="BT193" s="95"/>
    </row>
    <row r="194" spans="10:72" ht="11.25" x14ac:dyDescent="0.2">
      <c r="J194" s="95"/>
      <c r="K194" s="95"/>
      <c r="L194" s="95"/>
      <c r="M194" s="95"/>
      <c r="N194" s="95"/>
      <c r="O194" s="95"/>
      <c r="P194" s="95"/>
      <c r="Q194" s="95"/>
      <c r="R194" s="95"/>
      <c r="S194" s="95"/>
      <c r="T194" s="95"/>
      <c r="U194" s="95"/>
      <c r="V194" s="95"/>
      <c r="W194" s="95"/>
      <c r="X194" s="95"/>
      <c r="Y194" s="95"/>
      <c r="Z194" s="95"/>
      <c r="AA194" s="95"/>
      <c r="AB194" s="95"/>
      <c r="AC194" s="95"/>
      <c r="AD194" s="95"/>
      <c r="AE194" s="95"/>
      <c r="AF194" s="95"/>
      <c r="AG194" s="95"/>
      <c r="AH194" s="95"/>
      <c r="AI194" s="95"/>
      <c r="AJ194" s="95"/>
      <c r="AK194" s="95"/>
      <c r="AL194" s="95"/>
      <c r="AM194" s="95"/>
      <c r="AN194" s="95"/>
      <c r="AO194" s="95"/>
      <c r="AP194" s="95"/>
      <c r="AQ194" s="95"/>
      <c r="AR194" s="95"/>
      <c r="AS194" s="95"/>
      <c r="AT194" s="95"/>
      <c r="AU194" s="95"/>
      <c r="AV194" s="95"/>
      <c r="AW194" s="95"/>
      <c r="AX194" s="95"/>
      <c r="AY194" s="95"/>
      <c r="AZ194" s="95"/>
      <c r="BA194" s="95"/>
      <c r="BB194" s="95"/>
      <c r="BC194" s="95"/>
      <c r="BD194" s="95"/>
      <c r="BE194" s="95"/>
      <c r="BF194" s="95"/>
      <c r="BG194" s="95"/>
      <c r="BH194" s="95"/>
      <c r="BI194" s="95"/>
      <c r="BJ194" s="95"/>
      <c r="BK194" s="95"/>
      <c r="BL194" s="95"/>
      <c r="BM194" s="95"/>
      <c r="BN194" s="95"/>
      <c r="BO194" s="95"/>
      <c r="BP194" s="95"/>
      <c r="BQ194" s="95"/>
      <c r="BR194" s="95"/>
      <c r="BS194" s="95"/>
      <c r="BT194" s="95"/>
    </row>
    <row r="195" spans="10:72" ht="11.25" x14ac:dyDescent="0.2">
      <c r="J195" s="95"/>
      <c r="K195" s="95"/>
      <c r="L195" s="95"/>
      <c r="M195" s="95"/>
      <c r="N195" s="95"/>
      <c r="O195" s="95"/>
      <c r="P195" s="95"/>
      <c r="Q195" s="95"/>
      <c r="R195" s="95"/>
      <c r="S195" s="95"/>
      <c r="T195" s="95"/>
      <c r="U195" s="95"/>
      <c r="V195" s="95"/>
      <c r="W195" s="95"/>
      <c r="X195" s="95"/>
      <c r="Y195" s="95"/>
      <c r="Z195" s="95"/>
      <c r="AA195" s="95"/>
      <c r="AB195" s="95"/>
      <c r="AC195" s="95"/>
      <c r="AD195" s="95"/>
      <c r="AE195" s="95"/>
      <c r="AF195" s="95"/>
      <c r="AG195" s="95"/>
      <c r="AH195" s="95"/>
      <c r="AI195" s="95"/>
      <c r="AJ195" s="95"/>
      <c r="AK195" s="95"/>
      <c r="AL195" s="95"/>
      <c r="AM195" s="95"/>
      <c r="AN195" s="95"/>
      <c r="AO195" s="95"/>
      <c r="AP195" s="95"/>
      <c r="AQ195" s="95"/>
      <c r="AR195" s="95"/>
      <c r="AS195" s="95"/>
      <c r="AT195" s="95"/>
      <c r="AU195" s="95"/>
      <c r="AV195" s="95"/>
      <c r="AW195" s="95"/>
      <c r="AX195" s="95"/>
      <c r="AY195" s="95"/>
      <c r="AZ195" s="95"/>
      <c r="BA195" s="95"/>
      <c r="BB195" s="95"/>
      <c r="BC195" s="95"/>
      <c r="BD195" s="95"/>
      <c r="BE195" s="95"/>
      <c r="BF195" s="95"/>
      <c r="BG195" s="95"/>
      <c r="BH195" s="95"/>
      <c r="BI195" s="95"/>
      <c r="BJ195" s="95"/>
      <c r="BK195" s="95"/>
      <c r="BL195" s="95"/>
      <c r="BM195" s="95"/>
      <c r="BN195" s="95"/>
      <c r="BO195" s="95"/>
      <c r="BP195" s="95"/>
      <c r="BQ195" s="95"/>
      <c r="BR195" s="95"/>
      <c r="BS195" s="95"/>
      <c r="BT195" s="95"/>
    </row>
    <row r="196" spans="10:72" ht="11.25" x14ac:dyDescent="0.2">
      <c r="J196" s="95"/>
      <c r="K196" s="95"/>
      <c r="L196" s="95"/>
      <c r="M196" s="95"/>
      <c r="N196" s="95"/>
      <c r="O196" s="95"/>
      <c r="P196" s="95"/>
      <c r="Q196" s="95"/>
      <c r="R196" s="95"/>
      <c r="S196" s="95"/>
      <c r="T196" s="95"/>
      <c r="U196" s="95"/>
      <c r="V196" s="95"/>
      <c r="W196" s="95"/>
      <c r="X196" s="95"/>
      <c r="Y196" s="95"/>
      <c r="Z196" s="95"/>
      <c r="AA196" s="95"/>
      <c r="AB196" s="95"/>
      <c r="AC196" s="95"/>
      <c r="AD196" s="95"/>
      <c r="AE196" s="95"/>
      <c r="AF196" s="95"/>
      <c r="AG196" s="95"/>
      <c r="AH196" s="95"/>
      <c r="AI196" s="95"/>
      <c r="AJ196" s="95"/>
      <c r="AK196" s="95"/>
      <c r="AL196" s="95"/>
      <c r="AM196" s="95"/>
      <c r="AN196" s="95"/>
      <c r="AO196" s="95"/>
      <c r="AP196" s="95"/>
      <c r="AQ196" s="95"/>
      <c r="AR196" s="95"/>
      <c r="AS196" s="95"/>
      <c r="AT196" s="95"/>
      <c r="AU196" s="95"/>
      <c r="AV196" s="95"/>
      <c r="AW196" s="95"/>
      <c r="AX196" s="95"/>
      <c r="AY196" s="95"/>
      <c r="AZ196" s="95"/>
      <c r="BA196" s="95"/>
      <c r="BB196" s="95"/>
      <c r="BC196" s="95"/>
      <c r="BD196" s="95"/>
      <c r="BE196" s="95"/>
      <c r="BF196" s="95"/>
      <c r="BG196" s="95"/>
      <c r="BH196" s="95"/>
      <c r="BI196" s="95"/>
      <c r="BJ196" s="95"/>
      <c r="BK196" s="95"/>
      <c r="BL196" s="95"/>
      <c r="BM196" s="95"/>
      <c r="BN196" s="95"/>
      <c r="BO196" s="95"/>
      <c r="BP196" s="95"/>
      <c r="BQ196" s="95"/>
      <c r="BR196" s="95"/>
      <c r="BS196" s="95"/>
      <c r="BT196" s="95"/>
    </row>
    <row r="197" spans="10:72" ht="11.25" x14ac:dyDescent="0.2">
      <c r="J197" s="95"/>
      <c r="K197" s="95"/>
      <c r="L197" s="95"/>
      <c r="M197" s="95"/>
      <c r="N197" s="95"/>
      <c r="O197" s="95"/>
      <c r="P197" s="95"/>
      <c r="Q197" s="95"/>
      <c r="R197" s="95"/>
      <c r="S197" s="95"/>
      <c r="T197" s="95"/>
      <c r="U197" s="95"/>
      <c r="V197" s="95"/>
      <c r="W197" s="95"/>
      <c r="X197" s="95"/>
      <c r="Y197" s="95"/>
      <c r="Z197" s="95"/>
      <c r="AA197" s="95"/>
      <c r="AB197" s="95"/>
      <c r="AC197" s="95"/>
      <c r="AD197" s="95"/>
      <c r="AE197" s="95"/>
      <c r="AF197" s="95"/>
      <c r="AG197" s="95"/>
      <c r="AH197" s="95"/>
      <c r="AI197" s="95"/>
      <c r="AJ197" s="95"/>
      <c r="AK197" s="95"/>
      <c r="AL197" s="95"/>
      <c r="AM197" s="95"/>
      <c r="AN197" s="95"/>
      <c r="AO197" s="95"/>
      <c r="AP197" s="95"/>
      <c r="AQ197" s="95"/>
      <c r="AR197" s="95"/>
      <c r="AS197" s="95"/>
      <c r="AT197" s="95"/>
      <c r="AU197" s="95"/>
      <c r="AV197" s="95"/>
      <c r="AW197" s="95"/>
      <c r="AX197" s="95"/>
      <c r="AY197" s="95"/>
      <c r="AZ197" s="95"/>
      <c r="BA197" s="95"/>
      <c r="BB197" s="95"/>
      <c r="BC197" s="95"/>
      <c r="BD197" s="95"/>
      <c r="BE197" s="95"/>
      <c r="BF197" s="95"/>
      <c r="BG197" s="95"/>
      <c r="BH197" s="95"/>
      <c r="BI197" s="95"/>
      <c r="BJ197" s="95"/>
      <c r="BK197" s="95"/>
      <c r="BL197" s="95"/>
      <c r="BM197" s="95"/>
      <c r="BN197" s="95"/>
      <c r="BO197" s="95"/>
      <c r="BP197" s="95"/>
      <c r="BQ197" s="95"/>
      <c r="BR197" s="95"/>
      <c r="BS197" s="95"/>
      <c r="BT197" s="95"/>
    </row>
    <row r="198" spans="10:72" ht="11.25" x14ac:dyDescent="0.2">
      <c r="J198" s="95"/>
      <c r="K198" s="95"/>
      <c r="L198" s="95"/>
      <c r="M198" s="95"/>
      <c r="N198" s="95"/>
      <c r="O198" s="95"/>
      <c r="P198" s="95"/>
      <c r="Q198" s="95"/>
      <c r="R198" s="95"/>
      <c r="S198" s="95"/>
      <c r="T198" s="95"/>
      <c r="U198" s="95"/>
      <c r="V198" s="95"/>
      <c r="W198" s="95"/>
      <c r="X198" s="95"/>
      <c r="Y198" s="95"/>
      <c r="Z198" s="95"/>
      <c r="AA198" s="95"/>
      <c r="AB198" s="95"/>
      <c r="AC198" s="95"/>
      <c r="AD198" s="95"/>
      <c r="AE198" s="95"/>
      <c r="AF198" s="95"/>
      <c r="AG198" s="95"/>
      <c r="AH198" s="95"/>
      <c r="AI198" s="95"/>
      <c r="AJ198" s="95"/>
      <c r="AK198" s="95"/>
      <c r="AL198" s="95"/>
      <c r="AM198" s="95"/>
      <c r="AN198" s="95"/>
      <c r="AO198" s="95"/>
      <c r="AP198" s="95"/>
      <c r="AQ198" s="95"/>
      <c r="AR198" s="95"/>
      <c r="AS198" s="95"/>
      <c r="AT198" s="95"/>
      <c r="AU198" s="95"/>
      <c r="AV198" s="95"/>
      <c r="AW198" s="95"/>
      <c r="AX198" s="95"/>
      <c r="AY198" s="95"/>
      <c r="AZ198" s="95"/>
      <c r="BA198" s="95"/>
      <c r="BB198" s="95"/>
      <c r="BC198" s="95"/>
      <c r="BD198" s="95"/>
      <c r="BE198" s="95"/>
      <c r="BF198" s="95"/>
      <c r="BG198" s="95"/>
      <c r="BH198" s="95"/>
      <c r="BI198" s="95"/>
      <c r="BJ198" s="95"/>
      <c r="BK198" s="95"/>
      <c r="BL198" s="95"/>
      <c r="BM198" s="95"/>
      <c r="BN198" s="95"/>
      <c r="BO198" s="95"/>
      <c r="BP198" s="95"/>
      <c r="BQ198" s="95"/>
      <c r="BR198" s="95"/>
      <c r="BS198" s="95"/>
      <c r="BT198" s="95"/>
    </row>
    <row r="199" spans="10:72" ht="11.25" x14ac:dyDescent="0.2">
      <c r="J199" s="95"/>
      <c r="K199" s="95"/>
      <c r="L199" s="95"/>
      <c r="M199" s="95"/>
      <c r="N199" s="95"/>
      <c r="O199" s="95"/>
      <c r="P199" s="95"/>
      <c r="Q199" s="95"/>
      <c r="R199" s="95"/>
      <c r="S199" s="95"/>
      <c r="T199" s="95"/>
      <c r="U199" s="95"/>
      <c r="V199" s="95"/>
      <c r="W199" s="95"/>
      <c r="X199" s="95"/>
      <c r="Y199" s="95"/>
      <c r="Z199" s="95"/>
      <c r="AA199" s="95"/>
      <c r="AB199" s="95"/>
      <c r="AC199" s="95"/>
      <c r="AD199" s="95"/>
      <c r="AE199" s="95"/>
      <c r="AF199" s="95"/>
      <c r="AG199" s="95"/>
      <c r="AH199" s="95"/>
      <c r="AI199" s="95"/>
      <c r="AJ199" s="95"/>
      <c r="AK199" s="95"/>
      <c r="AL199" s="95"/>
      <c r="AM199" s="95"/>
      <c r="AN199" s="95"/>
      <c r="AO199" s="95"/>
      <c r="AP199" s="95"/>
      <c r="AQ199" s="95"/>
      <c r="AR199" s="95"/>
      <c r="AS199" s="95"/>
      <c r="AT199" s="95"/>
      <c r="AU199" s="95"/>
      <c r="AV199" s="95"/>
      <c r="AW199" s="95"/>
      <c r="AX199" s="95"/>
      <c r="AY199" s="95"/>
      <c r="AZ199" s="95"/>
      <c r="BA199" s="95"/>
      <c r="BB199" s="95"/>
      <c r="BC199" s="95"/>
      <c r="BD199" s="95"/>
      <c r="BE199" s="95"/>
      <c r="BF199" s="95"/>
      <c r="BG199" s="95"/>
      <c r="BH199" s="95"/>
      <c r="BI199" s="95"/>
      <c r="BJ199" s="95"/>
      <c r="BK199" s="95"/>
      <c r="BL199" s="95"/>
      <c r="BM199" s="95"/>
      <c r="BN199" s="95"/>
      <c r="BO199" s="95"/>
      <c r="BP199" s="95"/>
      <c r="BQ199" s="95"/>
      <c r="BR199" s="95"/>
      <c r="BS199" s="95"/>
      <c r="BT199" s="95"/>
    </row>
    <row r="200" spans="10:72" ht="11.25" x14ac:dyDescent="0.2">
      <c r="J200" s="95"/>
      <c r="K200" s="95"/>
      <c r="L200" s="95"/>
      <c r="M200" s="95"/>
      <c r="N200" s="95"/>
      <c r="O200" s="95"/>
      <c r="P200" s="95"/>
      <c r="Q200" s="95"/>
      <c r="R200" s="95"/>
      <c r="S200" s="95"/>
      <c r="T200" s="95"/>
      <c r="U200" s="95"/>
      <c r="V200" s="95"/>
      <c r="W200" s="95"/>
      <c r="X200" s="95"/>
      <c r="Y200" s="95"/>
      <c r="Z200" s="95"/>
      <c r="AA200" s="95"/>
      <c r="AB200" s="95"/>
      <c r="AC200" s="95"/>
      <c r="AD200" s="95"/>
      <c r="AE200" s="95"/>
      <c r="AF200" s="95"/>
      <c r="AG200" s="95"/>
      <c r="AH200" s="95"/>
      <c r="AI200" s="95"/>
      <c r="AJ200" s="95"/>
      <c r="AK200" s="95"/>
      <c r="AL200" s="95"/>
      <c r="AM200" s="95"/>
      <c r="AN200" s="95"/>
      <c r="AO200" s="95"/>
      <c r="AP200" s="95"/>
      <c r="AQ200" s="95"/>
      <c r="AR200" s="95"/>
      <c r="AS200" s="95"/>
      <c r="AT200" s="95"/>
      <c r="AU200" s="95"/>
      <c r="AV200" s="95"/>
      <c r="AW200" s="95"/>
      <c r="AX200" s="95"/>
      <c r="AY200" s="95"/>
      <c r="AZ200" s="95"/>
      <c r="BA200" s="95"/>
      <c r="BB200" s="95"/>
      <c r="BC200" s="95"/>
      <c r="BD200" s="95"/>
      <c r="BE200" s="95"/>
      <c r="BF200" s="95"/>
      <c r="BG200" s="95"/>
      <c r="BH200" s="95"/>
      <c r="BI200" s="95"/>
      <c r="BJ200" s="95"/>
      <c r="BK200" s="95"/>
      <c r="BL200" s="95"/>
      <c r="BM200" s="95"/>
      <c r="BN200" s="95"/>
      <c r="BO200" s="95"/>
      <c r="BP200" s="95"/>
      <c r="BQ200" s="95"/>
      <c r="BR200" s="95"/>
      <c r="BS200" s="95"/>
      <c r="BT200" s="95"/>
    </row>
    <row r="201" spans="10:72" ht="11.25" x14ac:dyDescent="0.2">
      <c r="J201" s="95"/>
      <c r="K201" s="95"/>
      <c r="L201" s="95"/>
      <c r="M201" s="95"/>
      <c r="N201" s="95"/>
      <c r="O201" s="95"/>
      <c r="P201" s="95"/>
      <c r="Q201" s="95"/>
      <c r="R201" s="95"/>
      <c r="S201" s="95"/>
      <c r="T201" s="95"/>
      <c r="U201" s="95"/>
      <c r="V201" s="95"/>
      <c r="W201" s="95"/>
      <c r="X201" s="95"/>
      <c r="Y201" s="95"/>
      <c r="Z201" s="95"/>
      <c r="AA201" s="95"/>
      <c r="AB201" s="95"/>
      <c r="AC201" s="95"/>
      <c r="AD201" s="95"/>
      <c r="AE201" s="95"/>
      <c r="AF201" s="95"/>
      <c r="AG201" s="95"/>
      <c r="AH201" s="95"/>
      <c r="AI201" s="95"/>
      <c r="AJ201" s="95"/>
      <c r="AK201" s="95"/>
      <c r="AL201" s="95"/>
      <c r="AM201" s="95"/>
      <c r="AN201" s="95"/>
      <c r="AO201" s="95"/>
      <c r="AP201" s="95"/>
      <c r="AQ201" s="95"/>
      <c r="AR201" s="95"/>
      <c r="AS201" s="95"/>
      <c r="AT201" s="95"/>
      <c r="AU201" s="95"/>
      <c r="AV201" s="95"/>
      <c r="AW201" s="95"/>
      <c r="AX201" s="95"/>
      <c r="AY201" s="95"/>
      <c r="AZ201" s="95"/>
      <c r="BA201" s="95"/>
      <c r="BB201" s="95"/>
      <c r="BC201" s="95"/>
      <c r="BD201" s="95"/>
      <c r="BE201" s="95"/>
      <c r="BF201" s="95"/>
      <c r="BG201" s="95"/>
      <c r="BH201" s="95"/>
      <c r="BI201" s="95"/>
      <c r="BJ201" s="95"/>
      <c r="BK201" s="95"/>
      <c r="BL201" s="95"/>
      <c r="BM201" s="95"/>
      <c r="BN201" s="95"/>
      <c r="BO201" s="95"/>
      <c r="BP201" s="95"/>
      <c r="BQ201" s="95"/>
      <c r="BR201" s="95"/>
      <c r="BS201" s="95"/>
      <c r="BT201" s="95"/>
    </row>
    <row r="202" spans="10:72" ht="11.25" x14ac:dyDescent="0.2">
      <c r="J202" s="95"/>
      <c r="K202" s="95"/>
      <c r="L202" s="95"/>
      <c r="M202" s="95"/>
      <c r="N202" s="95"/>
      <c r="O202" s="95"/>
      <c r="P202" s="95"/>
      <c r="Q202" s="95"/>
      <c r="R202" s="95"/>
      <c r="S202" s="95"/>
      <c r="T202" s="95"/>
      <c r="U202" s="95"/>
      <c r="V202" s="95"/>
      <c r="W202" s="95"/>
      <c r="X202" s="95"/>
      <c r="Y202" s="95"/>
      <c r="Z202" s="95"/>
      <c r="AA202" s="95"/>
      <c r="AB202" s="95"/>
      <c r="AC202" s="95"/>
      <c r="AD202" s="95"/>
      <c r="AE202" s="95"/>
      <c r="AF202" s="95"/>
      <c r="AG202" s="95"/>
      <c r="AH202" s="95"/>
      <c r="AI202" s="95"/>
      <c r="AJ202" s="95"/>
      <c r="AK202" s="95"/>
      <c r="AL202" s="95"/>
      <c r="AM202" s="95"/>
      <c r="AN202" s="95"/>
      <c r="AO202" s="95"/>
      <c r="AP202" s="95"/>
      <c r="AQ202" s="95"/>
      <c r="AR202" s="95"/>
      <c r="AS202" s="95"/>
      <c r="AT202" s="95"/>
      <c r="AU202" s="95"/>
      <c r="AV202" s="95"/>
      <c r="AW202" s="95"/>
      <c r="AX202" s="95"/>
      <c r="AY202" s="95"/>
      <c r="AZ202" s="95"/>
      <c r="BA202" s="95"/>
      <c r="BB202" s="95"/>
      <c r="BC202" s="95"/>
      <c r="BD202" s="95"/>
      <c r="BE202" s="95"/>
      <c r="BF202" s="95"/>
      <c r="BG202" s="95"/>
      <c r="BH202" s="95"/>
      <c r="BI202" s="95"/>
      <c r="BJ202" s="95"/>
      <c r="BK202" s="95"/>
      <c r="BL202" s="95"/>
      <c r="BM202" s="95"/>
      <c r="BN202" s="95"/>
      <c r="BO202" s="95"/>
      <c r="BP202" s="95"/>
      <c r="BQ202" s="95"/>
      <c r="BR202" s="95"/>
      <c r="BS202" s="95"/>
      <c r="BT202" s="95"/>
    </row>
    <row r="203" spans="10:72" ht="11.25" x14ac:dyDescent="0.2">
      <c r="J203" s="95"/>
      <c r="K203" s="95"/>
      <c r="L203" s="95"/>
      <c r="M203" s="95"/>
      <c r="N203" s="95"/>
      <c r="O203" s="95"/>
      <c r="P203" s="95"/>
      <c r="Q203" s="95"/>
      <c r="R203" s="95"/>
      <c r="S203" s="95"/>
      <c r="T203" s="95"/>
      <c r="U203" s="95"/>
      <c r="V203" s="95"/>
      <c r="W203" s="95"/>
      <c r="X203" s="95"/>
      <c r="Y203" s="95"/>
      <c r="Z203" s="95"/>
      <c r="AA203" s="95"/>
      <c r="AB203" s="95"/>
      <c r="AC203" s="95"/>
      <c r="AD203" s="95"/>
      <c r="AE203" s="95"/>
      <c r="AF203" s="95"/>
      <c r="AG203" s="95"/>
      <c r="AH203" s="95"/>
      <c r="AI203" s="95"/>
      <c r="AJ203" s="95"/>
      <c r="AK203" s="95"/>
      <c r="AL203" s="95"/>
      <c r="AM203" s="95"/>
      <c r="AN203" s="95"/>
      <c r="AO203" s="95"/>
      <c r="AP203" s="95"/>
      <c r="AQ203" s="95"/>
      <c r="AR203" s="95"/>
      <c r="AS203" s="95"/>
      <c r="AT203" s="95"/>
      <c r="AU203" s="95"/>
      <c r="AV203" s="95"/>
      <c r="AW203" s="95"/>
      <c r="AX203" s="95"/>
      <c r="AY203" s="95"/>
      <c r="AZ203" s="95"/>
      <c r="BA203" s="95"/>
      <c r="BB203" s="95"/>
      <c r="BC203" s="95"/>
      <c r="BD203" s="95"/>
      <c r="BE203" s="95"/>
      <c r="BF203" s="95"/>
      <c r="BG203" s="95"/>
      <c r="BH203" s="95"/>
      <c r="BI203" s="95"/>
      <c r="BJ203" s="95"/>
      <c r="BK203" s="95"/>
      <c r="BL203" s="95"/>
      <c r="BM203" s="95"/>
      <c r="BN203" s="95"/>
      <c r="BO203" s="95"/>
      <c r="BP203" s="95"/>
      <c r="BQ203" s="95"/>
      <c r="BR203" s="95"/>
      <c r="BS203" s="95"/>
      <c r="BT203" s="95"/>
    </row>
    <row r="204" spans="10:72" ht="11.25" x14ac:dyDescent="0.2">
      <c r="J204" s="95"/>
      <c r="K204" s="95"/>
      <c r="L204" s="95"/>
      <c r="M204" s="95"/>
      <c r="N204" s="95"/>
      <c r="O204" s="95"/>
      <c r="P204" s="95"/>
      <c r="Q204" s="95"/>
      <c r="R204" s="95"/>
      <c r="S204" s="95"/>
      <c r="T204" s="95"/>
      <c r="U204" s="95"/>
      <c r="V204" s="95"/>
      <c r="W204" s="95"/>
      <c r="X204" s="95"/>
      <c r="Y204" s="95"/>
      <c r="Z204" s="95"/>
      <c r="AA204" s="95"/>
      <c r="AB204" s="95"/>
      <c r="AC204" s="95"/>
      <c r="AD204" s="95"/>
      <c r="AE204" s="95"/>
      <c r="AF204" s="95"/>
      <c r="AG204" s="95"/>
      <c r="AH204" s="95"/>
      <c r="AI204" s="95"/>
      <c r="AJ204" s="95"/>
      <c r="AK204" s="95"/>
      <c r="AL204" s="95"/>
      <c r="AM204" s="95"/>
      <c r="AN204" s="95"/>
      <c r="AO204" s="95"/>
      <c r="AP204" s="95"/>
      <c r="AQ204" s="95"/>
      <c r="AR204" s="95"/>
      <c r="AS204" s="95"/>
      <c r="AT204" s="95"/>
      <c r="AU204" s="95"/>
      <c r="AV204" s="95"/>
      <c r="AW204" s="95"/>
      <c r="AX204" s="95"/>
      <c r="AY204" s="95"/>
      <c r="AZ204" s="95"/>
      <c r="BA204" s="95"/>
      <c r="BB204" s="95"/>
      <c r="BC204" s="95"/>
      <c r="BD204" s="95"/>
      <c r="BE204" s="95"/>
      <c r="BF204" s="95"/>
      <c r="BG204" s="95"/>
      <c r="BH204" s="95"/>
      <c r="BI204" s="95"/>
      <c r="BJ204" s="95"/>
      <c r="BK204" s="95"/>
      <c r="BL204" s="95"/>
      <c r="BM204" s="95"/>
      <c r="BN204" s="95"/>
      <c r="BO204" s="95"/>
      <c r="BP204" s="95"/>
      <c r="BQ204" s="95"/>
      <c r="BR204" s="95"/>
      <c r="BS204" s="95"/>
      <c r="BT204" s="95"/>
    </row>
    <row r="205" spans="10:72" ht="11.25" x14ac:dyDescent="0.2">
      <c r="J205" s="95"/>
      <c r="K205" s="95"/>
      <c r="L205" s="95"/>
      <c r="M205" s="95"/>
      <c r="N205" s="95"/>
      <c r="O205" s="95"/>
      <c r="P205" s="95"/>
      <c r="Q205" s="95"/>
      <c r="R205" s="95"/>
      <c r="S205" s="95"/>
      <c r="T205" s="95"/>
      <c r="U205" s="95"/>
      <c r="V205" s="95"/>
      <c r="W205" s="95"/>
      <c r="X205" s="95"/>
      <c r="Y205" s="95"/>
      <c r="Z205" s="95"/>
      <c r="AA205" s="95"/>
      <c r="AB205" s="95"/>
      <c r="AC205" s="95"/>
      <c r="AD205" s="95"/>
      <c r="AE205" s="95"/>
      <c r="AF205" s="95"/>
      <c r="AG205" s="95"/>
      <c r="AH205" s="95"/>
      <c r="AI205" s="95"/>
      <c r="AJ205" s="95"/>
      <c r="AK205" s="95"/>
      <c r="AL205" s="95"/>
      <c r="AM205" s="95"/>
      <c r="AN205" s="95"/>
      <c r="AO205" s="95"/>
      <c r="AP205" s="95"/>
      <c r="AQ205" s="95"/>
      <c r="AR205" s="95"/>
      <c r="AS205" s="95"/>
      <c r="AT205" s="95"/>
      <c r="AU205" s="95"/>
      <c r="AV205" s="95"/>
      <c r="AW205" s="95"/>
      <c r="AX205" s="95"/>
      <c r="AY205" s="95"/>
      <c r="AZ205" s="95"/>
      <c r="BA205" s="95"/>
      <c r="BB205" s="95"/>
      <c r="BC205" s="95"/>
      <c r="BD205" s="95"/>
      <c r="BE205" s="95"/>
      <c r="BF205" s="95"/>
      <c r="BG205" s="95"/>
      <c r="BH205" s="95"/>
      <c r="BI205" s="95"/>
      <c r="BJ205" s="95"/>
      <c r="BK205" s="95"/>
      <c r="BL205" s="95"/>
      <c r="BM205" s="95"/>
      <c r="BN205" s="95"/>
      <c r="BO205" s="95"/>
      <c r="BP205" s="95"/>
      <c r="BQ205" s="95"/>
      <c r="BR205" s="95"/>
      <c r="BS205" s="95"/>
      <c r="BT205" s="95"/>
    </row>
    <row r="206" spans="10:72" ht="11.25" x14ac:dyDescent="0.2">
      <c r="J206" s="95"/>
      <c r="K206" s="95"/>
      <c r="L206" s="95"/>
      <c r="M206" s="95"/>
      <c r="N206" s="95"/>
      <c r="O206" s="95"/>
      <c r="P206" s="95"/>
      <c r="Q206" s="95"/>
      <c r="R206" s="95"/>
      <c r="S206" s="95"/>
      <c r="T206" s="95"/>
      <c r="U206" s="95"/>
      <c r="V206" s="95"/>
      <c r="W206" s="95"/>
      <c r="X206" s="95"/>
      <c r="Y206" s="95"/>
      <c r="Z206" s="95"/>
      <c r="AA206" s="95"/>
      <c r="AB206" s="95"/>
      <c r="AC206" s="95"/>
      <c r="AD206" s="95"/>
      <c r="AE206" s="95"/>
      <c r="AF206" s="95"/>
      <c r="AG206" s="95"/>
      <c r="AH206" s="95"/>
      <c r="AI206" s="95"/>
      <c r="AJ206" s="95"/>
      <c r="AK206" s="95"/>
      <c r="AL206" s="95"/>
      <c r="AM206" s="95"/>
      <c r="AN206" s="95"/>
      <c r="AO206" s="95"/>
      <c r="AP206" s="95"/>
      <c r="AQ206" s="95"/>
      <c r="AR206" s="95"/>
      <c r="AS206" s="95"/>
      <c r="AT206" s="95"/>
      <c r="AU206" s="95"/>
      <c r="AV206" s="95"/>
      <c r="AW206" s="95"/>
      <c r="AX206" s="95"/>
      <c r="AY206" s="95"/>
      <c r="AZ206" s="95"/>
      <c r="BA206" s="95"/>
      <c r="BB206" s="95"/>
      <c r="BC206" s="95"/>
      <c r="BD206" s="95"/>
      <c r="BE206" s="95"/>
      <c r="BF206" s="95"/>
      <c r="BG206" s="95"/>
      <c r="BH206" s="95"/>
      <c r="BI206" s="95"/>
      <c r="BJ206" s="95"/>
      <c r="BK206" s="95"/>
      <c r="BL206" s="95"/>
      <c r="BM206" s="95"/>
      <c r="BN206" s="95"/>
      <c r="BO206" s="95"/>
      <c r="BP206" s="95"/>
      <c r="BQ206" s="95"/>
      <c r="BR206" s="95"/>
      <c r="BS206" s="95"/>
      <c r="BT206" s="95"/>
    </row>
  </sheetData>
  <sheetProtection algorithmName="SHA-512" hashValue="D09tA0eHADaZf5/lJRR49V1h1U0fksfZmWZ5NPvkJv/Hj2FksedheLNU28U1NBg1WdQmR1ik1suNdvBLA+op+Q==" saltValue="bg/praDSilUE1DSV5S3CZA==" spinCount="100000" sheet="1" objects="1" scenarios="1"/>
  <phoneticPr fontId="0" type="noConversion"/>
  <dataValidations disablePrompts="1" count="1">
    <dataValidation type="list" allowBlank="1" showInputMessage="1" showErrorMessage="1" sqref="D29:D35" xr:uid="{00000000-0002-0000-0800-000000000000}">
      <formula1>$CK$3:$CK$57</formula1>
    </dataValidation>
  </dataValidations>
  <pageMargins left="0.75" right="0.75" top="1" bottom="1" header="0.5" footer="0.5"/>
  <pageSetup scale="71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6600"/>
    <pageSetUpPr fitToPage="1"/>
  </sheetPr>
  <dimension ref="A1:BS74"/>
  <sheetViews>
    <sheetView showGridLines="0" showZeros="0" zoomScaleNormal="100" workbookViewId="0">
      <pane xSplit="5" ySplit="2" topLeftCell="F3" activePane="bottomRight" state="frozen"/>
      <selection activeCell="AA11" sqref="AA11"/>
      <selection pane="topRight" activeCell="AA11" sqref="AA11"/>
      <selection pane="bottomLeft" activeCell="AA11" sqref="AA11"/>
      <selection pane="bottomRight" activeCell="F1" sqref="F1"/>
    </sheetView>
  </sheetViews>
  <sheetFormatPr defaultColWidth="9.140625" defaultRowHeight="11.25" outlineLevelCol="1" x14ac:dyDescent="0.2"/>
  <cols>
    <col min="1" max="1" width="11.28515625" style="293" bestFit="1" customWidth="1"/>
    <col min="2" max="2" width="3.85546875" style="92" customWidth="1"/>
    <col min="3" max="3" width="36" style="92" bestFit="1" customWidth="1"/>
    <col min="4" max="4" width="7.28515625" style="92" bestFit="1" customWidth="1"/>
    <col min="5" max="5" width="1.42578125" style="92" customWidth="1"/>
    <col min="6" max="6" width="1.28515625" style="92" customWidth="1"/>
    <col min="7" max="8" width="6" style="92" customWidth="1" outlineLevel="1"/>
    <col min="9" max="13" width="6.28515625" style="92" customWidth="1" outlineLevel="1"/>
    <col min="14" max="18" width="7" style="92" customWidth="1" outlineLevel="1"/>
    <col min="19" max="19" width="8" style="126" bestFit="1" customWidth="1"/>
    <col min="20" max="22" width="7" style="92" hidden="1" customWidth="1" outlineLevel="1"/>
    <col min="23" max="26" width="7.28515625" style="92" hidden="1" customWidth="1" outlineLevel="1"/>
    <col min="27" max="31" width="8" style="92" hidden="1" customWidth="1" outlineLevel="1"/>
    <col min="32" max="32" width="9" style="126" bestFit="1" customWidth="1" collapsed="1"/>
    <col min="33" max="37" width="8" style="92" hidden="1" customWidth="1" outlineLevel="1"/>
    <col min="38" max="43" width="8.28515625" style="92" hidden="1" customWidth="1" outlineLevel="1"/>
    <col min="44" max="44" width="9" style="92" hidden="1" customWidth="1" outlineLevel="1"/>
    <col min="45" max="45" width="9.85546875" style="126" bestFit="1" customWidth="1" collapsed="1"/>
    <col min="46" max="57" width="9" style="92" hidden="1" customWidth="1" outlineLevel="1"/>
    <col min="58" max="58" width="10.42578125" style="126" bestFit="1" customWidth="1" collapsed="1"/>
    <col min="59" max="65" width="9" style="92" hidden="1" customWidth="1" outlineLevel="1"/>
    <col min="66" max="70" width="9.85546875" style="92" hidden="1" customWidth="1" outlineLevel="1"/>
    <col min="71" max="71" width="10.85546875" style="126" bestFit="1" customWidth="1" collapsed="1"/>
    <col min="72" max="16384" width="9.140625" style="95"/>
  </cols>
  <sheetData>
    <row r="1" spans="1:71" ht="19.5" thickBot="1" x14ac:dyDescent="0.35">
      <c r="A1" s="779" t="s">
        <v>2</v>
      </c>
      <c r="B1" s="782"/>
      <c r="G1" s="3" t="s">
        <v>23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707"/>
      <c r="T1" s="5" t="s">
        <v>24</v>
      </c>
      <c r="U1" s="186"/>
      <c r="V1" s="186"/>
      <c r="W1" s="186"/>
      <c r="X1" s="186"/>
      <c r="Y1" s="186"/>
      <c r="Z1" s="186"/>
      <c r="AA1" s="186"/>
      <c r="AB1" s="186"/>
      <c r="AC1" s="186"/>
      <c r="AD1" s="186"/>
      <c r="AE1" s="186"/>
      <c r="AF1" s="8"/>
      <c r="AG1" s="9" t="s">
        <v>25</v>
      </c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2"/>
      <c r="AT1" s="13" t="s">
        <v>46</v>
      </c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6"/>
      <c r="BG1" s="17" t="s">
        <v>47</v>
      </c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9"/>
      <c r="BS1" s="484"/>
    </row>
    <row r="2" spans="1:71" s="1" customFormat="1" ht="15.75" x14ac:dyDescent="0.25">
      <c r="A2" s="447" t="s">
        <v>346</v>
      </c>
      <c r="B2" s="448"/>
      <c r="D2" s="449"/>
      <c r="G2" s="22">
        <v>1</v>
      </c>
      <c r="H2" s="22">
        <v>2</v>
      </c>
      <c r="I2" s="22">
        <v>3</v>
      </c>
      <c r="J2" s="22">
        <v>4</v>
      </c>
      <c r="K2" s="22">
        <v>5</v>
      </c>
      <c r="L2" s="22">
        <v>6</v>
      </c>
      <c r="M2" s="22">
        <v>7</v>
      </c>
      <c r="N2" s="22">
        <v>8</v>
      </c>
      <c r="O2" s="22">
        <v>9</v>
      </c>
      <c r="P2" s="22">
        <v>10</v>
      </c>
      <c r="Q2" s="22">
        <v>11</v>
      </c>
      <c r="R2" s="22">
        <v>12</v>
      </c>
      <c r="S2" s="23" t="str">
        <f>G1</f>
        <v>Year 1</v>
      </c>
      <c r="T2" s="22">
        <v>13</v>
      </c>
      <c r="U2" s="22">
        <v>14</v>
      </c>
      <c r="V2" s="22">
        <v>15</v>
      </c>
      <c r="W2" s="22">
        <v>16</v>
      </c>
      <c r="X2" s="22">
        <v>17</v>
      </c>
      <c r="Y2" s="22">
        <v>18</v>
      </c>
      <c r="Z2" s="22">
        <v>19</v>
      </c>
      <c r="AA2" s="22">
        <v>20</v>
      </c>
      <c r="AB2" s="22">
        <v>21</v>
      </c>
      <c r="AC2" s="22">
        <v>22</v>
      </c>
      <c r="AD2" s="22">
        <v>23</v>
      </c>
      <c r="AE2" s="22">
        <v>24</v>
      </c>
      <c r="AF2" s="24" t="str">
        <f>T1</f>
        <v>Year 2</v>
      </c>
      <c r="AG2" s="22">
        <v>25</v>
      </c>
      <c r="AH2" s="22">
        <v>26</v>
      </c>
      <c r="AI2" s="22">
        <v>27</v>
      </c>
      <c r="AJ2" s="22">
        <v>28</v>
      </c>
      <c r="AK2" s="22">
        <v>29</v>
      </c>
      <c r="AL2" s="22">
        <v>30</v>
      </c>
      <c r="AM2" s="22">
        <v>31</v>
      </c>
      <c r="AN2" s="22">
        <v>32</v>
      </c>
      <c r="AO2" s="22">
        <v>33</v>
      </c>
      <c r="AP2" s="22">
        <v>34</v>
      </c>
      <c r="AQ2" s="22">
        <v>35</v>
      </c>
      <c r="AR2" s="22">
        <v>36</v>
      </c>
      <c r="AS2" s="25" t="str">
        <f>AG1</f>
        <v>Year 3</v>
      </c>
      <c r="AT2" s="22">
        <v>37</v>
      </c>
      <c r="AU2" s="22">
        <v>38</v>
      </c>
      <c r="AV2" s="22">
        <v>39</v>
      </c>
      <c r="AW2" s="22">
        <v>40</v>
      </c>
      <c r="AX2" s="22">
        <v>41</v>
      </c>
      <c r="AY2" s="22">
        <v>42</v>
      </c>
      <c r="AZ2" s="22">
        <v>43</v>
      </c>
      <c r="BA2" s="22">
        <v>44</v>
      </c>
      <c r="BB2" s="22">
        <v>45</v>
      </c>
      <c r="BC2" s="22">
        <v>46</v>
      </c>
      <c r="BD2" s="22">
        <v>47</v>
      </c>
      <c r="BE2" s="22">
        <v>48</v>
      </c>
      <c r="BF2" s="26" t="str">
        <f>AT1</f>
        <v>Year 4</v>
      </c>
      <c r="BG2" s="22">
        <v>49</v>
      </c>
      <c r="BH2" s="22">
        <v>50</v>
      </c>
      <c r="BI2" s="22">
        <v>51</v>
      </c>
      <c r="BJ2" s="22">
        <v>52</v>
      </c>
      <c r="BK2" s="22">
        <v>53</v>
      </c>
      <c r="BL2" s="22">
        <v>54</v>
      </c>
      <c r="BM2" s="22">
        <v>55</v>
      </c>
      <c r="BN2" s="22">
        <v>56</v>
      </c>
      <c r="BO2" s="22">
        <v>57</v>
      </c>
      <c r="BP2" s="22">
        <v>58</v>
      </c>
      <c r="BQ2" s="22">
        <v>59</v>
      </c>
      <c r="BR2" s="22">
        <v>60</v>
      </c>
      <c r="BS2" s="30" t="str">
        <f>BG1</f>
        <v>Year 5</v>
      </c>
    </row>
    <row r="3" spans="1:71" ht="6" customHeight="1" x14ac:dyDescent="0.2">
      <c r="A3" s="101"/>
      <c r="B3" s="414"/>
      <c r="C3" s="415"/>
      <c r="D3" s="415"/>
      <c r="E3" s="415"/>
      <c r="F3" s="415"/>
      <c r="G3" s="416"/>
      <c r="H3" s="416"/>
      <c r="I3" s="416"/>
      <c r="J3" s="416"/>
      <c r="K3" s="416"/>
      <c r="L3" s="416"/>
      <c r="M3" s="416"/>
      <c r="N3" s="416"/>
      <c r="O3" s="416"/>
      <c r="P3" s="416"/>
      <c r="Q3" s="416"/>
      <c r="R3" s="416"/>
      <c r="S3" s="415"/>
      <c r="T3" s="416"/>
      <c r="U3" s="416"/>
      <c r="V3" s="416"/>
      <c r="W3" s="416"/>
      <c r="X3" s="416"/>
      <c r="Y3" s="416"/>
      <c r="Z3" s="416"/>
      <c r="AA3" s="416"/>
      <c r="AB3" s="416"/>
      <c r="AC3" s="416"/>
      <c r="AD3" s="416"/>
      <c r="AE3" s="416"/>
      <c r="AF3" s="415"/>
      <c r="AG3" s="416"/>
      <c r="AH3" s="416"/>
      <c r="AI3" s="416"/>
      <c r="AJ3" s="416"/>
      <c r="AK3" s="416"/>
      <c r="AL3" s="416"/>
      <c r="AM3" s="416"/>
      <c r="AN3" s="416"/>
      <c r="AO3" s="416"/>
      <c r="AP3" s="416"/>
      <c r="AQ3" s="416"/>
      <c r="AR3" s="417"/>
      <c r="AS3" s="415"/>
      <c r="AT3" s="416"/>
      <c r="AU3" s="416"/>
      <c r="AV3" s="416"/>
      <c r="AW3" s="416"/>
      <c r="AX3" s="416"/>
      <c r="AY3" s="416"/>
      <c r="AZ3" s="416"/>
      <c r="BA3" s="416"/>
      <c r="BB3" s="416"/>
      <c r="BC3" s="416"/>
      <c r="BD3" s="416"/>
      <c r="BE3" s="417"/>
      <c r="BF3" s="415"/>
      <c r="BG3" s="416"/>
      <c r="BH3" s="416"/>
      <c r="BI3" s="416"/>
      <c r="BJ3" s="416"/>
      <c r="BK3" s="416"/>
      <c r="BL3" s="416"/>
      <c r="BM3" s="416"/>
      <c r="BN3" s="416"/>
      <c r="BO3" s="416"/>
      <c r="BP3" s="416"/>
      <c r="BQ3" s="416"/>
      <c r="BR3" s="418"/>
      <c r="BS3" s="415"/>
    </row>
    <row r="4" spans="1:71" s="463" customFormat="1" ht="15" x14ac:dyDescent="0.25">
      <c r="A4" s="96"/>
      <c r="B4" s="452"/>
      <c r="C4" s="450" t="s">
        <v>357</v>
      </c>
      <c r="D4" s="307">
        <v>0.3</v>
      </c>
      <c r="E4" s="450"/>
      <c r="F4" s="450"/>
      <c r="G4" s="453">
        <v>10</v>
      </c>
      <c r="H4" s="454">
        <f>G4*(1+$D4)</f>
        <v>13</v>
      </c>
      <c r="I4" s="454">
        <f t="shared" ref="I4:AE4" si="0">H4*(1+$D4)</f>
        <v>16.900000000000002</v>
      </c>
      <c r="J4" s="454">
        <f t="shared" si="0"/>
        <v>21.970000000000002</v>
      </c>
      <c r="K4" s="454">
        <f t="shared" si="0"/>
        <v>28.561000000000003</v>
      </c>
      <c r="L4" s="454">
        <f t="shared" si="0"/>
        <v>37.129300000000008</v>
      </c>
      <c r="M4" s="454">
        <f t="shared" si="0"/>
        <v>48.268090000000015</v>
      </c>
      <c r="N4" s="454">
        <f t="shared" si="0"/>
        <v>62.748517000000021</v>
      </c>
      <c r="O4" s="454">
        <f t="shared" si="0"/>
        <v>81.573072100000033</v>
      </c>
      <c r="P4" s="454">
        <f t="shared" si="0"/>
        <v>106.04499373000004</v>
      </c>
      <c r="Q4" s="454">
        <f t="shared" si="0"/>
        <v>137.85849184900007</v>
      </c>
      <c r="R4" s="454">
        <f t="shared" si="0"/>
        <v>179.21603940370011</v>
      </c>
      <c r="S4" s="455">
        <f>SUM(G4:R4)</f>
        <v>743.26950408270022</v>
      </c>
      <c r="T4" s="454">
        <f>R4*(1+$D4)</f>
        <v>232.98085122481015</v>
      </c>
      <c r="U4" s="454">
        <f t="shared" si="0"/>
        <v>302.87510659225319</v>
      </c>
      <c r="V4" s="454">
        <f t="shared" si="0"/>
        <v>393.73763856992917</v>
      </c>
      <c r="W4" s="454">
        <f t="shared" si="0"/>
        <v>511.85893014090794</v>
      </c>
      <c r="X4" s="454">
        <f t="shared" si="0"/>
        <v>665.4166091831803</v>
      </c>
      <c r="Y4" s="454">
        <f t="shared" si="0"/>
        <v>865.04159193813439</v>
      </c>
      <c r="Z4" s="454">
        <f t="shared" si="0"/>
        <v>1124.5540695195748</v>
      </c>
      <c r="AA4" s="454">
        <f t="shared" si="0"/>
        <v>1461.9202903754474</v>
      </c>
      <c r="AB4" s="454">
        <f t="shared" si="0"/>
        <v>1900.4963774880816</v>
      </c>
      <c r="AC4" s="454">
        <f t="shared" si="0"/>
        <v>2470.645290734506</v>
      </c>
      <c r="AD4" s="454">
        <f t="shared" si="0"/>
        <v>3211.8388779548582</v>
      </c>
      <c r="AE4" s="456">
        <f t="shared" si="0"/>
        <v>4175.3905413413158</v>
      </c>
      <c r="AF4" s="457">
        <f>SUM(T4:AE4)</f>
        <v>17316.756175062997</v>
      </c>
      <c r="AG4" s="458"/>
      <c r="AH4" s="458"/>
      <c r="AI4" s="458"/>
      <c r="AJ4" s="458"/>
      <c r="AK4" s="458"/>
      <c r="AL4" s="458"/>
      <c r="AM4" s="458"/>
      <c r="AN4" s="458"/>
      <c r="AO4" s="458"/>
      <c r="AP4" s="458"/>
      <c r="AQ4" s="458"/>
      <c r="AR4" s="459"/>
      <c r="AS4" s="460">
        <f>SUM(AG4:AR4)</f>
        <v>0</v>
      </c>
      <c r="AT4" s="458"/>
      <c r="AU4" s="458"/>
      <c r="AV4" s="458"/>
      <c r="AW4" s="458"/>
      <c r="AX4" s="458"/>
      <c r="AY4" s="458"/>
      <c r="AZ4" s="458"/>
      <c r="BA4" s="458"/>
      <c r="BB4" s="458"/>
      <c r="BC4" s="458"/>
      <c r="BD4" s="458"/>
      <c r="BE4" s="459"/>
      <c r="BF4" s="461">
        <f>SUM(AT4:BE4)</f>
        <v>0</v>
      </c>
      <c r="BG4" s="458"/>
      <c r="BH4" s="458"/>
      <c r="BI4" s="458"/>
      <c r="BJ4" s="458"/>
      <c r="BK4" s="458"/>
      <c r="BL4" s="458"/>
      <c r="BM4" s="458"/>
      <c r="BN4" s="458"/>
      <c r="BO4" s="458"/>
      <c r="BP4" s="458"/>
      <c r="BQ4" s="458"/>
      <c r="BR4" s="459"/>
      <c r="BS4" s="462">
        <f>SUM(BG4:BR4)</f>
        <v>0</v>
      </c>
    </row>
    <row r="5" spans="1:71" s="463" customFormat="1" ht="15" x14ac:dyDescent="0.25">
      <c r="A5" s="96"/>
      <c r="B5" s="452"/>
      <c r="C5" s="450" t="s">
        <v>358</v>
      </c>
      <c r="D5" s="307">
        <v>0.1</v>
      </c>
      <c r="E5" s="450"/>
      <c r="F5" s="450"/>
      <c r="G5" s="464"/>
      <c r="H5" s="465"/>
      <c r="I5" s="465"/>
      <c r="J5" s="465"/>
      <c r="K5" s="465"/>
      <c r="L5" s="465"/>
      <c r="M5" s="465"/>
      <c r="N5" s="465"/>
      <c r="O5" s="465"/>
      <c r="P5" s="465"/>
      <c r="Q5" s="465"/>
      <c r="R5" s="465"/>
      <c r="S5" s="466">
        <f t="shared" ref="S5:S7" si="1">SUM(G5:R5)</f>
        <v>0</v>
      </c>
      <c r="T5" s="465"/>
      <c r="U5" s="465"/>
      <c r="V5" s="465"/>
      <c r="W5" s="465"/>
      <c r="X5" s="465"/>
      <c r="Y5" s="465"/>
      <c r="Z5" s="465"/>
      <c r="AA5" s="465"/>
      <c r="AB5" s="465"/>
      <c r="AC5" s="465"/>
      <c r="AD5" s="465"/>
      <c r="AE5" s="467"/>
      <c r="AF5" s="468">
        <f t="shared" ref="AF5:AF7" si="2">SUM(T5:AE5)</f>
        <v>0</v>
      </c>
      <c r="AG5" s="469">
        <f>AE4*(1+$D5)</f>
        <v>4592.929595475448</v>
      </c>
      <c r="AH5" s="469">
        <f>AG5*(1+$D5)</f>
        <v>5052.2225550229932</v>
      </c>
      <c r="AI5" s="469">
        <f t="shared" ref="AI5:AR5" si="3">AH5*(1+$D5)</f>
        <v>5557.4448105252932</v>
      </c>
      <c r="AJ5" s="469">
        <f t="shared" si="3"/>
        <v>6113.1892915778226</v>
      </c>
      <c r="AK5" s="469">
        <f t="shared" si="3"/>
        <v>6724.5082207356054</v>
      </c>
      <c r="AL5" s="469">
        <f t="shared" si="3"/>
        <v>7396.9590428091669</v>
      </c>
      <c r="AM5" s="469">
        <f t="shared" si="3"/>
        <v>8136.6549470900845</v>
      </c>
      <c r="AN5" s="469">
        <f t="shared" si="3"/>
        <v>8950.3204417990928</v>
      </c>
      <c r="AO5" s="469">
        <f t="shared" si="3"/>
        <v>9845.3524859790032</v>
      </c>
      <c r="AP5" s="469">
        <f t="shared" si="3"/>
        <v>10829.887734576905</v>
      </c>
      <c r="AQ5" s="469">
        <f t="shared" si="3"/>
        <v>11912.876508034597</v>
      </c>
      <c r="AR5" s="470">
        <f t="shared" si="3"/>
        <v>13104.164158838057</v>
      </c>
      <c r="AS5" s="471">
        <f t="shared" ref="AS5:AS7" si="4">SUM(AG5:AR5)</f>
        <v>98216.509792464072</v>
      </c>
      <c r="AT5" s="465"/>
      <c r="AU5" s="465"/>
      <c r="AV5" s="465">
        <f t="shared" ref="AU5:BR7" si="5">AU5*(1+$D5)</f>
        <v>0</v>
      </c>
      <c r="AW5" s="465">
        <f t="shared" si="5"/>
        <v>0</v>
      </c>
      <c r="AX5" s="465">
        <f t="shared" si="5"/>
        <v>0</v>
      </c>
      <c r="AY5" s="465">
        <f t="shared" si="5"/>
        <v>0</v>
      </c>
      <c r="AZ5" s="465">
        <f t="shared" si="5"/>
        <v>0</v>
      </c>
      <c r="BA5" s="465">
        <f t="shared" si="5"/>
        <v>0</v>
      </c>
      <c r="BB5" s="465">
        <f t="shared" si="5"/>
        <v>0</v>
      </c>
      <c r="BC5" s="465">
        <f t="shared" si="5"/>
        <v>0</v>
      </c>
      <c r="BD5" s="465">
        <f t="shared" si="5"/>
        <v>0</v>
      </c>
      <c r="BE5" s="467">
        <f t="shared" si="5"/>
        <v>0</v>
      </c>
      <c r="BF5" s="472">
        <f t="shared" ref="BF5:BF7" si="6">SUM(AT5:BE5)</f>
        <v>0</v>
      </c>
      <c r="BG5" s="465">
        <f>BE5*(1+$D5)</f>
        <v>0</v>
      </c>
      <c r="BH5" s="465">
        <f t="shared" si="5"/>
        <v>0</v>
      </c>
      <c r="BI5" s="465">
        <f t="shared" si="5"/>
        <v>0</v>
      </c>
      <c r="BJ5" s="465">
        <f t="shared" si="5"/>
        <v>0</v>
      </c>
      <c r="BK5" s="465">
        <f t="shared" si="5"/>
        <v>0</v>
      </c>
      <c r="BL5" s="465">
        <f t="shared" si="5"/>
        <v>0</v>
      </c>
      <c r="BM5" s="465">
        <f t="shared" si="5"/>
        <v>0</v>
      </c>
      <c r="BN5" s="465">
        <f t="shared" si="5"/>
        <v>0</v>
      </c>
      <c r="BO5" s="465">
        <f t="shared" si="5"/>
        <v>0</v>
      </c>
      <c r="BP5" s="465">
        <f t="shared" si="5"/>
        <v>0</v>
      </c>
      <c r="BQ5" s="465">
        <f t="shared" si="5"/>
        <v>0</v>
      </c>
      <c r="BR5" s="467">
        <f t="shared" si="5"/>
        <v>0</v>
      </c>
      <c r="BS5" s="473">
        <f t="shared" ref="BS5:BS7" si="7">SUM(BG5:BR5)</f>
        <v>0</v>
      </c>
    </row>
    <row r="6" spans="1:71" s="463" customFormat="1" ht="15" x14ac:dyDescent="0.25">
      <c r="A6" s="96" t="s">
        <v>38</v>
      </c>
      <c r="B6" s="452"/>
      <c r="C6" s="450" t="s">
        <v>359</v>
      </c>
      <c r="D6" s="307">
        <v>0.1</v>
      </c>
      <c r="E6" s="450"/>
      <c r="F6" s="450"/>
      <c r="G6" s="464"/>
      <c r="H6" s="465"/>
      <c r="I6" s="465"/>
      <c r="J6" s="465"/>
      <c r="K6" s="465"/>
      <c r="L6" s="465"/>
      <c r="M6" s="465"/>
      <c r="N6" s="465"/>
      <c r="O6" s="465"/>
      <c r="P6" s="465"/>
      <c r="Q6" s="465"/>
      <c r="R6" s="465"/>
      <c r="S6" s="466">
        <f t="shared" si="1"/>
        <v>0</v>
      </c>
      <c r="T6" s="465"/>
      <c r="U6" s="465"/>
      <c r="V6" s="465"/>
      <c r="W6" s="465"/>
      <c r="X6" s="465"/>
      <c r="Y6" s="465"/>
      <c r="Z6" s="465"/>
      <c r="AA6" s="465"/>
      <c r="AB6" s="465"/>
      <c r="AC6" s="465"/>
      <c r="AD6" s="465"/>
      <c r="AE6" s="467"/>
      <c r="AF6" s="468">
        <f t="shared" si="2"/>
        <v>0</v>
      </c>
      <c r="AG6" s="465"/>
      <c r="AH6" s="465"/>
      <c r="AI6" s="465"/>
      <c r="AJ6" s="465"/>
      <c r="AK6" s="465"/>
      <c r="AL6" s="465"/>
      <c r="AM6" s="465"/>
      <c r="AN6" s="465"/>
      <c r="AO6" s="465"/>
      <c r="AP6" s="465"/>
      <c r="AQ6" s="465"/>
      <c r="AR6" s="467"/>
      <c r="AS6" s="471">
        <f t="shared" si="4"/>
        <v>0</v>
      </c>
      <c r="AT6" s="469">
        <f>AR5*(1+$D6)</f>
        <v>14414.580574721864</v>
      </c>
      <c r="AU6" s="469">
        <f t="shared" si="5"/>
        <v>15856.038632194051</v>
      </c>
      <c r="AV6" s="469">
        <f t="shared" si="5"/>
        <v>17441.642495413456</v>
      </c>
      <c r="AW6" s="469">
        <f t="shared" si="5"/>
        <v>19185.806744954803</v>
      </c>
      <c r="AX6" s="469">
        <f t="shared" si="5"/>
        <v>21104.387419450286</v>
      </c>
      <c r="AY6" s="469">
        <f t="shared" si="5"/>
        <v>23214.826161395318</v>
      </c>
      <c r="AZ6" s="469">
        <f t="shared" si="5"/>
        <v>25536.30877753485</v>
      </c>
      <c r="BA6" s="469">
        <f t="shared" si="5"/>
        <v>28089.939655288337</v>
      </c>
      <c r="BB6" s="469">
        <f t="shared" si="5"/>
        <v>30898.933620817174</v>
      </c>
      <c r="BC6" s="469">
        <f t="shared" si="5"/>
        <v>33988.826982898892</v>
      </c>
      <c r="BD6" s="469">
        <f t="shared" si="5"/>
        <v>37387.709681188782</v>
      </c>
      <c r="BE6" s="470">
        <f t="shared" si="5"/>
        <v>41126.480649307661</v>
      </c>
      <c r="BF6" s="472">
        <f t="shared" si="6"/>
        <v>308245.48139516549</v>
      </c>
      <c r="BG6" s="465"/>
      <c r="BH6" s="465"/>
      <c r="BI6" s="465"/>
      <c r="BJ6" s="465"/>
      <c r="BK6" s="465"/>
      <c r="BL6" s="465"/>
      <c r="BM6" s="465"/>
      <c r="BN6" s="465"/>
      <c r="BO6" s="465"/>
      <c r="BP6" s="465"/>
      <c r="BQ6" s="465"/>
      <c r="BR6" s="467"/>
      <c r="BS6" s="473">
        <f t="shared" si="7"/>
        <v>0</v>
      </c>
    </row>
    <row r="7" spans="1:71" s="463" customFormat="1" ht="15" x14ac:dyDescent="0.25">
      <c r="A7" s="96" t="s">
        <v>354</v>
      </c>
      <c r="B7" s="452"/>
      <c r="C7" s="450" t="s">
        <v>360</v>
      </c>
      <c r="D7" s="307">
        <v>0.05</v>
      </c>
      <c r="E7" s="450"/>
      <c r="F7" s="450"/>
      <c r="G7" s="464"/>
      <c r="H7" s="465"/>
      <c r="I7" s="465"/>
      <c r="J7" s="465"/>
      <c r="K7" s="465"/>
      <c r="L7" s="465"/>
      <c r="M7" s="465"/>
      <c r="N7" s="465"/>
      <c r="O7" s="465"/>
      <c r="P7" s="465"/>
      <c r="Q7" s="465"/>
      <c r="R7" s="465"/>
      <c r="S7" s="466">
        <f t="shared" si="1"/>
        <v>0</v>
      </c>
      <c r="T7" s="465"/>
      <c r="U7" s="465"/>
      <c r="V7" s="465"/>
      <c r="W7" s="465"/>
      <c r="X7" s="465"/>
      <c r="Y7" s="465"/>
      <c r="Z7" s="465"/>
      <c r="AA7" s="465"/>
      <c r="AB7" s="465"/>
      <c r="AC7" s="465"/>
      <c r="AD7" s="465"/>
      <c r="AE7" s="467"/>
      <c r="AF7" s="468">
        <f t="shared" si="2"/>
        <v>0</v>
      </c>
      <c r="AG7" s="465"/>
      <c r="AH7" s="465"/>
      <c r="AI7" s="465"/>
      <c r="AJ7" s="465"/>
      <c r="AK7" s="465"/>
      <c r="AL7" s="465"/>
      <c r="AM7" s="465"/>
      <c r="AN7" s="465"/>
      <c r="AO7" s="465"/>
      <c r="AP7" s="465"/>
      <c r="AQ7" s="465"/>
      <c r="AR7" s="467"/>
      <c r="AS7" s="471">
        <f t="shared" si="4"/>
        <v>0</v>
      </c>
      <c r="AT7" s="465"/>
      <c r="AU7" s="465"/>
      <c r="AV7" s="465"/>
      <c r="AW7" s="465"/>
      <c r="AX7" s="465"/>
      <c r="AY7" s="465"/>
      <c r="AZ7" s="465"/>
      <c r="BA7" s="465"/>
      <c r="BB7" s="465"/>
      <c r="BC7" s="465"/>
      <c r="BD7" s="465"/>
      <c r="BE7" s="467"/>
      <c r="BF7" s="472">
        <f t="shared" si="6"/>
        <v>0</v>
      </c>
      <c r="BG7" s="469">
        <f>BE6*(1+$D7)</f>
        <v>43182.804681773043</v>
      </c>
      <c r="BH7" s="469">
        <f t="shared" si="5"/>
        <v>45341.944915861699</v>
      </c>
      <c r="BI7" s="469">
        <f t="shared" si="5"/>
        <v>47609.042161654783</v>
      </c>
      <c r="BJ7" s="469">
        <f t="shared" si="5"/>
        <v>49989.494269737523</v>
      </c>
      <c r="BK7" s="469">
        <f t="shared" si="5"/>
        <v>52488.968983224404</v>
      </c>
      <c r="BL7" s="469">
        <f t="shared" si="5"/>
        <v>55113.417432385628</v>
      </c>
      <c r="BM7" s="469">
        <f t="shared" si="5"/>
        <v>57869.088304004908</v>
      </c>
      <c r="BN7" s="469">
        <f t="shared" si="5"/>
        <v>60762.542719205157</v>
      </c>
      <c r="BO7" s="469">
        <f t="shared" si="5"/>
        <v>63800.669855165419</v>
      </c>
      <c r="BP7" s="469">
        <f t="shared" si="5"/>
        <v>66990.7033479237</v>
      </c>
      <c r="BQ7" s="469">
        <f t="shared" si="5"/>
        <v>70340.238515319885</v>
      </c>
      <c r="BR7" s="470">
        <f t="shared" si="5"/>
        <v>73857.250441085882</v>
      </c>
      <c r="BS7" s="473">
        <f t="shared" si="7"/>
        <v>687346.16562734195</v>
      </c>
    </row>
    <row r="8" spans="1:71" s="548" customFormat="1" ht="15" x14ac:dyDescent="0.25">
      <c r="A8" s="96"/>
      <c r="B8" s="537"/>
      <c r="C8" s="538" t="s">
        <v>52</v>
      </c>
      <c r="D8" s="757">
        <v>-0.25</v>
      </c>
      <c r="E8" s="538"/>
      <c r="F8" s="538"/>
      <c r="G8" s="540"/>
      <c r="H8" s="541">
        <f>G9*$D8</f>
        <v>-2.5</v>
      </c>
      <c r="I8" s="541">
        <f t="shared" ref="I8:BR8" si="8">H9*$D8</f>
        <v>-5.125</v>
      </c>
      <c r="J8" s="541">
        <f t="shared" si="8"/>
        <v>-8.0687500000000014</v>
      </c>
      <c r="K8" s="541">
        <f t="shared" si="8"/>
        <v>-11.544062500000003</v>
      </c>
      <c r="L8" s="541">
        <f t="shared" si="8"/>
        <v>-15.798296875000002</v>
      </c>
      <c r="M8" s="541">
        <f t="shared" si="8"/>
        <v>-21.131047656250004</v>
      </c>
      <c r="N8" s="541">
        <f t="shared" si="8"/>
        <v>-27.915308242187507</v>
      </c>
      <c r="O8" s="541">
        <f t="shared" si="8"/>
        <v>-36.623610431640635</v>
      </c>
      <c r="P8" s="541">
        <f t="shared" si="8"/>
        <v>-47.860975848730483</v>
      </c>
      <c r="Q8" s="541">
        <f t="shared" si="8"/>
        <v>-62.406980319047875</v>
      </c>
      <c r="R8" s="541">
        <f t="shared" si="8"/>
        <v>-81.269858201535925</v>
      </c>
      <c r="S8" s="542">
        <f>SUM(G8:R8)</f>
        <v>-320.24389007439243</v>
      </c>
      <c r="T8" s="541">
        <f>R9*$D8</f>
        <v>-105.75640350207698</v>
      </c>
      <c r="U8" s="541">
        <f t="shared" si="8"/>
        <v>-137.56251543276028</v>
      </c>
      <c r="V8" s="541">
        <f t="shared" si="8"/>
        <v>-178.89066322263352</v>
      </c>
      <c r="W8" s="541">
        <f t="shared" si="8"/>
        <v>-232.60240705945745</v>
      </c>
      <c r="X8" s="541">
        <f t="shared" si="8"/>
        <v>-302.41653782982007</v>
      </c>
      <c r="Y8" s="541">
        <f t="shared" si="8"/>
        <v>-393.16655566816013</v>
      </c>
      <c r="Z8" s="541">
        <f t="shared" si="8"/>
        <v>-511.13531473565371</v>
      </c>
      <c r="AA8" s="541">
        <f t="shared" si="8"/>
        <v>-664.49000343163402</v>
      </c>
      <c r="AB8" s="541">
        <f t="shared" si="8"/>
        <v>-863.84757516758737</v>
      </c>
      <c r="AC8" s="541">
        <f t="shared" si="8"/>
        <v>-1123.009775747711</v>
      </c>
      <c r="AD8" s="541">
        <f t="shared" si="8"/>
        <v>-1459.9186544944098</v>
      </c>
      <c r="AE8" s="543">
        <f t="shared" si="8"/>
        <v>-1897.8987103595218</v>
      </c>
      <c r="AF8" s="544">
        <f>SUM(T8:AE8)</f>
        <v>-7870.6951166514255</v>
      </c>
      <c r="AG8" s="541">
        <f>AE9*$D8</f>
        <v>-2467.2716681049706</v>
      </c>
      <c r="AH8" s="541">
        <f t="shared" si="8"/>
        <v>-2998.6861499475899</v>
      </c>
      <c r="AI8" s="541">
        <f t="shared" si="8"/>
        <v>-3512.0702512164407</v>
      </c>
      <c r="AJ8" s="541">
        <f t="shared" si="8"/>
        <v>-4023.4138910436541</v>
      </c>
      <c r="AK8" s="541">
        <f t="shared" si="8"/>
        <v>-4545.8577411771967</v>
      </c>
      <c r="AL8" s="541">
        <f t="shared" si="8"/>
        <v>-5090.5203610667986</v>
      </c>
      <c r="AM8" s="541">
        <f t="shared" si="8"/>
        <v>-5667.1300315023909</v>
      </c>
      <c r="AN8" s="541">
        <f t="shared" si="8"/>
        <v>-6284.5112603993148</v>
      </c>
      <c r="AO8" s="541">
        <f t="shared" si="8"/>
        <v>-6950.9635557492593</v>
      </c>
      <c r="AP8" s="541">
        <f t="shared" si="8"/>
        <v>-7674.560788306695</v>
      </c>
      <c r="AQ8" s="541">
        <f t="shared" si="8"/>
        <v>-8463.3925248742471</v>
      </c>
      <c r="AR8" s="543">
        <f t="shared" si="8"/>
        <v>-9325.7635206643354</v>
      </c>
      <c r="AS8" s="545">
        <f>SUM(AG8:AR8)</f>
        <v>-67004.141744052889</v>
      </c>
      <c r="AT8" s="541">
        <f>AR9*$D8</f>
        <v>-10270.363680207765</v>
      </c>
      <c r="AU8" s="541">
        <f t="shared" si="8"/>
        <v>-11306.417903836289</v>
      </c>
      <c r="AV8" s="541">
        <f t="shared" si="8"/>
        <v>-12443.823085925729</v>
      </c>
      <c r="AW8" s="541">
        <f t="shared" si="8"/>
        <v>-13693.277938297661</v>
      </c>
      <c r="AX8" s="541">
        <f t="shared" si="8"/>
        <v>-15066.410139961947</v>
      </c>
      <c r="AY8" s="541">
        <f t="shared" si="8"/>
        <v>-16575.904459834033</v>
      </c>
      <c r="AZ8" s="541">
        <f t="shared" si="8"/>
        <v>-18235.634885224354</v>
      </c>
      <c r="BA8" s="541">
        <f t="shared" si="8"/>
        <v>-20060.803358301979</v>
      </c>
      <c r="BB8" s="541">
        <f t="shared" si="8"/>
        <v>-22068.087432548567</v>
      </c>
      <c r="BC8" s="541">
        <f t="shared" si="8"/>
        <v>-24275.79897961572</v>
      </c>
      <c r="BD8" s="541">
        <f t="shared" si="8"/>
        <v>-26704.055980436511</v>
      </c>
      <c r="BE8" s="543">
        <f t="shared" si="8"/>
        <v>-29374.969405624579</v>
      </c>
      <c r="BF8" s="546">
        <f>SUM(AT8:BE8)</f>
        <v>-220075.54724981511</v>
      </c>
      <c r="BG8" s="541">
        <f>BE9*$D8</f>
        <v>-32312.84721654535</v>
      </c>
      <c r="BH8" s="541">
        <f t="shared" si="8"/>
        <v>-35030.336582852273</v>
      </c>
      <c r="BI8" s="541">
        <f t="shared" si="8"/>
        <v>-37608.238666104633</v>
      </c>
      <c r="BJ8" s="541">
        <f t="shared" si="8"/>
        <v>-40108.43953999217</v>
      </c>
      <c r="BK8" s="541">
        <f t="shared" si="8"/>
        <v>-42578.703222428507</v>
      </c>
      <c r="BL8" s="541">
        <f t="shared" si="8"/>
        <v>-45056.269662627485</v>
      </c>
      <c r="BM8" s="541">
        <f t="shared" si="8"/>
        <v>-47570.556605067017</v>
      </c>
      <c r="BN8" s="541">
        <f t="shared" si="8"/>
        <v>-50145.189529801486</v>
      </c>
      <c r="BO8" s="541">
        <f t="shared" si="8"/>
        <v>-52799.5278271524</v>
      </c>
      <c r="BP8" s="541">
        <f t="shared" si="8"/>
        <v>-55549.813334155653</v>
      </c>
      <c r="BQ8" s="541">
        <f t="shared" si="8"/>
        <v>-58410.035837597665</v>
      </c>
      <c r="BR8" s="543">
        <f t="shared" si="8"/>
        <v>-61392.586507028216</v>
      </c>
      <c r="BS8" s="547">
        <f>SUM(BG8:BR8)</f>
        <v>-558562.54453135293</v>
      </c>
    </row>
    <row r="9" spans="1:71" s="706" customFormat="1" ht="12.75" x14ac:dyDescent="0.2">
      <c r="A9" s="96"/>
      <c r="B9" s="758"/>
      <c r="C9" s="474" t="s">
        <v>53</v>
      </c>
      <c r="D9" s="474"/>
      <c r="E9" s="474"/>
      <c r="F9" s="474"/>
      <c r="G9" s="759">
        <f>SUM(G4:G8)</f>
        <v>10</v>
      </c>
      <c r="H9" s="760">
        <f>G9+SUM(H4:H8)</f>
        <v>20.5</v>
      </c>
      <c r="I9" s="760">
        <f t="shared" ref="I9:R9" si="9">H9+SUM(I4:I8)</f>
        <v>32.275000000000006</v>
      </c>
      <c r="J9" s="760">
        <f t="shared" si="9"/>
        <v>46.17625000000001</v>
      </c>
      <c r="K9" s="760">
        <f t="shared" si="9"/>
        <v>63.193187500000008</v>
      </c>
      <c r="L9" s="760">
        <f t="shared" si="9"/>
        <v>84.524190625000017</v>
      </c>
      <c r="M9" s="760">
        <f t="shared" si="9"/>
        <v>111.66123296875003</v>
      </c>
      <c r="N9" s="760">
        <f t="shared" si="9"/>
        <v>146.49444172656254</v>
      </c>
      <c r="O9" s="760">
        <f t="shared" si="9"/>
        <v>191.44390339492193</v>
      </c>
      <c r="P9" s="760">
        <f t="shared" si="9"/>
        <v>249.6279212761915</v>
      </c>
      <c r="Q9" s="760">
        <f t="shared" si="9"/>
        <v>325.0794328061437</v>
      </c>
      <c r="R9" s="760">
        <f t="shared" si="9"/>
        <v>423.02561400830791</v>
      </c>
      <c r="S9" s="466">
        <f>SUM(S4:S8)</f>
        <v>423.0256140083078</v>
      </c>
      <c r="T9" s="760">
        <f>R9+SUM(T4:T8)</f>
        <v>550.25006173104111</v>
      </c>
      <c r="U9" s="760">
        <f t="shared" ref="U9" si="10">T9+SUM(U4:U8)</f>
        <v>715.56265289053408</v>
      </c>
      <c r="V9" s="760">
        <f t="shared" ref="V9" si="11">U9+SUM(V4:V8)</f>
        <v>930.40962823782979</v>
      </c>
      <c r="W9" s="760">
        <f t="shared" ref="W9" si="12">V9+SUM(W4:W8)</f>
        <v>1209.6661513192803</v>
      </c>
      <c r="X9" s="760">
        <f t="shared" ref="X9" si="13">W9+SUM(X4:X8)</f>
        <v>1572.6662226726405</v>
      </c>
      <c r="Y9" s="760">
        <f t="shared" ref="Y9" si="14">X9+SUM(Y4:Y8)</f>
        <v>2044.5412589426148</v>
      </c>
      <c r="Z9" s="760">
        <f t="shared" ref="Z9" si="15">Y9+SUM(Z4:Z8)</f>
        <v>2657.9600137265361</v>
      </c>
      <c r="AA9" s="760">
        <f t="shared" ref="AA9" si="16">Z9+SUM(AA4:AA8)</f>
        <v>3455.3903006703495</v>
      </c>
      <c r="AB9" s="760">
        <f t="shared" ref="AB9" si="17">AA9+SUM(AB4:AB8)</f>
        <v>4492.0391029908442</v>
      </c>
      <c r="AC9" s="760">
        <f t="shared" ref="AC9" si="18">AB9+SUM(AC4:AC8)</f>
        <v>5839.6746179776392</v>
      </c>
      <c r="AD9" s="760">
        <f t="shared" ref="AD9" si="19">AC9+SUM(AD4:AD8)</f>
        <v>7591.5948414380873</v>
      </c>
      <c r="AE9" s="760">
        <f t="shared" ref="AE9" si="20">AD9+SUM(AE4:AE8)</f>
        <v>9869.0866724198822</v>
      </c>
      <c r="AF9" s="468">
        <f>SUM(AF4:AF8)</f>
        <v>9446.0610584115711</v>
      </c>
      <c r="AG9" s="760">
        <f>AE9+SUM(AG4:AG8)</f>
        <v>11994.74459979036</v>
      </c>
      <c r="AH9" s="760">
        <f t="shared" ref="AH9" si="21">AG9+SUM(AH4:AH8)</f>
        <v>14048.281004865763</v>
      </c>
      <c r="AI9" s="760">
        <f t="shared" ref="AI9" si="22">AH9+SUM(AI4:AI8)</f>
        <v>16093.655564174616</v>
      </c>
      <c r="AJ9" s="760">
        <f t="shared" ref="AJ9" si="23">AI9+SUM(AJ4:AJ8)</f>
        <v>18183.430964708787</v>
      </c>
      <c r="AK9" s="760">
        <f t="shared" ref="AK9" si="24">AJ9+SUM(AK4:AK8)</f>
        <v>20362.081444267194</v>
      </c>
      <c r="AL9" s="760">
        <f t="shared" ref="AL9" si="25">AK9+SUM(AL4:AL8)</f>
        <v>22668.520126009564</v>
      </c>
      <c r="AM9" s="760">
        <f t="shared" ref="AM9" si="26">AL9+SUM(AM4:AM8)</f>
        <v>25138.045041597259</v>
      </c>
      <c r="AN9" s="760">
        <f t="shared" ref="AN9" si="27">AM9+SUM(AN4:AN8)</f>
        <v>27803.854222997037</v>
      </c>
      <c r="AO9" s="760">
        <f t="shared" ref="AO9" si="28">AN9+SUM(AO4:AO8)</f>
        <v>30698.24315322678</v>
      </c>
      <c r="AP9" s="760">
        <f t="shared" ref="AP9" si="29">AO9+SUM(AP4:AP8)</f>
        <v>33853.570099496988</v>
      </c>
      <c r="AQ9" s="760">
        <f t="shared" ref="AQ9" si="30">AP9+SUM(AQ4:AQ8)</f>
        <v>37303.054082657341</v>
      </c>
      <c r="AR9" s="760">
        <f t="shared" ref="AR9" si="31">AQ9+SUM(AR4:AR8)</f>
        <v>41081.454720831061</v>
      </c>
      <c r="AS9" s="471">
        <f>SUM(AS4:AS8)</f>
        <v>31212.368048411183</v>
      </c>
      <c r="AT9" s="760">
        <f>AR9+SUM(AT4:AT8)</f>
        <v>45225.671615345156</v>
      </c>
      <c r="AU9" s="760">
        <f t="shared" ref="AU9" si="32">AT9+SUM(AU4:AU8)</f>
        <v>49775.292343702917</v>
      </c>
      <c r="AV9" s="760">
        <f t="shared" ref="AV9" si="33">AU9+SUM(AV4:AV8)</f>
        <v>54773.111753190642</v>
      </c>
      <c r="AW9" s="760">
        <f t="shared" ref="AW9" si="34">AV9+SUM(AW4:AW8)</f>
        <v>60265.640559847787</v>
      </c>
      <c r="AX9" s="760">
        <f t="shared" ref="AX9" si="35">AW9+SUM(AX4:AX8)</f>
        <v>66303.617839336133</v>
      </c>
      <c r="AY9" s="760">
        <f t="shared" ref="AY9" si="36">AX9+SUM(AY4:AY8)</f>
        <v>72942.539540897415</v>
      </c>
      <c r="AZ9" s="760">
        <f t="shared" ref="AZ9" si="37">AY9+SUM(AZ4:AZ8)</f>
        <v>80243.213433207915</v>
      </c>
      <c r="BA9" s="760">
        <f t="shared" ref="BA9" si="38">AZ9+SUM(BA4:BA8)</f>
        <v>88272.34973019427</v>
      </c>
      <c r="BB9" s="760">
        <f t="shared" ref="BB9" si="39">BA9+SUM(BB4:BB8)</f>
        <v>97103.195918462879</v>
      </c>
      <c r="BC9" s="760">
        <f t="shared" ref="BC9" si="40">BB9+SUM(BC4:BC8)</f>
        <v>106816.22392174604</v>
      </c>
      <c r="BD9" s="760">
        <f t="shared" ref="BD9" si="41">BC9+SUM(BD4:BD8)</f>
        <v>117499.87762249832</v>
      </c>
      <c r="BE9" s="760">
        <f t="shared" ref="BE9" si="42">BD9+SUM(BE4:BE8)</f>
        <v>129251.3888661814</v>
      </c>
      <c r="BF9" s="472">
        <f>SUM(BF4:BF8)</f>
        <v>88169.934145350388</v>
      </c>
      <c r="BG9" s="760">
        <f>BE9+SUM(BG4:BG8)</f>
        <v>140121.34633140909</v>
      </c>
      <c r="BH9" s="760">
        <f t="shared" ref="BH9" si="43">BG9+SUM(BH4:BH8)</f>
        <v>150432.95466441853</v>
      </c>
      <c r="BI9" s="760">
        <f t="shared" ref="BI9" si="44">BH9+SUM(BI4:BI8)</f>
        <v>160433.75815996868</v>
      </c>
      <c r="BJ9" s="760">
        <f t="shared" ref="BJ9" si="45">BI9+SUM(BJ4:BJ8)</f>
        <v>170314.81288971403</v>
      </c>
      <c r="BK9" s="760">
        <f t="shared" ref="BK9" si="46">BJ9+SUM(BK4:BK8)</f>
        <v>180225.07865050994</v>
      </c>
      <c r="BL9" s="760">
        <f t="shared" ref="BL9" si="47">BK9+SUM(BL4:BL8)</f>
        <v>190282.22642026807</v>
      </c>
      <c r="BM9" s="760">
        <f t="shared" ref="BM9" si="48">BL9+SUM(BM4:BM8)</f>
        <v>200580.75811920594</v>
      </c>
      <c r="BN9" s="760">
        <f t="shared" ref="BN9" si="49">BM9+SUM(BN4:BN8)</f>
        <v>211198.1113086096</v>
      </c>
      <c r="BO9" s="760">
        <f t="shared" ref="BO9" si="50">BN9+SUM(BO4:BO8)</f>
        <v>222199.25333662261</v>
      </c>
      <c r="BP9" s="760">
        <f t="shared" ref="BP9" si="51">BO9+SUM(BP4:BP8)</f>
        <v>233640.14335039066</v>
      </c>
      <c r="BQ9" s="760">
        <f t="shared" ref="BQ9" si="52">BP9+SUM(BQ4:BQ8)</f>
        <v>245570.34602811286</v>
      </c>
      <c r="BR9" s="760">
        <f t="shared" ref="BR9" si="53">BQ9+SUM(BR4:BR8)</f>
        <v>258035.00996217053</v>
      </c>
      <c r="BS9" s="473">
        <f>SUM(BS4:BS8)</f>
        <v>128783.62109598902</v>
      </c>
    </row>
    <row r="10" spans="1:71" s="496" customFormat="1" ht="15" x14ac:dyDescent="0.25">
      <c r="A10" s="485"/>
      <c r="B10" s="486"/>
      <c r="C10" s="487" t="s">
        <v>416</v>
      </c>
      <c r="D10" s="580">
        <v>2.5</v>
      </c>
      <c r="E10" s="487"/>
      <c r="F10" s="487"/>
      <c r="G10" s="488">
        <f t="shared" ref="G10:AN10" si="54">G9*$D10</f>
        <v>25</v>
      </c>
      <c r="H10" s="489">
        <f t="shared" si="54"/>
        <v>51.25</v>
      </c>
      <c r="I10" s="489">
        <f t="shared" si="54"/>
        <v>80.687500000000014</v>
      </c>
      <c r="J10" s="489">
        <f t="shared" si="54"/>
        <v>115.44062500000003</v>
      </c>
      <c r="K10" s="489">
        <f t="shared" si="54"/>
        <v>157.98296875000003</v>
      </c>
      <c r="L10" s="489">
        <f t="shared" si="54"/>
        <v>211.31047656250004</v>
      </c>
      <c r="M10" s="489">
        <f t="shared" si="54"/>
        <v>279.15308242187507</v>
      </c>
      <c r="N10" s="489">
        <f t="shared" si="54"/>
        <v>366.23610431640634</v>
      </c>
      <c r="O10" s="489">
        <f t="shared" si="54"/>
        <v>478.60975848730482</v>
      </c>
      <c r="P10" s="489">
        <f t="shared" si="54"/>
        <v>624.06980319047875</v>
      </c>
      <c r="Q10" s="489">
        <f t="shared" si="54"/>
        <v>812.69858201535931</v>
      </c>
      <c r="R10" s="489">
        <f t="shared" si="54"/>
        <v>1057.5640350207698</v>
      </c>
      <c r="S10" s="490">
        <f>SUM(G10:R10)</f>
        <v>4260.0029357646936</v>
      </c>
      <c r="T10" s="489">
        <f t="shared" si="54"/>
        <v>1375.6251543276028</v>
      </c>
      <c r="U10" s="489">
        <f t="shared" si="54"/>
        <v>1788.9066322263352</v>
      </c>
      <c r="V10" s="489">
        <f t="shared" si="54"/>
        <v>2326.0240705945744</v>
      </c>
      <c r="W10" s="489">
        <f t="shared" si="54"/>
        <v>3024.1653782982007</v>
      </c>
      <c r="X10" s="489">
        <f t="shared" si="54"/>
        <v>3931.6655566816012</v>
      </c>
      <c r="Y10" s="489">
        <f t="shared" si="54"/>
        <v>5111.3531473565372</v>
      </c>
      <c r="Z10" s="489">
        <f t="shared" si="54"/>
        <v>6644.9000343163407</v>
      </c>
      <c r="AA10" s="489">
        <f t="shared" si="54"/>
        <v>8638.4757516758727</v>
      </c>
      <c r="AB10" s="489">
        <f t="shared" si="54"/>
        <v>11230.09775747711</v>
      </c>
      <c r="AC10" s="489">
        <f t="shared" si="54"/>
        <v>14599.186544944097</v>
      </c>
      <c r="AD10" s="489">
        <f t="shared" si="54"/>
        <v>18978.987103595216</v>
      </c>
      <c r="AE10" s="491">
        <f t="shared" si="54"/>
        <v>24672.716681049707</v>
      </c>
      <c r="AF10" s="492">
        <f>SUM(T10:AE10)</f>
        <v>102322.10381254318</v>
      </c>
      <c r="AG10" s="489">
        <f t="shared" si="54"/>
        <v>29986.861499475897</v>
      </c>
      <c r="AH10" s="489">
        <f t="shared" si="54"/>
        <v>35120.702512164411</v>
      </c>
      <c r="AI10" s="489">
        <f t="shared" si="54"/>
        <v>40234.138910436537</v>
      </c>
      <c r="AJ10" s="489">
        <f t="shared" si="54"/>
        <v>45458.57741177197</v>
      </c>
      <c r="AK10" s="489">
        <f t="shared" si="54"/>
        <v>50905.203610667988</v>
      </c>
      <c r="AL10" s="489">
        <f t="shared" si="54"/>
        <v>56671.300315023909</v>
      </c>
      <c r="AM10" s="489">
        <f t="shared" si="54"/>
        <v>62845.112603993148</v>
      </c>
      <c r="AN10" s="489">
        <f t="shared" si="54"/>
        <v>69509.635557492598</v>
      </c>
      <c r="AO10" s="489">
        <f t="shared" ref="AO10:BR10" si="55">AO9*$D10</f>
        <v>76745.607883066958</v>
      </c>
      <c r="AP10" s="489">
        <f t="shared" si="55"/>
        <v>84633.925248742467</v>
      </c>
      <c r="AQ10" s="489">
        <f t="shared" si="55"/>
        <v>93257.635206643346</v>
      </c>
      <c r="AR10" s="491">
        <f t="shared" si="55"/>
        <v>102703.63680207766</v>
      </c>
      <c r="AS10" s="493">
        <f>SUM(AG10:AR10)</f>
        <v>748072.33756155695</v>
      </c>
      <c r="AT10" s="489">
        <f t="shared" si="55"/>
        <v>113064.1790383629</v>
      </c>
      <c r="AU10" s="489">
        <f t="shared" si="55"/>
        <v>124438.2308592573</v>
      </c>
      <c r="AV10" s="489">
        <f t="shared" si="55"/>
        <v>136932.77938297662</v>
      </c>
      <c r="AW10" s="489">
        <f t="shared" si="55"/>
        <v>150664.10139961948</v>
      </c>
      <c r="AX10" s="489">
        <f t="shared" si="55"/>
        <v>165759.04459834035</v>
      </c>
      <c r="AY10" s="489">
        <f t="shared" si="55"/>
        <v>182356.34885224354</v>
      </c>
      <c r="AZ10" s="489">
        <f t="shared" si="55"/>
        <v>200608.0335830198</v>
      </c>
      <c r="BA10" s="489">
        <f t="shared" si="55"/>
        <v>220680.87432548567</v>
      </c>
      <c r="BB10" s="489">
        <f t="shared" si="55"/>
        <v>242757.9897961572</v>
      </c>
      <c r="BC10" s="489">
        <f t="shared" si="55"/>
        <v>267040.5598043651</v>
      </c>
      <c r="BD10" s="489">
        <f t="shared" si="55"/>
        <v>293749.69405624579</v>
      </c>
      <c r="BE10" s="491">
        <f t="shared" si="55"/>
        <v>323128.47216545348</v>
      </c>
      <c r="BF10" s="494">
        <f>SUM(AT10:BE10)</f>
        <v>2421180.3078615274</v>
      </c>
      <c r="BG10" s="489">
        <f t="shared" si="55"/>
        <v>350303.36582852271</v>
      </c>
      <c r="BH10" s="489">
        <f t="shared" si="55"/>
        <v>376082.3866610463</v>
      </c>
      <c r="BI10" s="489">
        <f t="shared" si="55"/>
        <v>401084.39539992169</v>
      </c>
      <c r="BJ10" s="489">
        <f t="shared" si="55"/>
        <v>425787.03222428507</v>
      </c>
      <c r="BK10" s="489">
        <f t="shared" si="55"/>
        <v>450562.69662627485</v>
      </c>
      <c r="BL10" s="489">
        <f t="shared" si="55"/>
        <v>475705.56605067017</v>
      </c>
      <c r="BM10" s="489">
        <f t="shared" si="55"/>
        <v>501451.89529801486</v>
      </c>
      <c r="BN10" s="489">
        <f t="shared" si="55"/>
        <v>527995.278271524</v>
      </c>
      <c r="BO10" s="489">
        <f t="shared" si="55"/>
        <v>555498.13334155653</v>
      </c>
      <c r="BP10" s="489">
        <f t="shared" si="55"/>
        <v>584100.35837597668</v>
      </c>
      <c r="BQ10" s="489">
        <f t="shared" si="55"/>
        <v>613925.86507028213</v>
      </c>
      <c r="BR10" s="491">
        <f t="shared" si="55"/>
        <v>645087.52490542631</v>
      </c>
      <c r="BS10" s="495">
        <f>SUM(BG10:BR10)</f>
        <v>5907584.4980535014</v>
      </c>
    </row>
    <row r="11" spans="1:71" ht="6" customHeight="1" x14ac:dyDescent="0.2">
      <c r="A11" s="97"/>
      <c r="B11" s="420"/>
      <c r="C11" s="421"/>
      <c r="D11" s="421"/>
      <c r="E11" s="421"/>
      <c r="F11" s="421"/>
      <c r="G11" s="422"/>
      <c r="H11" s="422"/>
      <c r="I11" s="422"/>
      <c r="J11" s="422"/>
      <c r="K11" s="422"/>
      <c r="L11" s="422"/>
      <c r="M11" s="422"/>
      <c r="N11" s="422"/>
      <c r="O11" s="422"/>
      <c r="P11" s="422"/>
      <c r="Q11" s="422"/>
      <c r="R11" s="422"/>
      <c r="S11" s="421"/>
      <c r="T11" s="422"/>
      <c r="U11" s="422"/>
      <c r="V11" s="422"/>
      <c r="W11" s="422"/>
      <c r="X11" s="422"/>
      <c r="Y11" s="422"/>
      <c r="Z11" s="422"/>
      <c r="AA11" s="422"/>
      <c r="AB11" s="422"/>
      <c r="AC11" s="422"/>
      <c r="AD11" s="422"/>
      <c r="AE11" s="417"/>
      <c r="AF11" s="421"/>
      <c r="AG11" s="422"/>
      <c r="AH11" s="422"/>
      <c r="AI11" s="422"/>
      <c r="AJ11" s="422"/>
      <c r="AK11" s="422"/>
      <c r="AL11" s="422"/>
      <c r="AM11" s="422"/>
      <c r="AN11" s="422"/>
      <c r="AO11" s="422"/>
      <c r="AP11" s="422"/>
      <c r="AQ11" s="422"/>
      <c r="AR11" s="417"/>
      <c r="AS11" s="421"/>
      <c r="AT11" s="422"/>
      <c r="AU11" s="422"/>
      <c r="AV11" s="422"/>
      <c r="AW11" s="422"/>
      <c r="AX11" s="422"/>
      <c r="AY11" s="422"/>
      <c r="AZ11" s="422"/>
      <c r="BA11" s="422"/>
      <c r="BB11" s="422"/>
      <c r="BC11" s="422"/>
      <c r="BD11" s="422"/>
      <c r="BE11" s="417"/>
      <c r="BF11" s="421"/>
      <c r="BG11" s="422"/>
      <c r="BH11" s="422"/>
      <c r="BI11" s="422"/>
      <c r="BJ11" s="422"/>
      <c r="BK11" s="422"/>
      <c r="BL11" s="422"/>
      <c r="BM11" s="422"/>
      <c r="BN11" s="422"/>
      <c r="BO11" s="422"/>
      <c r="BP11" s="422"/>
      <c r="BQ11" s="422"/>
      <c r="BR11" s="422"/>
      <c r="BS11" s="421"/>
    </row>
    <row r="12" spans="1:71" s="58" customFormat="1" ht="6" customHeight="1" x14ac:dyDescent="0.2">
      <c r="D12" s="59"/>
      <c r="E12" s="59"/>
      <c r="F12" s="59"/>
      <c r="S12" s="90"/>
      <c r="AE12" s="423"/>
      <c r="AF12" s="90"/>
      <c r="AS12" s="90"/>
      <c r="BF12" s="90"/>
      <c r="BS12" s="90"/>
    </row>
    <row r="13" spans="1:71" ht="6" customHeight="1" x14ac:dyDescent="0.2">
      <c r="A13" s="101"/>
      <c r="B13" s="414"/>
      <c r="C13" s="415"/>
      <c r="D13" s="415"/>
      <c r="E13" s="415"/>
      <c r="F13" s="415"/>
      <c r="G13" s="416"/>
      <c r="H13" s="416"/>
      <c r="I13" s="416"/>
      <c r="J13" s="416"/>
      <c r="K13" s="416"/>
      <c r="L13" s="416"/>
      <c r="M13" s="416"/>
      <c r="N13" s="416"/>
      <c r="O13" s="416"/>
      <c r="P13" s="416"/>
      <c r="Q13" s="416"/>
      <c r="R13" s="416"/>
      <c r="S13" s="415"/>
      <c r="T13" s="416"/>
      <c r="U13" s="416"/>
      <c r="V13" s="416"/>
      <c r="W13" s="416"/>
      <c r="X13" s="416"/>
      <c r="Y13" s="416"/>
      <c r="Z13" s="416"/>
      <c r="AA13" s="416"/>
      <c r="AB13" s="416"/>
      <c r="AC13" s="416"/>
      <c r="AD13" s="416"/>
      <c r="AE13" s="417"/>
      <c r="AF13" s="483"/>
      <c r="AG13" s="417"/>
      <c r="AH13" s="417"/>
      <c r="AI13" s="417"/>
      <c r="AJ13" s="417"/>
      <c r="AK13" s="417"/>
      <c r="AL13" s="417"/>
      <c r="AM13" s="417"/>
      <c r="AN13" s="417"/>
      <c r="AO13" s="417"/>
      <c r="AP13" s="417"/>
      <c r="AQ13" s="417"/>
      <c r="AR13" s="417"/>
      <c r="AS13" s="415"/>
      <c r="AT13" s="416"/>
      <c r="AU13" s="416"/>
      <c r="AV13" s="416"/>
      <c r="AW13" s="416"/>
      <c r="AX13" s="416"/>
      <c r="AY13" s="416"/>
      <c r="AZ13" s="416"/>
      <c r="BA13" s="416"/>
      <c r="BB13" s="416"/>
      <c r="BC13" s="416"/>
      <c r="BD13" s="416"/>
      <c r="BE13" s="417"/>
      <c r="BF13" s="415"/>
      <c r="BG13" s="416"/>
      <c r="BH13" s="416"/>
      <c r="BI13" s="416"/>
      <c r="BJ13" s="416"/>
      <c r="BK13" s="416"/>
      <c r="BL13" s="416"/>
      <c r="BM13" s="416"/>
      <c r="BN13" s="416"/>
      <c r="BO13" s="416"/>
      <c r="BP13" s="416"/>
      <c r="BQ13" s="416"/>
      <c r="BR13" s="416"/>
      <c r="BS13" s="415"/>
    </row>
    <row r="14" spans="1:71" s="463" customFormat="1" ht="15" x14ac:dyDescent="0.25">
      <c r="A14" s="96"/>
      <c r="B14" s="452"/>
      <c r="C14" s="450" t="s">
        <v>361</v>
      </c>
      <c r="D14" s="307">
        <v>0.2</v>
      </c>
      <c r="E14" s="474"/>
      <c r="F14" s="474"/>
      <c r="G14" s="453">
        <v>5</v>
      </c>
      <c r="H14" s="454">
        <f>G14*(1+$D14)</f>
        <v>6</v>
      </c>
      <c r="I14" s="454">
        <f t="shared" ref="I14:AE14" si="56">H14*(1+$D14)</f>
        <v>7.1999999999999993</v>
      </c>
      <c r="J14" s="454">
        <f t="shared" si="56"/>
        <v>8.6399999999999988</v>
      </c>
      <c r="K14" s="454">
        <f t="shared" si="56"/>
        <v>10.367999999999999</v>
      </c>
      <c r="L14" s="454">
        <f t="shared" si="56"/>
        <v>12.441599999999998</v>
      </c>
      <c r="M14" s="454">
        <f t="shared" si="56"/>
        <v>14.929919999999996</v>
      </c>
      <c r="N14" s="454">
        <f t="shared" si="56"/>
        <v>17.915903999999994</v>
      </c>
      <c r="O14" s="454">
        <f t="shared" si="56"/>
        <v>21.499084799999991</v>
      </c>
      <c r="P14" s="454">
        <f t="shared" si="56"/>
        <v>25.798901759999989</v>
      </c>
      <c r="Q14" s="454">
        <f t="shared" si="56"/>
        <v>30.958682111999984</v>
      </c>
      <c r="R14" s="454">
        <f t="shared" si="56"/>
        <v>37.150418534399982</v>
      </c>
      <c r="S14" s="455">
        <f>SUM(G14:R14)</f>
        <v>197.90251120639994</v>
      </c>
      <c r="T14" s="454">
        <f>R14*(1+$D14)</f>
        <v>44.58050224127998</v>
      </c>
      <c r="U14" s="454">
        <f t="shared" si="56"/>
        <v>53.496602689535976</v>
      </c>
      <c r="V14" s="454">
        <f t="shared" si="56"/>
        <v>64.195923227443174</v>
      </c>
      <c r="W14" s="454">
        <f t="shared" si="56"/>
        <v>77.035107872931803</v>
      </c>
      <c r="X14" s="454">
        <f t="shared" si="56"/>
        <v>92.442129447518155</v>
      </c>
      <c r="Y14" s="454">
        <f t="shared" si="56"/>
        <v>110.93055533702179</v>
      </c>
      <c r="Z14" s="454">
        <f t="shared" si="56"/>
        <v>133.11666640442613</v>
      </c>
      <c r="AA14" s="454">
        <f t="shared" si="56"/>
        <v>159.73999968531135</v>
      </c>
      <c r="AB14" s="454">
        <f t="shared" si="56"/>
        <v>191.68799962237361</v>
      </c>
      <c r="AC14" s="454">
        <f t="shared" si="56"/>
        <v>230.02559954684833</v>
      </c>
      <c r="AD14" s="454">
        <f t="shared" si="56"/>
        <v>276.03071945621798</v>
      </c>
      <c r="AE14" s="456">
        <f t="shared" si="56"/>
        <v>331.23686334746156</v>
      </c>
      <c r="AF14" s="468">
        <f>SUM(T14:AE14)</f>
        <v>1764.5186688783697</v>
      </c>
      <c r="AG14" s="464"/>
      <c r="AH14" s="465"/>
      <c r="AI14" s="465"/>
      <c r="AJ14" s="465"/>
      <c r="AK14" s="465"/>
      <c r="AL14" s="465"/>
      <c r="AM14" s="465"/>
      <c r="AN14" s="465"/>
      <c r="AO14" s="465"/>
      <c r="AP14" s="465"/>
      <c r="AQ14" s="465"/>
      <c r="AR14" s="465"/>
      <c r="AS14" s="460">
        <f>SUM(AG14:AR14)</f>
        <v>0</v>
      </c>
      <c r="AT14" s="458"/>
      <c r="AU14" s="458"/>
      <c r="AV14" s="458"/>
      <c r="AW14" s="458"/>
      <c r="AX14" s="458"/>
      <c r="AY14" s="458"/>
      <c r="AZ14" s="458"/>
      <c r="BA14" s="458"/>
      <c r="BB14" s="458"/>
      <c r="BC14" s="458"/>
      <c r="BD14" s="458"/>
      <c r="BE14" s="459"/>
      <c r="BF14" s="461">
        <f>SUM(AT14:BE14)</f>
        <v>0</v>
      </c>
      <c r="BG14" s="458"/>
      <c r="BH14" s="458"/>
      <c r="BI14" s="458"/>
      <c r="BJ14" s="458"/>
      <c r="BK14" s="458"/>
      <c r="BL14" s="458"/>
      <c r="BM14" s="458"/>
      <c r="BN14" s="458"/>
      <c r="BO14" s="458"/>
      <c r="BP14" s="458"/>
      <c r="BQ14" s="458"/>
      <c r="BR14" s="459"/>
      <c r="BS14" s="462">
        <f>SUM(BG14:BR14)</f>
        <v>0</v>
      </c>
    </row>
    <row r="15" spans="1:71" s="463" customFormat="1" ht="15" x14ac:dyDescent="0.25">
      <c r="A15" s="96"/>
      <c r="B15" s="452"/>
      <c r="C15" s="450" t="s">
        <v>362</v>
      </c>
      <c r="D15" s="307">
        <v>0.1</v>
      </c>
      <c r="E15" s="474"/>
      <c r="F15" s="474"/>
      <c r="G15" s="464"/>
      <c r="H15" s="465"/>
      <c r="I15" s="465"/>
      <c r="J15" s="465"/>
      <c r="K15" s="465"/>
      <c r="L15" s="465"/>
      <c r="M15" s="465"/>
      <c r="N15" s="465"/>
      <c r="O15" s="465"/>
      <c r="P15" s="465"/>
      <c r="Q15" s="465"/>
      <c r="R15" s="465"/>
      <c r="S15" s="466">
        <f t="shared" ref="S15:S17" si="57">SUM(G15:R15)</f>
        <v>0</v>
      </c>
      <c r="T15" s="464"/>
      <c r="U15" s="465"/>
      <c r="V15" s="465"/>
      <c r="W15" s="465"/>
      <c r="X15" s="465"/>
      <c r="Y15" s="465"/>
      <c r="Z15" s="465"/>
      <c r="AA15" s="465"/>
      <c r="AB15" s="465"/>
      <c r="AC15" s="465"/>
      <c r="AD15" s="465"/>
      <c r="AE15" s="465"/>
      <c r="AF15" s="468">
        <f t="shared" ref="AF15:AF17" si="58">SUM(T15:AE15)</f>
        <v>0</v>
      </c>
      <c r="AG15" s="469">
        <f>AE14*(1+$D15)</f>
        <v>364.36054968220776</v>
      </c>
      <c r="AH15" s="469">
        <f>AG15*(1+$D15)</f>
        <v>400.79660465042855</v>
      </c>
      <c r="AI15" s="469">
        <f t="shared" ref="AI15:AR15" si="59">AH15*(1+$D15)</f>
        <v>440.87626511547143</v>
      </c>
      <c r="AJ15" s="469">
        <f t="shared" si="59"/>
        <v>484.9638916270186</v>
      </c>
      <c r="AK15" s="469">
        <f t="shared" si="59"/>
        <v>533.46028078972051</v>
      </c>
      <c r="AL15" s="469">
        <f t="shared" si="59"/>
        <v>586.80630886869267</v>
      </c>
      <c r="AM15" s="469">
        <f t="shared" si="59"/>
        <v>645.48693975556193</v>
      </c>
      <c r="AN15" s="469">
        <f t="shared" si="59"/>
        <v>710.0356337311182</v>
      </c>
      <c r="AO15" s="469">
        <f t="shared" si="59"/>
        <v>781.03919710423008</v>
      </c>
      <c r="AP15" s="469">
        <f t="shared" si="59"/>
        <v>859.14311681465313</v>
      </c>
      <c r="AQ15" s="469">
        <f t="shared" si="59"/>
        <v>945.05742849611852</v>
      </c>
      <c r="AR15" s="470">
        <f t="shared" si="59"/>
        <v>1039.5631713457306</v>
      </c>
      <c r="AS15" s="471">
        <f t="shared" ref="AS15:AS17" si="60">SUM(AG15:AR15)</f>
        <v>7791.5893879809519</v>
      </c>
      <c r="AT15" s="465"/>
      <c r="AU15" s="465"/>
      <c r="AV15" s="465"/>
      <c r="AW15" s="465"/>
      <c r="AX15" s="465"/>
      <c r="AY15" s="465"/>
      <c r="AZ15" s="465"/>
      <c r="BA15" s="465"/>
      <c r="BB15" s="465"/>
      <c r="BC15" s="465"/>
      <c r="BD15" s="465"/>
      <c r="BE15" s="467"/>
      <c r="BF15" s="472">
        <f t="shared" ref="BF15:BF17" si="61">SUM(AT15:BE15)</f>
        <v>0</v>
      </c>
      <c r="BG15" s="465">
        <f>BE15*(1+$D15)</f>
        <v>0</v>
      </c>
      <c r="BH15" s="465">
        <f t="shared" ref="BH15:BR15" si="62">BG15*(1+$D15)</f>
        <v>0</v>
      </c>
      <c r="BI15" s="465">
        <f t="shared" si="62"/>
        <v>0</v>
      </c>
      <c r="BJ15" s="465">
        <f t="shared" si="62"/>
        <v>0</v>
      </c>
      <c r="BK15" s="465">
        <f t="shared" si="62"/>
        <v>0</v>
      </c>
      <c r="BL15" s="465">
        <f t="shared" si="62"/>
        <v>0</v>
      </c>
      <c r="BM15" s="465">
        <f t="shared" si="62"/>
        <v>0</v>
      </c>
      <c r="BN15" s="465">
        <f t="shared" si="62"/>
        <v>0</v>
      </c>
      <c r="BO15" s="465">
        <f t="shared" si="62"/>
        <v>0</v>
      </c>
      <c r="BP15" s="465">
        <f t="shared" si="62"/>
        <v>0</v>
      </c>
      <c r="BQ15" s="465">
        <f t="shared" si="62"/>
        <v>0</v>
      </c>
      <c r="BR15" s="467">
        <f t="shared" si="62"/>
        <v>0</v>
      </c>
      <c r="BS15" s="473">
        <f t="shared" ref="BS15:BS17" si="63">SUM(BG15:BR15)</f>
        <v>0</v>
      </c>
    </row>
    <row r="16" spans="1:71" s="463" customFormat="1" ht="15" x14ac:dyDescent="0.25">
      <c r="A16" s="96" t="s">
        <v>38</v>
      </c>
      <c r="B16" s="452"/>
      <c r="C16" s="450" t="s">
        <v>363</v>
      </c>
      <c r="D16" s="307">
        <v>0.1</v>
      </c>
      <c r="E16" s="474"/>
      <c r="F16" s="474"/>
      <c r="G16" s="464"/>
      <c r="H16" s="465"/>
      <c r="I16" s="465"/>
      <c r="J16" s="465"/>
      <c r="K16" s="465"/>
      <c r="L16" s="465"/>
      <c r="M16" s="465"/>
      <c r="N16" s="465"/>
      <c r="O16" s="465"/>
      <c r="P16" s="465"/>
      <c r="Q16" s="465"/>
      <c r="R16" s="465"/>
      <c r="S16" s="466">
        <f t="shared" si="57"/>
        <v>0</v>
      </c>
      <c r="T16" s="464"/>
      <c r="U16" s="465"/>
      <c r="V16" s="465"/>
      <c r="W16" s="465"/>
      <c r="X16" s="465"/>
      <c r="Y16" s="465"/>
      <c r="Z16" s="465"/>
      <c r="AA16" s="465"/>
      <c r="AB16" s="465"/>
      <c r="AC16" s="465"/>
      <c r="AD16" s="465"/>
      <c r="AE16" s="465"/>
      <c r="AF16" s="468">
        <f t="shared" si="58"/>
        <v>0</v>
      </c>
      <c r="AG16" s="464"/>
      <c r="AH16" s="465"/>
      <c r="AI16" s="465"/>
      <c r="AJ16" s="465"/>
      <c r="AK16" s="465"/>
      <c r="AL16" s="465"/>
      <c r="AM16" s="465"/>
      <c r="AN16" s="465"/>
      <c r="AO16" s="465"/>
      <c r="AP16" s="465"/>
      <c r="AQ16" s="465"/>
      <c r="AR16" s="465"/>
      <c r="AS16" s="471">
        <f t="shared" si="60"/>
        <v>0</v>
      </c>
      <c r="AT16" s="469">
        <f>AR15*(1+$D16)</f>
        <v>1143.5194884803036</v>
      </c>
      <c r="AU16" s="469">
        <f t="shared" ref="AU16:BE16" si="64">AT16*(1+$D16)</f>
        <v>1257.871437328334</v>
      </c>
      <c r="AV16" s="469">
        <f t="shared" si="64"/>
        <v>1383.6585810611675</v>
      </c>
      <c r="AW16" s="469">
        <f t="shared" si="64"/>
        <v>1522.0244391672843</v>
      </c>
      <c r="AX16" s="469">
        <f t="shared" si="64"/>
        <v>1674.2268830840128</v>
      </c>
      <c r="AY16" s="469">
        <f t="shared" si="64"/>
        <v>1841.6495713924141</v>
      </c>
      <c r="AZ16" s="469">
        <f t="shared" si="64"/>
        <v>2025.8145285316557</v>
      </c>
      <c r="BA16" s="469">
        <f t="shared" si="64"/>
        <v>2228.3959813848214</v>
      </c>
      <c r="BB16" s="469">
        <f t="shared" si="64"/>
        <v>2451.2355795233038</v>
      </c>
      <c r="BC16" s="469">
        <f t="shared" si="64"/>
        <v>2696.3591374756343</v>
      </c>
      <c r="BD16" s="469">
        <f t="shared" si="64"/>
        <v>2965.9950512231981</v>
      </c>
      <c r="BE16" s="470">
        <f t="shared" si="64"/>
        <v>3262.594556345518</v>
      </c>
      <c r="BF16" s="472">
        <f t="shared" si="61"/>
        <v>24453.345234997647</v>
      </c>
      <c r="BG16" s="465"/>
      <c r="BH16" s="465"/>
      <c r="BI16" s="465"/>
      <c r="BJ16" s="465"/>
      <c r="BK16" s="465"/>
      <c r="BL16" s="465"/>
      <c r="BM16" s="465"/>
      <c r="BN16" s="465"/>
      <c r="BO16" s="465"/>
      <c r="BP16" s="465"/>
      <c r="BQ16" s="465"/>
      <c r="BR16" s="467"/>
      <c r="BS16" s="473">
        <f t="shared" si="63"/>
        <v>0</v>
      </c>
    </row>
    <row r="17" spans="1:71" s="463" customFormat="1" ht="15" x14ac:dyDescent="0.25">
      <c r="A17" s="96" t="s">
        <v>5</v>
      </c>
      <c r="B17" s="452"/>
      <c r="C17" s="450" t="s">
        <v>364</v>
      </c>
      <c r="D17" s="307">
        <v>0.08</v>
      </c>
      <c r="E17" s="474"/>
      <c r="F17" s="474"/>
      <c r="G17" s="464"/>
      <c r="H17" s="465"/>
      <c r="I17" s="465"/>
      <c r="J17" s="465"/>
      <c r="K17" s="465"/>
      <c r="L17" s="465"/>
      <c r="M17" s="465"/>
      <c r="N17" s="465"/>
      <c r="O17" s="465"/>
      <c r="P17" s="465"/>
      <c r="Q17" s="465"/>
      <c r="R17" s="465"/>
      <c r="S17" s="466">
        <f t="shared" si="57"/>
        <v>0</v>
      </c>
      <c r="T17" s="464"/>
      <c r="U17" s="465"/>
      <c r="V17" s="465"/>
      <c r="W17" s="465"/>
      <c r="X17" s="465"/>
      <c r="Y17" s="465"/>
      <c r="Z17" s="465"/>
      <c r="AA17" s="465"/>
      <c r="AB17" s="465"/>
      <c r="AC17" s="465"/>
      <c r="AD17" s="465"/>
      <c r="AE17" s="465"/>
      <c r="AF17" s="468">
        <f t="shared" si="58"/>
        <v>0</v>
      </c>
      <c r="AG17" s="464"/>
      <c r="AH17" s="465"/>
      <c r="AI17" s="465"/>
      <c r="AJ17" s="465"/>
      <c r="AK17" s="465"/>
      <c r="AL17" s="465"/>
      <c r="AM17" s="465"/>
      <c r="AN17" s="465"/>
      <c r="AO17" s="465"/>
      <c r="AP17" s="465"/>
      <c r="AQ17" s="465"/>
      <c r="AR17" s="465"/>
      <c r="AS17" s="471">
        <f t="shared" si="60"/>
        <v>0</v>
      </c>
      <c r="AT17" s="465"/>
      <c r="AU17" s="465"/>
      <c r="AV17" s="465"/>
      <c r="AW17" s="465"/>
      <c r="AX17" s="465"/>
      <c r="AY17" s="465"/>
      <c r="AZ17" s="465"/>
      <c r="BA17" s="465"/>
      <c r="BB17" s="465"/>
      <c r="BC17" s="465"/>
      <c r="BD17" s="465"/>
      <c r="BE17" s="467"/>
      <c r="BF17" s="472">
        <f t="shared" si="61"/>
        <v>0</v>
      </c>
      <c r="BG17" s="469">
        <f>BE16*(1+$D17)</f>
        <v>3523.6021208531597</v>
      </c>
      <c r="BH17" s="469">
        <f t="shared" ref="BH17:BR17" si="65">BG17*(1+$D17)</f>
        <v>3805.4902905214126</v>
      </c>
      <c r="BI17" s="469">
        <f t="shared" si="65"/>
        <v>4109.9295137631261</v>
      </c>
      <c r="BJ17" s="469">
        <f t="shared" si="65"/>
        <v>4438.7238748641767</v>
      </c>
      <c r="BK17" s="469">
        <f t="shared" si="65"/>
        <v>4793.8217848533113</v>
      </c>
      <c r="BL17" s="469">
        <f t="shared" si="65"/>
        <v>5177.3275276415761</v>
      </c>
      <c r="BM17" s="469">
        <f t="shared" si="65"/>
        <v>5591.5137298529025</v>
      </c>
      <c r="BN17" s="469">
        <f t="shared" si="65"/>
        <v>6038.8348282411353</v>
      </c>
      <c r="BO17" s="469">
        <f t="shared" si="65"/>
        <v>6521.9416145004261</v>
      </c>
      <c r="BP17" s="469">
        <f t="shared" si="65"/>
        <v>7043.6969436604604</v>
      </c>
      <c r="BQ17" s="469">
        <f t="shared" si="65"/>
        <v>7607.1926991532973</v>
      </c>
      <c r="BR17" s="470">
        <f t="shared" si="65"/>
        <v>8215.7681150855624</v>
      </c>
      <c r="BS17" s="473">
        <f t="shared" si="63"/>
        <v>66867.843042990557</v>
      </c>
    </row>
    <row r="18" spans="1:71" s="548" customFormat="1" ht="15" x14ac:dyDescent="0.25">
      <c r="A18" s="96"/>
      <c r="B18" s="537"/>
      <c r="C18" s="538" t="s">
        <v>52</v>
      </c>
      <c r="D18" s="539">
        <v>-0.25</v>
      </c>
      <c r="E18" s="538"/>
      <c r="F18" s="538"/>
      <c r="G18" s="540"/>
      <c r="H18" s="541">
        <f>G19*$D18</f>
        <v>-1.25</v>
      </c>
      <c r="I18" s="541">
        <f t="shared" ref="I18:BR18" si="66">H19*$D18</f>
        <v>-2.4375</v>
      </c>
      <c r="J18" s="541">
        <f t="shared" si="66"/>
        <v>-3.6281249999999998</v>
      </c>
      <c r="K18" s="541">
        <f t="shared" si="66"/>
        <v>-4.8810937499999998</v>
      </c>
      <c r="L18" s="541">
        <f t="shared" si="66"/>
        <v>-6.252820312499999</v>
      </c>
      <c r="M18" s="541">
        <f t="shared" si="66"/>
        <v>-7.8000152343749987</v>
      </c>
      <c r="N18" s="541">
        <f t="shared" si="66"/>
        <v>-9.5824914257812477</v>
      </c>
      <c r="O18" s="541">
        <f t="shared" si="66"/>
        <v>-11.665844569335935</v>
      </c>
      <c r="P18" s="541">
        <f t="shared" si="66"/>
        <v>-14.12415462700195</v>
      </c>
      <c r="Q18" s="541">
        <f t="shared" si="66"/>
        <v>-17.042841410251459</v>
      </c>
      <c r="R18" s="541">
        <f t="shared" si="66"/>
        <v>-20.521801585688589</v>
      </c>
      <c r="S18" s="542">
        <f>SUM(G18:R18)</f>
        <v>-99.186687914934183</v>
      </c>
      <c r="T18" s="541">
        <f>R19*$D18</f>
        <v>-24.678955822866438</v>
      </c>
      <c r="U18" s="541">
        <f t="shared" si="66"/>
        <v>-29.654342427469825</v>
      </c>
      <c r="V18" s="541">
        <f t="shared" si="66"/>
        <v>-35.614907492986362</v>
      </c>
      <c r="W18" s="541">
        <f t="shared" si="66"/>
        <v>-42.760161426600561</v>
      </c>
      <c r="X18" s="541">
        <f t="shared" si="66"/>
        <v>-51.328898038183368</v>
      </c>
      <c r="Y18" s="541">
        <f t="shared" si="66"/>
        <v>-61.607205890517065</v>
      </c>
      <c r="Z18" s="541">
        <f t="shared" si="66"/>
        <v>-73.938043252143245</v>
      </c>
      <c r="AA18" s="541">
        <f t="shared" si="66"/>
        <v>-88.732699040213959</v>
      </c>
      <c r="AB18" s="541">
        <f t="shared" si="66"/>
        <v>-106.48452420148831</v>
      </c>
      <c r="AC18" s="541">
        <f t="shared" si="66"/>
        <v>-127.78539305670964</v>
      </c>
      <c r="AD18" s="541">
        <f t="shared" si="66"/>
        <v>-153.34544467924431</v>
      </c>
      <c r="AE18" s="543">
        <f t="shared" si="66"/>
        <v>-184.01676337348772</v>
      </c>
      <c r="AF18" s="544">
        <f>SUM(T18:AE18)</f>
        <v>-979.94733870191078</v>
      </c>
      <c r="AG18" s="541">
        <f>AE19*$D18</f>
        <v>-220.8217883669812</v>
      </c>
      <c r="AH18" s="541">
        <f t="shared" si="66"/>
        <v>-256.70647869578784</v>
      </c>
      <c r="AI18" s="541">
        <f t="shared" si="66"/>
        <v>-292.72901018444804</v>
      </c>
      <c r="AJ18" s="541">
        <f t="shared" si="66"/>
        <v>-329.76582391720387</v>
      </c>
      <c r="AK18" s="541">
        <f t="shared" si="66"/>
        <v>-368.56534084465756</v>
      </c>
      <c r="AL18" s="541">
        <f t="shared" si="66"/>
        <v>-409.78907583092331</v>
      </c>
      <c r="AM18" s="541">
        <f t="shared" si="66"/>
        <v>-454.04338409036563</v>
      </c>
      <c r="AN18" s="541">
        <f t="shared" si="66"/>
        <v>-501.90427300666471</v>
      </c>
      <c r="AO18" s="541">
        <f t="shared" si="66"/>
        <v>-553.9371131877781</v>
      </c>
      <c r="AP18" s="541">
        <f t="shared" si="66"/>
        <v>-610.71263416689112</v>
      </c>
      <c r="AQ18" s="541">
        <f t="shared" si="66"/>
        <v>-672.82025482883159</v>
      </c>
      <c r="AR18" s="543">
        <f t="shared" si="66"/>
        <v>-740.87954824565327</v>
      </c>
      <c r="AS18" s="545">
        <f>SUM(AG18:AR18)</f>
        <v>-5412.674725366187</v>
      </c>
      <c r="AT18" s="541">
        <f>AR19*$D18</f>
        <v>-815.55045402067253</v>
      </c>
      <c r="AU18" s="541">
        <f t="shared" si="66"/>
        <v>-897.5427126355803</v>
      </c>
      <c r="AV18" s="541">
        <f t="shared" si="66"/>
        <v>-987.62489380876877</v>
      </c>
      <c r="AW18" s="541">
        <f t="shared" si="66"/>
        <v>-1086.6333156218684</v>
      </c>
      <c r="AX18" s="541">
        <f t="shared" si="66"/>
        <v>-1195.4810965082224</v>
      </c>
      <c r="AY18" s="541">
        <f t="shared" si="66"/>
        <v>-1315.1675431521701</v>
      </c>
      <c r="AZ18" s="541">
        <f t="shared" si="66"/>
        <v>-1446.7880502122312</v>
      </c>
      <c r="BA18" s="541">
        <f t="shared" si="66"/>
        <v>-1591.5446697920872</v>
      </c>
      <c r="BB18" s="541">
        <f t="shared" si="66"/>
        <v>-1750.7574976902708</v>
      </c>
      <c r="BC18" s="541">
        <f t="shared" si="66"/>
        <v>-1925.877018148529</v>
      </c>
      <c r="BD18" s="541">
        <f t="shared" si="66"/>
        <v>-2118.4975479803052</v>
      </c>
      <c r="BE18" s="543">
        <f t="shared" si="66"/>
        <v>-2330.3719237910282</v>
      </c>
      <c r="BF18" s="546">
        <f>SUM(AT18:BE18)</f>
        <v>-17461.836723361732</v>
      </c>
      <c r="BG18" s="541">
        <f>BE19*$D18</f>
        <v>-2563.4275819296508</v>
      </c>
      <c r="BH18" s="541">
        <f t="shared" si="66"/>
        <v>-2803.4712166605282</v>
      </c>
      <c r="BI18" s="541">
        <f t="shared" si="66"/>
        <v>-3053.9759851257495</v>
      </c>
      <c r="BJ18" s="541">
        <f t="shared" si="66"/>
        <v>-3317.9643672850934</v>
      </c>
      <c r="BK18" s="541">
        <f t="shared" si="66"/>
        <v>-3598.1542441798642</v>
      </c>
      <c r="BL18" s="541">
        <f t="shared" si="66"/>
        <v>-3897.0711293482259</v>
      </c>
      <c r="BM18" s="541">
        <f t="shared" si="66"/>
        <v>-4217.1352289215638</v>
      </c>
      <c r="BN18" s="541">
        <f t="shared" si="66"/>
        <v>-4560.7298541543987</v>
      </c>
      <c r="BO18" s="541">
        <f t="shared" si="66"/>
        <v>-4930.2560976760833</v>
      </c>
      <c r="BP18" s="541">
        <f t="shared" si="66"/>
        <v>-5328.1774768821688</v>
      </c>
      <c r="BQ18" s="541">
        <f t="shared" si="66"/>
        <v>-5757.0573435767419</v>
      </c>
      <c r="BR18" s="543">
        <f t="shared" si="66"/>
        <v>-6219.591182470881</v>
      </c>
      <c r="BS18" s="547">
        <f>SUM(BG18:BR18)</f>
        <v>-50247.01170821095</v>
      </c>
    </row>
    <row r="19" spans="1:71" s="706" customFormat="1" ht="12.75" x14ac:dyDescent="0.2">
      <c r="A19" s="96"/>
      <c r="B19" s="758"/>
      <c r="C19" s="474" t="s">
        <v>54</v>
      </c>
      <c r="D19" s="474"/>
      <c r="E19" s="474"/>
      <c r="F19" s="474"/>
      <c r="G19" s="759">
        <f>SUM(G14:G18)</f>
        <v>5</v>
      </c>
      <c r="H19" s="760">
        <f>G19+SUM(H14:H18)</f>
        <v>9.75</v>
      </c>
      <c r="I19" s="760">
        <f>H19+SUM(I14:I18)</f>
        <v>14.512499999999999</v>
      </c>
      <c r="J19" s="760">
        <f t="shared" ref="J19:O19" si="67">I19+SUM(J14:J18)</f>
        <v>19.524374999999999</v>
      </c>
      <c r="K19" s="760">
        <f t="shared" si="67"/>
        <v>25.011281249999996</v>
      </c>
      <c r="L19" s="760">
        <f t="shared" si="67"/>
        <v>31.200060937499995</v>
      </c>
      <c r="M19" s="760">
        <f t="shared" si="67"/>
        <v>38.329965703124991</v>
      </c>
      <c r="N19" s="760">
        <f t="shared" si="67"/>
        <v>46.663378277343739</v>
      </c>
      <c r="O19" s="760">
        <f t="shared" si="67"/>
        <v>56.496618508007799</v>
      </c>
      <c r="P19" s="760">
        <f>O19+SUM(P14:P18)</f>
        <v>68.171365641005835</v>
      </c>
      <c r="Q19" s="760">
        <f t="shared" ref="Q19" si="68">P19+SUM(Q14:Q18)</f>
        <v>82.087206342754357</v>
      </c>
      <c r="R19" s="760">
        <f t="shared" ref="R19" si="69">Q19+SUM(R14:R18)</f>
        <v>98.715823291465753</v>
      </c>
      <c r="S19" s="466">
        <f>SUM(S14:S18)</f>
        <v>98.715823291465753</v>
      </c>
      <c r="T19" s="760">
        <f>R19+SUM(T14:T18)</f>
        <v>118.6173697098793</v>
      </c>
      <c r="U19" s="760">
        <f t="shared" ref="U19" si="70">T19+SUM(U14:U18)</f>
        <v>142.45962997194545</v>
      </c>
      <c r="V19" s="760">
        <f t="shared" ref="V19" si="71">U19+SUM(V14:V18)</f>
        <v>171.04064570640224</v>
      </c>
      <c r="W19" s="760">
        <f t="shared" ref="W19" si="72">V19+SUM(W14:W18)</f>
        <v>205.31559215273347</v>
      </c>
      <c r="X19" s="760">
        <f t="shared" ref="X19" si="73">W19+SUM(X14:X18)</f>
        <v>246.42882356206826</v>
      </c>
      <c r="Y19" s="760">
        <f t="shared" ref="Y19" si="74">X19+SUM(Y14:Y18)</f>
        <v>295.75217300857298</v>
      </c>
      <c r="Z19" s="760">
        <f t="shared" ref="Z19" si="75">Y19+SUM(Z14:Z18)</f>
        <v>354.93079616085583</v>
      </c>
      <c r="AA19" s="760">
        <f t="shared" ref="AA19" si="76">Z19+SUM(AA14:AA18)</f>
        <v>425.93809680595325</v>
      </c>
      <c r="AB19" s="760">
        <f t="shared" ref="AB19" si="77">AA19+SUM(AB14:AB18)</f>
        <v>511.14157222683855</v>
      </c>
      <c r="AC19" s="760">
        <f t="shared" ref="AC19" si="78">AB19+SUM(AC14:AC18)</f>
        <v>613.38177871697724</v>
      </c>
      <c r="AD19" s="760">
        <f t="shared" ref="AD19" si="79">AC19+SUM(AD14:AD18)</f>
        <v>736.06705349395088</v>
      </c>
      <c r="AE19" s="760">
        <f>AD19+SUM(AE14:AE18)</f>
        <v>883.28715346792478</v>
      </c>
      <c r="AF19" s="468">
        <f>SUM(AF14:AF18)</f>
        <v>784.5713301764589</v>
      </c>
      <c r="AG19" s="760">
        <f>AE19+SUM(AG14:AG18)</f>
        <v>1026.8259147831513</v>
      </c>
      <c r="AH19" s="760">
        <f t="shared" ref="AH19" si="80">AG19+SUM(AH14:AH18)</f>
        <v>1170.9160407377922</v>
      </c>
      <c r="AI19" s="760">
        <f t="shared" ref="AI19" si="81">AH19+SUM(AI14:AI18)</f>
        <v>1319.0632956688155</v>
      </c>
      <c r="AJ19" s="760">
        <f t="shared" ref="AJ19" si="82">AI19+SUM(AJ14:AJ18)</f>
        <v>1474.2613633786302</v>
      </c>
      <c r="AK19" s="760">
        <f t="shared" ref="AK19" si="83">AJ19+SUM(AK14:AK18)</f>
        <v>1639.1563033236932</v>
      </c>
      <c r="AL19" s="760">
        <f t="shared" ref="AL19" si="84">AK19+SUM(AL14:AL18)</f>
        <v>1816.1735363614625</v>
      </c>
      <c r="AM19" s="760">
        <f t="shared" ref="AM19" si="85">AL19+SUM(AM14:AM18)</f>
        <v>2007.6170920266588</v>
      </c>
      <c r="AN19" s="760">
        <f t="shared" ref="AN19" si="86">AM19+SUM(AN14:AN18)</f>
        <v>2215.7484527511124</v>
      </c>
      <c r="AO19" s="760">
        <f t="shared" ref="AO19" si="87">AN19+SUM(AO14:AO18)</f>
        <v>2442.8505366675645</v>
      </c>
      <c r="AP19" s="760">
        <f t="shared" ref="AP19" si="88">AO19+SUM(AP14:AP18)</f>
        <v>2691.2810193153264</v>
      </c>
      <c r="AQ19" s="760">
        <f t="shared" ref="AQ19" si="89">AP19+SUM(AQ14:AQ18)</f>
        <v>2963.5181929826131</v>
      </c>
      <c r="AR19" s="760">
        <f>AQ19+SUM(AR14:AR18)</f>
        <v>3262.2018160826901</v>
      </c>
      <c r="AS19" s="471">
        <f>SUM(AS14:AS18)</f>
        <v>2378.9146626147649</v>
      </c>
      <c r="AT19" s="760">
        <f>AR19+SUM(AT14:AT18)</f>
        <v>3590.1708505423212</v>
      </c>
      <c r="AU19" s="760">
        <f t="shared" ref="AU19" si="90">AT19+SUM(AU14:AU18)</f>
        <v>3950.4995752350751</v>
      </c>
      <c r="AV19" s="760">
        <f t="shared" ref="AV19" si="91">AU19+SUM(AV14:AV18)</f>
        <v>4346.5332624874736</v>
      </c>
      <c r="AW19" s="760">
        <f t="shared" ref="AW19" si="92">AV19+SUM(AW14:AW18)</f>
        <v>4781.9243860328897</v>
      </c>
      <c r="AX19" s="760">
        <f t="shared" ref="AX19" si="93">AW19+SUM(AX14:AX18)</f>
        <v>5260.6701726086803</v>
      </c>
      <c r="AY19" s="760">
        <f t="shared" ref="AY19" si="94">AX19+SUM(AY14:AY18)</f>
        <v>5787.1522008489246</v>
      </c>
      <c r="AZ19" s="760">
        <f t="shared" ref="AZ19" si="95">AY19+SUM(AZ14:AZ18)</f>
        <v>6366.1786791683489</v>
      </c>
      <c r="BA19" s="760">
        <f t="shared" ref="BA19" si="96">AZ19+SUM(BA14:BA18)</f>
        <v>7003.0299907610834</v>
      </c>
      <c r="BB19" s="760">
        <f t="shared" ref="BB19" si="97">BA19+SUM(BB14:BB18)</f>
        <v>7703.5080725941161</v>
      </c>
      <c r="BC19" s="760">
        <f t="shared" ref="BC19" si="98">BB19+SUM(BC14:BC18)</f>
        <v>8473.9901919212207</v>
      </c>
      <c r="BD19" s="760">
        <f t="shared" ref="BD19" si="99">BC19+SUM(BD14:BD18)</f>
        <v>9321.4876951641127</v>
      </c>
      <c r="BE19" s="760">
        <f>BD19+SUM(BE14:BE18)</f>
        <v>10253.710327718603</v>
      </c>
      <c r="BF19" s="472">
        <f>SUM(BF14:BF18)</f>
        <v>6991.5085116359151</v>
      </c>
      <c r="BG19" s="760">
        <f>BE19+SUM(BG14:BG18)</f>
        <v>11213.884866642113</v>
      </c>
      <c r="BH19" s="760">
        <f t="shared" ref="BH19" si="100">BG19+SUM(BH14:BH18)</f>
        <v>12215.903940502998</v>
      </c>
      <c r="BI19" s="760">
        <f t="shared" ref="BI19" si="101">BH19+SUM(BI14:BI18)</f>
        <v>13271.857469140374</v>
      </c>
      <c r="BJ19" s="760">
        <f t="shared" ref="BJ19" si="102">BI19+SUM(BJ14:BJ18)</f>
        <v>14392.616976719457</v>
      </c>
      <c r="BK19" s="760">
        <f t="shared" ref="BK19" si="103">BJ19+SUM(BK14:BK18)</f>
        <v>15588.284517392904</v>
      </c>
      <c r="BL19" s="760">
        <f t="shared" ref="BL19" si="104">BK19+SUM(BL14:BL18)</f>
        <v>16868.540915686255</v>
      </c>
      <c r="BM19" s="760">
        <f t="shared" ref="BM19" si="105">BL19+SUM(BM14:BM18)</f>
        <v>18242.919416617595</v>
      </c>
      <c r="BN19" s="760">
        <f t="shared" ref="BN19" si="106">BM19+SUM(BN14:BN18)</f>
        <v>19721.024390704333</v>
      </c>
      <c r="BO19" s="760">
        <f t="shared" ref="BO19" si="107">BN19+SUM(BO14:BO18)</f>
        <v>21312.709907528675</v>
      </c>
      <c r="BP19" s="760">
        <f t="shared" ref="BP19" si="108">BO19+SUM(BP14:BP18)</f>
        <v>23028.229374306968</v>
      </c>
      <c r="BQ19" s="760">
        <f t="shared" ref="BQ19" si="109">BP19+SUM(BQ14:BQ18)</f>
        <v>24878.364729883524</v>
      </c>
      <c r="BR19" s="760">
        <f>BQ19+SUM(BR14:BR18)</f>
        <v>26874.541662498206</v>
      </c>
      <c r="BS19" s="473">
        <f>SUM(BS14:BS18)</f>
        <v>16620.831334779607</v>
      </c>
    </row>
    <row r="20" spans="1:71" s="706" customFormat="1" ht="15" x14ac:dyDescent="0.25">
      <c r="A20" s="96"/>
      <c r="B20" s="758"/>
      <c r="C20" s="474" t="s">
        <v>55</v>
      </c>
      <c r="D20" s="761">
        <v>5</v>
      </c>
      <c r="E20" s="474"/>
      <c r="F20" s="474"/>
      <c r="G20" s="464"/>
      <c r="H20" s="465"/>
      <c r="I20" s="465"/>
      <c r="J20" s="465"/>
      <c r="K20" s="465"/>
      <c r="L20" s="465"/>
      <c r="M20" s="465"/>
      <c r="N20" s="465"/>
      <c r="O20" s="465"/>
      <c r="P20" s="465"/>
      <c r="Q20" s="465"/>
      <c r="R20" s="465"/>
      <c r="S20" s="762"/>
      <c r="T20" s="464"/>
      <c r="U20" s="465"/>
      <c r="V20" s="465"/>
      <c r="W20" s="465"/>
      <c r="X20" s="465"/>
      <c r="Y20" s="465"/>
      <c r="Z20" s="465"/>
      <c r="AA20" s="465"/>
      <c r="AB20" s="465"/>
      <c r="AC20" s="465"/>
      <c r="AD20" s="465"/>
      <c r="AE20" s="465"/>
      <c r="AF20" s="468"/>
      <c r="AG20" s="464"/>
      <c r="AH20" s="465"/>
      <c r="AI20" s="465"/>
      <c r="AJ20" s="465"/>
      <c r="AK20" s="465"/>
      <c r="AL20" s="465"/>
      <c r="AM20" s="465"/>
      <c r="AN20" s="465"/>
      <c r="AO20" s="465"/>
      <c r="AP20" s="465"/>
      <c r="AQ20" s="465"/>
      <c r="AR20" s="465"/>
      <c r="AS20" s="471"/>
      <c r="AT20" s="465"/>
      <c r="AU20" s="465"/>
      <c r="AV20" s="465"/>
      <c r="AW20" s="465"/>
      <c r="AX20" s="465"/>
      <c r="AY20" s="465"/>
      <c r="AZ20" s="465"/>
      <c r="BA20" s="465"/>
      <c r="BB20" s="465"/>
      <c r="BC20" s="465"/>
      <c r="BD20" s="465"/>
      <c r="BE20" s="467"/>
      <c r="BF20" s="472"/>
      <c r="BG20" s="465"/>
      <c r="BH20" s="465"/>
      <c r="BI20" s="465"/>
      <c r="BJ20" s="465"/>
      <c r="BK20" s="465"/>
      <c r="BL20" s="465"/>
      <c r="BM20" s="465"/>
      <c r="BN20" s="465"/>
      <c r="BO20" s="465"/>
      <c r="BP20" s="465"/>
      <c r="BQ20" s="465"/>
      <c r="BR20" s="467"/>
      <c r="BS20" s="473"/>
    </row>
    <row r="21" spans="1:71" s="496" customFormat="1" ht="15" x14ac:dyDescent="0.25">
      <c r="A21" s="485"/>
      <c r="B21" s="486"/>
      <c r="C21" s="487" t="s">
        <v>417</v>
      </c>
      <c r="D21" s="580">
        <v>5</v>
      </c>
      <c r="E21" s="487"/>
      <c r="F21" s="487"/>
      <c r="G21" s="488">
        <f t="shared" ref="G21:AN21" si="110">G19*$D$21*$D20</f>
        <v>125</v>
      </c>
      <c r="H21" s="489">
        <f t="shared" si="110"/>
        <v>243.75</v>
      </c>
      <c r="I21" s="489">
        <f t="shared" si="110"/>
        <v>362.8125</v>
      </c>
      <c r="J21" s="489">
        <f t="shared" si="110"/>
        <v>488.10937499999994</v>
      </c>
      <c r="K21" s="489">
        <f t="shared" si="110"/>
        <v>625.28203124999993</v>
      </c>
      <c r="L21" s="489">
        <f t="shared" si="110"/>
        <v>780.00152343749983</v>
      </c>
      <c r="M21" s="489">
        <f t="shared" si="110"/>
        <v>958.24914257812475</v>
      </c>
      <c r="N21" s="489">
        <f t="shared" si="110"/>
        <v>1166.5844569335934</v>
      </c>
      <c r="O21" s="489">
        <f t="shared" si="110"/>
        <v>1412.4154627001951</v>
      </c>
      <c r="P21" s="489">
        <f t="shared" si="110"/>
        <v>1704.2841410251458</v>
      </c>
      <c r="Q21" s="489">
        <f t="shared" si="110"/>
        <v>2052.180158568859</v>
      </c>
      <c r="R21" s="489">
        <f t="shared" si="110"/>
        <v>2467.8955822866437</v>
      </c>
      <c r="S21" s="490">
        <f>R21</f>
        <v>2467.8955822866437</v>
      </c>
      <c r="T21" s="489">
        <f t="shared" si="110"/>
        <v>2965.4342427469824</v>
      </c>
      <c r="U21" s="489">
        <f t="shared" si="110"/>
        <v>3561.4907492986363</v>
      </c>
      <c r="V21" s="489">
        <f t="shared" si="110"/>
        <v>4276.0161426600562</v>
      </c>
      <c r="W21" s="489">
        <f t="shared" si="110"/>
        <v>5132.8898038183361</v>
      </c>
      <c r="X21" s="489">
        <f t="shared" si="110"/>
        <v>6160.7205890517071</v>
      </c>
      <c r="Y21" s="489">
        <f t="shared" si="110"/>
        <v>7393.8043252143243</v>
      </c>
      <c r="Z21" s="489">
        <f t="shared" si="110"/>
        <v>8873.2699040213956</v>
      </c>
      <c r="AA21" s="489">
        <f t="shared" si="110"/>
        <v>10648.452420148831</v>
      </c>
      <c r="AB21" s="489">
        <f t="shared" si="110"/>
        <v>12778.539305670964</v>
      </c>
      <c r="AC21" s="489">
        <f t="shared" si="110"/>
        <v>15334.544467924432</v>
      </c>
      <c r="AD21" s="489">
        <f t="shared" si="110"/>
        <v>18401.67633734877</v>
      </c>
      <c r="AE21" s="491">
        <f t="shared" si="110"/>
        <v>22082.17883669812</v>
      </c>
      <c r="AF21" s="492">
        <f>AE21</f>
        <v>22082.17883669812</v>
      </c>
      <c r="AG21" s="489">
        <f t="shared" si="110"/>
        <v>25670.647869578785</v>
      </c>
      <c r="AH21" s="489">
        <f t="shared" si="110"/>
        <v>29272.901018444805</v>
      </c>
      <c r="AI21" s="489">
        <f t="shared" si="110"/>
        <v>32976.582391720382</v>
      </c>
      <c r="AJ21" s="489">
        <f t="shared" si="110"/>
        <v>36856.534084465755</v>
      </c>
      <c r="AK21" s="489">
        <f t="shared" si="110"/>
        <v>40978.907583092332</v>
      </c>
      <c r="AL21" s="489">
        <f t="shared" si="110"/>
        <v>45404.338409036565</v>
      </c>
      <c r="AM21" s="489">
        <f t="shared" si="110"/>
        <v>50190.427300666473</v>
      </c>
      <c r="AN21" s="489">
        <f t="shared" si="110"/>
        <v>55393.711318777801</v>
      </c>
      <c r="AO21" s="489">
        <f t="shared" ref="AO21:BR21" si="111">AO19*$D$21*$D20</f>
        <v>61071.263416689108</v>
      </c>
      <c r="AP21" s="489">
        <f t="shared" si="111"/>
        <v>67282.025482883168</v>
      </c>
      <c r="AQ21" s="489">
        <f t="shared" si="111"/>
        <v>74087.954824565328</v>
      </c>
      <c r="AR21" s="491">
        <f t="shared" si="111"/>
        <v>81555.045402067248</v>
      </c>
      <c r="AS21" s="493">
        <f>AR21</f>
        <v>81555.045402067248</v>
      </c>
      <c r="AT21" s="489">
        <f t="shared" si="111"/>
        <v>89754.271263558039</v>
      </c>
      <c r="AU21" s="489">
        <f t="shared" si="111"/>
        <v>98762.489380876868</v>
      </c>
      <c r="AV21" s="489">
        <f t="shared" si="111"/>
        <v>108663.33156218682</v>
      </c>
      <c r="AW21" s="489">
        <f t="shared" si="111"/>
        <v>119548.10965082224</v>
      </c>
      <c r="AX21" s="489">
        <f t="shared" si="111"/>
        <v>131516.754315217</v>
      </c>
      <c r="AY21" s="489">
        <f t="shared" si="111"/>
        <v>144678.80502122312</v>
      </c>
      <c r="AZ21" s="489">
        <f t="shared" si="111"/>
        <v>159154.46697920872</v>
      </c>
      <c r="BA21" s="489">
        <f t="shared" si="111"/>
        <v>175075.74976902711</v>
      </c>
      <c r="BB21" s="489">
        <f t="shared" si="111"/>
        <v>192587.70181485292</v>
      </c>
      <c r="BC21" s="489">
        <f t="shared" si="111"/>
        <v>211849.75479803051</v>
      </c>
      <c r="BD21" s="489">
        <f t="shared" si="111"/>
        <v>233037.19237910281</v>
      </c>
      <c r="BE21" s="491">
        <f t="shared" si="111"/>
        <v>256342.75819296509</v>
      </c>
      <c r="BF21" s="494">
        <f>BE21</f>
        <v>256342.75819296509</v>
      </c>
      <c r="BG21" s="489">
        <f t="shared" si="111"/>
        <v>280347.12166605279</v>
      </c>
      <c r="BH21" s="489">
        <f t="shared" si="111"/>
        <v>305397.59851257497</v>
      </c>
      <c r="BI21" s="489">
        <f t="shared" si="111"/>
        <v>331796.43672850938</v>
      </c>
      <c r="BJ21" s="489">
        <f t="shared" si="111"/>
        <v>359815.42441798642</v>
      </c>
      <c r="BK21" s="489">
        <f t="shared" si="111"/>
        <v>389707.11293482257</v>
      </c>
      <c r="BL21" s="489">
        <f t="shared" si="111"/>
        <v>421713.52289215638</v>
      </c>
      <c r="BM21" s="489">
        <f t="shared" si="111"/>
        <v>456072.98541543994</v>
      </c>
      <c r="BN21" s="489">
        <f t="shared" si="111"/>
        <v>493025.60976760834</v>
      </c>
      <c r="BO21" s="489">
        <f t="shared" si="111"/>
        <v>532817.74768821686</v>
      </c>
      <c r="BP21" s="489">
        <f t="shared" si="111"/>
        <v>575705.73435767426</v>
      </c>
      <c r="BQ21" s="489">
        <f t="shared" si="111"/>
        <v>621959.11824708816</v>
      </c>
      <c r="BR21" s="491">
        <f t="shared" si="111"/>
        <v>671863.54156245524</v>
      </c>
      <c r="BS21" s="495">
        <f>BR21</f>
        <v>671863.54156245524</v>
      </c>
    </row>
    <row r="22" spans="1:71" ht="6" customHeight="1" x14ac:dyDescent="0.2">
      <c r="A22" s="97"/>
      <c r="B22" s="420"/>
      <c r="C22" s="421"/>
      <c r="D22" s="421"/>
      <c r="E22" s="421"/>
      <c r="F22" s="421"/>
      <c r="G22" s="422"/>
      <c r="H22" s="422"/>
      <c r="I22" s="422"/>
      <c r="J22" s="422"/>
      <c r="K22" s="422"/>
      <c r="L22" s="422"/>
      <c r="M22" s="422"/>
      <c r="N22" s="422"/>
      <c r="O22" s="422"/>
      <c r="P22" s="422"/>
      <c r="Q22" s="422"/>
      <c r="R22" s="417"/>
      <c r="S22" s="421"/>
      <c r="T22" s="422"/>
      <c r="U22" s="422"/>
      <c r="V22" s="422"/>
      <c r="W22" s="422"/>
      <c r="X22" s="422"/>
      <c r="Y22" s="422"/>
      <c r="Z22" s="422"/>
      <c r="AA22" s="422"/>
      <c r="AB22" s="422"/>
      <c r="AC22" s="422"/>
      <c r="AD22" s="422"/>
      <c r="AE22" s="417"/>
      <c r="AF22" s="421"/>
      <c r="AG22" s="422"/>
      <c r="AH22" s="422"/>
      <c r="AI22" s="422"/>
      <c r="AJ22" s="422"/>
      <c r="AK22" s="422"/>
      <c r="AL22" s="422"/>
      <c r="AM22" s="422"/>
      <c r="AN22" s="422"/>
      <c r="AO22" s="422"/>
      <c r="AP22" s="422"/>
      <c r="AQ22" s="422"/>
      <c r="AR22" s="417"/>
      <c r="AS22" s="421"/>
      <c r="AT22" s="422"/>
      <c r="AU22" s="422"/>
      <c r="AV22" s="422"/>
      <c r="AW22" s="422"/>
      <c r="AX22" s="422"/>
      <c r="AY22" s="422"/>
      <c r="AZ22" s="422"/>
      <c r="BA22" s="422"/>
      <c r="BB22" s="422"/>
      <c r="BC22" s="422"/>
      <c r="BD22" s="422"/>
      <c r="BE22" s="417"/>
      <c r="BF22" s="421"/>
      <c r="BG22" s="422"/>
      <c r="BH22" s="422"/>
      <c r="BI22" s="422"/>
      <c r="BJ22" s="422"/>
      <c r="BK22" s="422"/>
      <c r="BL22" s="422"/>
      <c r="BM22" s="422"/>
      <c r="BN22" s="422"/>
      <c r="BO22" s="422"/>
      <c r="BP22" s="422"/>
      <c r="BQ22" s="422"/>
      <c r="BR22" s="422"/>
      <c r="BS22" s="421"/>
    </row>
    <row r="23" spans="1:71" s="58" customFormat="1" ht="6" customHeight="1" x14ac:dyDescent="0.2">
      <c r="D23" s="59"/>
      <c r="E23" s="59"/>
      <c r="F23" s="59"/>
      <c r="S23" s="90"/>
      <c r="AE23" s="423"/>
      <c r="AF23" s="90"/>
      <c r="AS23" s="90"/>
      <c r="BF23" s="90"/>
      <c r="BS23" s="90"/>
    </row>
    <row r="24" spans="1:71" ht="6" customHeight="1" x14ac:dyDescent="0.2">
      <c r="A24" s="101"/>
      <c r="B24" s="414"/>
      <c r="C24" s="415"/>
      <c r="D24" s="415"/>
      <c r="E24" s="415"/>
      <c r="F24" s="415"/>
      <c r="G24" s="416"/>
      <c r="H24" s="416"/>
      <c r="I24" s="416"/>
      <c r="J24" s="416"/>
      <c r="K24" s="416"/>
      <c r="L24" s="416"/>
      <c r="M24" s="416"/>
      <c r="N24" s="416"/>
      <c r="O24" s="416"/>
      <c r="P24" s="416"/>
      <c r="Q24" s="416"/>
      <c r="R24" s="417"/>
      <c r="S24" s="415"/>
      <c r="T24" s="416"/>
      <c r="U24" s="416"/>
      <c r="V24" s="416"/>
      <c r="W24" s="416"/>
      <c r="X24" s="416"/>
      <c r="Y24" s="416"/>
      <c r="Z24" s="416"/>
      <c r="AA24" s="416"/>
      <c r="AB24" s="416"/>
      <c r="AC24" s="416"/>
      <c r="AD24" s="416"/>
      <c r="AE24" s="417"/>
      <c r="AF24" s="415"/>
      <c r="AG24" s="416"/>
      <c r="AH24" s="416"/>
      <c r="AI24" s="416"/>
      <c r="AJ24" s="416"/>
      <c r="AK24" s="416"/>
      <c r="AL24" s="416"/>
      <c r="AM24" s="416"/>
      <c r="AN24" s="416"/>
      <c r="AO24" s="416"/>
      <c r="AP24" s="416"/>
      <c r="AQ24" s="416"/>
      <c r="AR24" s="417"/>
      <c r="AS24" s="415"/>
      <c r="AT24" s="416"/>
      <c r="AU24" s="416"/>
      <c r="AV24" s="416"/>
      <c r="AW24" s="416"/>
      <c r="AX24" s="416"/>
      <c r="AY24" s="416"/>
      <c r="AZ24" s="416"/>
      <c r="BA24" s="416"/>
      <c r="BB24" s="416"/>
      <c r="BC24" s="416"/>
      <c r="BD24" s="416"/>
      <c r="BE24" s="417"/>
      <c r="BF24" s="415"/>
      <c r="BG24" s="416"/>
      <c r="BH24" s="416"/>
      <c r="BI24" s="416"/>
      <c r="BJ24" s="416"/>
      <c r="BK24" s="416"/>
      <c r="BL24" s="416"/>
      <c r="BM24" s="416"/>
      <c r="BN24" s="416"/>
      <c r="BO24" s="416"/>
      <c r="BP24" s="416"/>
      <c r="BQ24" s="416"/>
      <c r="BR24" s="416"/>
      <c r="BS24" s="415"/>
    </row>
    <row r="25" spans="1:71" s="463" customFormat="1" ht="15" x14ac:dyDescent="0.25">
      <c r="A25" s="96"/>
      <c r="B25" s="452"/>
      <c r="C25" s="450" t="s">
        <v>56</v>
      </c>
      <c r="D25" s="309">
        <v>30000</v>
      </c>
      <c r="E25" s="450"/>
      <c r="F25" s="450"/>
      <c r="G25" s="482"/>
      <c r="H25" s="458"/>
      <c r="I25" s="458"/>
      <c r="J25" s="458"/>
      <c r="K25" s="458"/>
      <c r="L25" s="458"/>
      <c r="M25" s="458"/>
      <c r="N25" s="458"/>
      <c r="O25" s="458"/>
      <c r="P25" s="458"/>
      <c r="Q25" s="458"/>
      <c r="R25" s="458"/>
      <c r="S25" s="455"/>
      <c r="T25" s="458"/>
      <c r="U25" s="458"/>
      <c r="V25" s="458"/>
      <c r="W25" s="458"/>
      <c r="X25" s="458"/>
      <c r="Y25" s="458"/>
      <c r="Z25" s="458"/>
      <c r="AA25" s="458"/>
      <c r="AB25" s="458"/>
      <c r="AC25" s="458"/>
      <c r="AD25" s="458"/>
      <c r="AE25" s="459"/>
      <c r="AF25" s="457"/>
      <c r="AG25" s="458"/>
      <c r="AH25" s="458"/>
      <c r="AI25" s="458"/>
      <c r="AJ25" s="458"/>
      <c r="AK25" s="458"/>
      <c r="AL25" s="458"/>
      <c r="AM25" s="458"/>
      <c r="AN25" s="458"/>
      <c r="AO25" s="458"/>
      <c r="AP25" s="458"/>
      <c r="AQ25" s="458"/>
      <c r="AR25" s="459"/>
      <c r="AS25" s="460"/>
      <c r="AT25" s="458"/>
      <c r="AU25" s="458"/>
      <c r="AV25" s="458"/>
      <c r="AW25" s="458"/>
      <c r="AX25" s="458"/>
      <c r="AY25" s="458"/>
      <c r="AZ25" s="458"/>
      <c r="BA25" s="458"/>
      <c r="BB25" s="458"/>
      <c r="BC25" s="458"/>
      <c r="BD25" s="458"/>
      <c r="BE25" s="459"/>
      <c r="BF25" s="461"/>
      <c r="BG25" s="458"/>
      <c r="BH25" s="458"/>
      <c r="BI25" s="458"/>
      <c r="BJ25" s="458"/>
      <c r="BK25" s="458"/>
      <c r="BL25" s="458"/>
      <c r="BM25" s="458"/>
      <c r="BN25" s="458"/>
      <c r="BO25" s="458"/>
      <c r="BP25" s="458"/>
      <c r="BQ25" s="458"/>
      <c r="BR25" s="459"/>
      <c r="BS25" s="462"/>
    </row>
    <row r="26" spans="1:71" s="463" customFormat="1" ht="15" x14ac:dyDescent="0.25">
      <c r="A26" s="96" t="s">
        <v>38</v>
      </c>
      <c r="B26" s="452"/>
      <c r="C26" s="450" t="s">
        <v>57</v>
      </c>
      <c r="D26" s="309">
        <v>20000</v>
      </c>
      <c r="E26" s="450"/>
      <c r="F26" s="450"/>
      <c r="G26" s="464"/>
      <c r="H26" s="465"/>
      <c r="I26" s="465"/>
      <c r="J26" s="465"/>
      <c r="K26" s="465"/>
      <c r="L26" s="465"/>
      <c r="M26" s="465"/>
      <c r="N26" s="465"/>
      <c r="O26" s="465"/>
      <c r="P26" s="465"/>
      <c r="Q26" s="465"/>
      <c r="R26" s="465"/>
      <c r="S26" s="466"/>
      <c r="T26" s="465"/>
      <c r="U26" s="465"/>
      <c r="V26" s="465"/>
      <c r="W26" s="465"/>
      <c r="X26" s="465"/>
      <c r="Y26" s="465"/>
      <c r="Z26" s="465"/>
      <c r="AA26" s="465"/>
      <c r="AB26" s="465"/>
      <c r="AC26" s="465"/>
      <c r="AD26" s="465"/>
      <c r="AE26" s="467"/>
      <c r="AF26" s="468"/>
      <c r="AG26" s="465"/>
      <c r="AH26" s="465"/>
      <c r="AI26" s="465"/>
      <c r="AJ26" s="465"/>
      <c r="AK26" s="465"/>
      <c r="AL26" s="465"/>
      <c r="AM26" s="465"/>
      <c r="AN26" s="465"/>
      <c r="AO26" s="465"/>
      <c r="AP26" s="465"/>
      <c r="AQ26" s="465"/>
      <c r="AR26" s="467"/>
      <c r="AS26" s="471"/>
      <c r="AT26" s="465"/>
      <c r="AU26" s="465"/>
      <c r="AV26" s="465"/>
      <c r="AW26" s="465"/>
      <c r="AX26" s="465"/>
      <c r="AY26" s="465"/>
      <c r="AZ26" s="465"/>
      <c r="BA26" s="465"/>
      <c r="BB26" s="465"/>
      <c r="BC26" s="465"/>
      <c r="BD26" s="465"/>
      <c r="BE26" s="467"/>
      <c r="BF26" s="472"/>
      <c r="BG26" s="465"/>
      <c r="BH26" s="465"/>
      <c r="BI26" s="465"/>
      <c r="BJ26" s="465"/>
      <c r="BK26" s="465"/>
      <c r="BL26" s="465"/>
      <c r="BM26" s="465"/>
      <c r="BN26" s="465"/>
      <c r="BO26" s="465"/>
      <c r="BP26" s="465"/>
      <c r="BQ26" s="465"/>
      <c r="BR26" s="467"/>
      <c r="BS26" s="473"/>
    </row>
    <row r="27" spans="1:71" s="463" customFormat="1" ht="15" x14ac:dyDescent="0.25">
      <c r="A27" s="96" t="s">
        <v>355</v>
      </c>
      <c r="B27" s="452"/>
      <c r="C27" s="450" t="s">
        <v>365</v>
      </c>
      <c r="D27" s="306">
        <v>0.3</v>
      </c>
      <c r="E27" s="450"/>
      <c r="F27" s="450"/>
      <c r="G27" s="500">
        <v>0.1</v>
      </c>
      <c r="H27" s="499">
        <f t="shared" ref="H27:AO27" si="112">MIN(1,G27*(1+$D27))</f>
        <v>0.13</v>
      </c>
      <c r="I27" s="499">
        <f t="shared" si="112"/>
        <v>0.16900000000000001</v>
      </c>
      <c r="J27" s="499">
        <f t="shared" si="112"/>
        <v>0.21970000000000003</v>
      </c>
      <c r="K27" s="499">
        <f t="shared" si="112"/>
        <v>0.28561000000000003</v>
      </c>
      <c r="L27" s="499">
        <f t="shared" si="112"/>
        <v>0.37129300000000004</v>
      </c>
      <c r="M27" s="499">
        <f t="shared" si="112"/>
        <v>0.48268090000000008</v>
      </c>
      <c r="N27" s="499">
        <f t="shared" si="112"/>
        <v>0.62748517000000015</v>
      </c>
      <c r="O27" s="499">
        <f t="shared" si="112"/>
        <v>0.81573072100000021</v>
      </c>
      <c r="P27" s="499">
        <f t="shared" si="112"/>
        <v>1</v>
      </c>
      <c r="Q27" s="499">
        <f t="shared" si="112"/>
        <v>1</v>
      </c>
      <c r="R27" s="499">
        <f t="shared" si="112"/>
        <v>1</v>
      </c>
      <c r="S27" s="501">
        <f>R27</f>
        <v>1</v>
      </c>
      <c r="T27" s="499">
        <f>MIN(1,R27*(1+$D27))</f>
        <v>1</v>
      </c>
      <c r="U27" s="499">
        <f t="shared" si="112"/>
        <v>1</v>
      </c>
      <c r="V27" s="499">
        <f t="shared" si="112"/>
        <v>1</v>
      </c>
      <c r="W27" s="499">
        <f t="shared" si="112"/>
        <v>1</v>
      </c>
      <c r="X27" s="499">
        <f t="shared" si="112"/>
        <v>1</v>
      </c>
      <c r="Y27" s="499">
        <f t="shared" si="112"/>
        <v>1</v>
      </c>
      <c r="Z27" s="499">
        <f t="shared" si="112"/>
        <v>1</v>
      </c>
      <c r="AA27" s="499">
        <f t="shared" si="112"/>
        <v>1</v>
      </c>
      <c r="AB27" s="499">
        <f t="shared" si="112"/>
        <v>1</v>
      </c>
      <c r="AC27" s="499">
        <f t="shared" si="112"/>
        <v>1</v>
      </c>
      <c r="AD27" s="499">
        <f t="shared" si="112"/>
        <v>1</v>
      </c>
      <c r="AE27" s="502">
        <f t="shared" si="112"/>
        <v>1</v>
      </c>
      <c r="AF27" s="503">
        <f>AE27</f>
        <v>1</v>
      </c>
      <c r="AG27" s="499">
        <f>MIN(1,AE27*(1+$D27))</f>
        <v>1</v>
      </c>
      <c r="AH27" s="499">
        <f t="shared" si="112"/>
        <v>1</v>
      </c>
      <c r="AI27" s="499">
        <f t="shared" si="112"/>
        <v>1</v>
      </c>
      <c r="AJ27" s="499">
        <f t="shared" si="112"/>
        <v>1</v>
      </c>
      <c r="AK27" s="499">
        <f t="shared" si="112"/>
        <v>1</v>
      </c>
      <c r="AL27" s="499">
        <f t="shared" si="112"/>
        <v>1</v>
      </c>
      <c r="AM27" s="499">
        <f t="shared" si="112"/>
        <v>1</v>
      </c>
      <c r="AN27" s="499">
        <f t="shared" si="112"/>
        <v>1</v>
      </c>
      <c r="AO27" s="499">
        <f t="shared" si="112"/>
        <v>1</v>
      </c>
      <c r="AP27" s="499">
        <f t="shared" ref="AP27:BR27" si="113">MIN(1,AO27*(1+$D27))</f>
        <v>1</v>
      </c>
      <c r="AQ27" s="499">
        <f t="shared" si="113"/>
        <v>1</v>
      </c>
      <c r="AR27" s="502">
        <f t="shared" si="113"/>
        <v>1</v>
      </c>
      <c r="AS27" s="504">
        <f>AR27</f>
        <v>1</v>
      </c>
      <c r="AT27" s="499">
        <f>MIN(1,AR27*(1+$D27))</f>
        <v>1</v>
      </c>
      <c r="AU27" s="499">
        <f t="shared" si="113"/>
        <v>1</v>
      </c>
      <c r="AV27" s="499">
        <f t="shared" si="113"/>
        <v>1</v>
      </c>
      <c r="AW27" s="499">
        <f t="shared" si="113"/>
        <v>1</v>
      </c>
      <c r="AX27" s="499">
        <f t="shared" si="113"/>
        <v>1</v>
      </c>
      <c r="AY27" s="499">
        <f t="shared" si="113"/>
        <v>1</v>
      </c>
      <c r="AZ27" s="499">
        <f t="shared" si="113"/>
        <v>1</v>
      </c>
      <c r="BA27" s="499">
        <f t="shared" si="113"/>
        <v>1</v>
      </c>
      <c r="BB27" s="499">
        <f t="shared" si="113"/>
        <v>1</v>
      </c>
      <c r="BC27" s="499">
        <f t="shared" si="113"/>
        <v>1</v>
      </c>
      <c r="BD27" s="499">
        <f t="shared" si="113"/>
        <v>1</v>
      </c>
      <c r="BE27" s="502">
        <f t="shared" si="113"/>
        <v>1</v>
      </c>
      <c r="BF27" s="505">
        <f>BE27</f>
        <v>1</v>
      </c>
      <c r="BG27" s="499">
        <f>MIN(1,BE27*(1+$D27))</f>
        <v>1</v>
      </c>
      <c r="BH27" s="499">
        <f t="shared" si="113"/>
        <v>1</v>
      </c>
      <c r="BI27" s="499">
        <f t="shared" si="113"/>
        <v>1</v>
      </c>
      <c r="BJ27" s="499">
        <f t="shared" si="113"/>
        <v>1</v>
      </c>
      <c r="BK27" s="499">
        <f t="shared" si="113"/>
        <v>1</v>
      </c>
      <c r="BL27" s="499">
        <f t="shared" si="113"/>
        <v>1</v>
      </c>
      <c r="BM27" s="499">
        <f t="shared" si="113"/>
        <v>1</v>
      </c>
      <c r="BN27" s="499">
        <f t="shared" si="113"/>
        <v>1</v>
      </c>
      <c r="BO27" s="499">
        <f t="shared" si="113"/>
        <v>1</v>
      </c>
      <c r="BP27" s="499">
        <f t="shared" si="113"/>
        <v>1</v>
      </c>
      <c r="BQ27" s="499">
        <f t="shared" si="113"/>
        <v>1</v>
      </c>
      <c r="BR27" s="502">
        <f t="shared" si="113"/>
        <v>1</v>
      </c>
      <c r="BS27" s="506">
        <f>BR27</f>
        <v>1</v>
      </c>
    </row>
    <row r="28" spans="1:71" s="528" customFormat="1" ht="15" x14ac:dyDescent="0.25">
      <c r="A28" s="530"/>
      <c r="B28" s="517"/>
      <c r="C28" s="518" t="s">
        <v>418</v>
      </c>
      <c r="D28" s="580">
        <v>15</v>
      </c>
      <c r="E28" s="518"/>
      <c r="F28" s="518"/>
      <c r="G28" s="519">
        <f t="shared" ref="G28:AN28" si="114">($D28*($D25/1000)*G27)</f>
        <v>45</v>
      </c>
      <c r="H28" s="520">
        <f t="shared" si="114"/>
        <v>58.5</v>
      </c>
      <c r="I28" s="520">
        <f t="shared" si="114"/>
        <v>76.050000000000011</v>
      </c>
      <c r="J28" s="520">
        <f t="shared" si="114"/>
        <v>98.865000000000009</v>
      </c>
      <c r="K28" s="520">
        <f t="shared" si="114"/>
        <v>128.52450000000002</v>
      </c>
      <c r="L28" s="520">
        <f t="shared" si="114"/>
        <v>167.08185000000003</v>
      </c>
      <c r="M28" s="520">
        <f t="shared" si="114"/>
        <v>217.20640500000005</v>
      </c>
      <c r="N28" s="520">
        <f t="shared" si="114"/>
        <v>282.36832650000008</v>
      </c>
      <c r="O28" s="520">
        <f t="shared" si="114"/>
        <v>367.07882445000007</v>
      </c>
      <c r="P28" s="520">
        <f t="shared" si="114"/>
        <v>450</v>
      </c>
      <c r="Q28" s="520">
        <f t="shared" si="114"/>
        <v>450</v>
      </c>
      <c r="R28" s="520">
        <f t="shared" si="114"/>
        <v>450</v>
      </c>
      <c r="S28" s="498">
        <f>SUM(G28:R28)</f>
        <v>2790.6749059500003</v>
      </c>
      <c r="T28" s="520">
        <f t="shared" si="114"/>
        <v>450</v>
      </c>
      <c r="U28" s="520">
        <f t="shared" si="114"/>
        <v>450</v>
      </c>
      <c r="V28" s="520">
        <f t="shared" si="114"/>
        <v>450</v>
      </c>
      <c r="W28" s="520">
        <f t="shared" si="114"/>
        <v>450</v>
      </c>
      <c r="X28" s="520">
        <f t="shared" si="114"/>
        <v>450</v>
      </c>
      <c r="Y28" s="520">
        <f t="shared" si="114"/>
        <v>450</v>
      </c>
      <c r="Z28" s="520">
        <f t="shared" si="114"/>
        <v>450</v>
      </c>
      <c r="AA28" s="520">
        <f t="shared" si="114"/>
        <v>450</v>
      </c>
      <c r="AB28" s="520">
        <f t="shared" si="114"/>
        <v>450</v>
      </c>
      <c r="AC28" s="520">
        <f t="shared" si="114"/>
        <v>450</v>
      </c>
      <c r="AD28" s="520">
        <f t="shared" si="114"/>
        <v>450</v>
      </c>
      <c r="AE28" s="529">
        <f t="shared" si="114"/>
        <v>450</v>
      </c>
      <c r="AF28" s="523">
        <f>SUM(T28:AE28)</f>
        <v>5400</v>
      </c>
      <c r="AG28" s="520">
        <f t="shared" si="114"/>
        <v>450</v>
      </c>
      <c r="AH28" s="520">
        <f t="shared" si="114"/>
        <v>450</v>
      </c>
      <c r="AI28" s="520">
        <f t="shared" si="114"/>
        <v>450</v>
      </c>
      <c r="AJ28" s="520">
        <f t="shared" si="114"/>
        <v>450</v>
      </c>
      <c r="AK28" s="520">
        <f t="shared" si="114"/>
        <v>450</v>
      </c>
      <c r="AL28" s="520">
        <f t="shared" si="114"/>
        <v>450</v>
      </c>
      <c r="AM28" s="520">
        <f t="shared" si="114"/>
        <v>450</v>
      </c>
      <c r="AN28" s="520">
        <f t="shared" si="114"/>
        <v>450</v>
      </c>
      <c r="AO28" s="520">
        <f t="shared" ref="AO28:BR28" si="115">($D28*($D25/1000)*AO27)</f>
        <v>450</v>
      </c>
      <c r="AP28" s="520">
        <f t="shared" si="115"/>
        <v>450</v>
      </c>
      <c r="AQ28" s="520">
        <f t="shared" si="115"/>
        <v>450</v>
      </c>
      <c r="AR28" s="529">
        <f t="shared" si="115"/>
        <v>450</v>
      </c>
      <c r="AS28" s="531">
        <f>SUM(AG28:AR28)</f>
        <v>5400</v>
      </c>
      <c r="AT28" s="520">
        <f t="shared" si="115"/>
        <v>450</v>
      </c>
      <c r="AU28" s="520">
        <f t="shared" si="115"/>
        <v>450</v>
      </c>
      <c r="AV28" s="520">
        <f t="shared" si="115"/>
        <v>450</v>
      </c>
      <c r="AW28" s="520">
        <f t="shared" si="115"/>
        <v>450</v>
      </c>
      <c r="AX28" s="520">
        <f t="shared" si="115"/>
        <v>450</v>
      </c>
      <c r="AY28" s="520">
        <f t="shared" si="115"/>
        <v>450</v>
      </c>
      <c r="AZ28" s="520">
        <f t="shared" si="115"/>
        <v>450</v>
      </c>
      <c r="BA28" s="520">
        <f t="shared" si="115"/>
        <v>450</v>
      </c>
      <c r="BB28" s="520">
        <f t="shared" si="115"/>
        <v>450</v>
      </c>
      <c r="BC28" s="520">
        <f t="shared" si="115"/>
        <v>450</v>
      </c>
      <c r="BD28" s="520">
        <f t="shared" si="115"/>
        <v>450</v>
      </c>
      <c r="BE28" s="529">
        <f t="shared" si="115"/>
        <v>450</v>
      </c>
      <c r="BF28" s="532">
        <f>SUM(AT28:BE28)</f>
        <v>5400</v>
      </c>
      <c r="BG28" s="520">
        <f t="shared" si="115"/>
        <v>450</v>
      </c>
      <c r="BH28" s="520">
        <f t="shared" si="115"/>
        <v>450</v>
      </c>
      <c r="BI28" s="520">
        <f t="shared" si="115"/>
        <v>450</v>
      </c>
      <c r="BJ28" s="520">
        <f t="shared" si="115"/>
        <v>450</v>
      </c>
      <c r="BK28" s="520">
        <f t="shared" si="115"/>
        <v>450</v>
      </c>
      <c r="BL28" s="520">
        <f t="shared" si="115"/>
        <v>450</v>
      </c>
      <c r="BM28" s="520">
        <f t="shared" si="115"/>
        <v>450</v>
      </c>
      <c r="BN28" s="520">
        <f t="shared" si="115"/>
        <v>450</v>
      </c>
      <c r="BO28" s="520">
        <f t="shared" si="115"/>
        <v>450</v>
      </c>
      <c r="BP28" s="520">
        <f t="shared" si="115"/>
        <v>450</v>
      </c>
      <c r="BQ28" s="520">
        <f t="shared" si="115"/>
        <v>450</v>
      </c>
      <c r="BR28" s="529">
        <f t="shared" si="115"/>
        <v>450</v>
      </c>
      <c r="BS28" s="533">
        <f>SUM(BG28:BR28)</f>
        <v>5400</v>
      </c>
    </row>
    <row r="29" spans="1:71" s="528" customFormat="1" ht="15" x14ac:dyDescent="0.25">
      <c r="A29" s="530"/>
      <c r="B29" s="517"/>
      <c r="C29" s="518" t="s">
        <v>419</v>
      </c>
      <c r="D29" s="580">
        <v>70</v>
      </c>
      <c r="E29" s="518"/>
      <c r="F29" s="518"/>
      <c r="G29" s="519">
        <f t="shared" ref="G29:AN29" si="116" xml:space="preserve"> ($D29*($D26/1000)*G27)</f>
        <v>140</v>
      </c>
      <c r="H29" s="520">
        <f t="shared" si="116"/>
        <v>182</v>
      </c>
      <c r="I29" s="520">
        <f t="shared" si="116"/>
        <v>236.60000000000002</v>
      </c>
      <c r="J29" s="520">
        <f t="shared" si="116"/>
        <v>307.58000000000004</v>
      </c>
      <c r="K29" s="520">
        <f t="shared" si="116"/>
        <v>399.85400000000004</v>
      </c>
      <c r="L29" s="520">
        <f t="shared" si="116"/>
        <v>519.81020000000001</v>
      </c>
      <c r="M29" s="520">
        <f t="shared" si="116"/>
        <v>675.75326000000007</v>
      </c>
      <c r="N29" s="520">
        <f t="shared" si="116"/>
        <v>878.47923800000024</v>
      </c>
      <c r="O29" s="520">
        <f t="shared" si="116"/>
        <v>1142.0230094000003</v>
      </c>
      <c r="P29" s="520">
        <f t="shared" si="116"/>
        <v>1400</v>
      </c>
      <c r="Q29" s="520">
        <f t="shared" si="116"/>
        <v>1400</v>
      </c>
      <c r="R29" s="520">
        <f t="shared" si="116"/>
        <v>1400</v>
      </c>
      <c r="S29" s="498">
        <f>SUM(G29:R29)</f>
        <v>8682.0997074000006</v>
      </c>
      <c r="T29" s="520">
        <f t="shared" si="116"/>
        <v>1400</v>
      </c>
      <c r="U29" s="520">
        <f t="shared" si="116"/>
        <v>1400</v>
      </c>
      <c r="V29" s="520">
        <f t="shared" si="116"/>
        <v>1400</v>
      </c>
      <c r="W29" s="520">
        <f t="shared" si="116"/>
        <v>1400</v>
      </c>
      <c r="X29" s="520">
        <f t="shared" si="116"/>
        <v>1400</v>
      </c>
      <c r="Y29" s="520">
        <f t="shared" si="116"/>
        <v>1400</v>
      </c>
      <c r="Z29" s="520">
        <f t="shared" si="116"/>
        <v>1400</v>
      </c>
      <c r="AA29" s="520">
        <f t="shared" si="116"/>
        <v>1400</v>
      </c>
      <c r="AB29" s="520">
        <f t="shared" si="116"/>
        <v>1400</v>
      </c>
      <c r="AC29" s="520">
        <f t="shared" si="116"/>
        <v>1400</v>
      </c>
      <c r="AD29" s="520">
        <f t="shared" si="116"/>
        <v>1400</v>
      </c>
      <c r="AE29" s="529">
        <f t="shared" si="116"/>
        <v>1400</v>
      </c>
      <c r="AF29" s="523">
        <f>SUM(T29:AE29)</f>
        <v>16800</v>
      </c>
      <c r="AG29" s="520">
        <f t="shared" si="116"/>
        <v>1400</v>
      </c>
      <c r="AH29" s="520">
        <f t="shared" si="116"/>
        <v>1400</v>
      </c>
      <c r="AI29" s="520">
        <f t="shared" si="116"/>
        <v>1400</v>
      </c>
      <c r="AJ29" s="520">
        <f t="shared" si="116"/>
        <v>1400</v>
      </c>
      <c r="AK29" s="520">
        <f t="shared" si="116"/>
        <v>1400</v>
      </c>
      <c r="AL29" s="520">
        <f t="shared" si="116"/>
        <v>1400</v>
      </c>
      <c r="AM29" s="520">
        <f t="shared" si="116"/>
        <v>1400</v>
      </c>
      <c r="AN29" s="520">
        <f t="shared" si="116"/>
        <v>1400</v>
      </c>
      <c r="AO29" s="520">
        <f t="shared" ref="AO29:BR29" si="117" xml:space="preserve"> ($D29*($D26/1000)*AO27)</f>
        <v>1400</v>
      </c>
      <c r="AP29" s="520">
        <f t="shared" si="117"/>
        <v>1400</v>
      </c>
      <c r="AQ29" s="520">
        <f t="shared" si="117"/>
        <v>1400</v>
      </c>
      <c r="AR29" s="529">
        <f t="shared" si="117"/>
        <v>1400</v>
      </c>
      <c r="AS29" s="531">
        <f>SUM(AG29:AR29)</f>
        <v>16800</v>
      </c>
      <c r="AT29" s="520">
        <f t="shared" si="117"/>
        <v>1400</v>
      </c>
      <c r="AU29" s="520">
        <f t="shared" si="117"/>
        <v>1400</v>
      </c>
      <c r="AV29" s="520">
        <f t="shared" si="117"/>
        <v>1400</v>
      </c>
      <c r="AW29" s="520">
        <f t="shared" si="117"/>
        <v>1400</v>
      </c>
      <c r="AX29" s="520">
        <f t="shared" si="117"/>
        <v>1400</v>
      </c>
      <c r="AY29" s="520">
        <f t="shared" si="117"/>
        <v>1400</v>
      </c>
      <c r="AZ29" s="520">
        <f t="shared" si="117"/>
        <v>1400</v>
      </c>
      <c r="BA29" s="520">
        <f t="shared" si="117"/>
        <v>1400</v>
      </c>
      <c r="BB29" s="520">
        <f t="shared" si="117"/>
        <v>1400</v>
      </c>
      <c r="BC29" s="520">
        <f t="shared" si="117"/>
        <v>1400</v>
      </c>
      <c r="BD29" s="520">
        <f t="shared" si="117"/>
        <v>1400</v>
      </c>
      <c r="BE29" s="529">
        <f t="shared" si="117"/>
        <v>1400</v>
      </c>
      <c r="BF29" s="532">
        <f>SUM(AT29:BE29)</f>
        <v>16800</v>
      </c>
      <c r="BG29" s="520">
        <f t="shared" si="117"/>
        <v>1400</v>
      </c>
      <c r="BH29" s="520">
        <f t="shared" si="117"/>
        <v>1400</v>
      </c>
      <c r="BI29" s="520">
        <f t="shared" si="117"/>
        <v>1400</v>
      </c>
      <c r="BJ29" s="520">
        <f t="shared" si="117"/>
        <v>1400</v>
      </c>
      <c r="BK29" s="520">
        <f t="shared" si="117"/>
        <v>1400</v>
      </c>
      <c r="BL29" s="520">
        <f t="shared" si="117"/>
        <v>1400</v>
      </c>
      <c r="BM29" s="520">
        <f t="shared" si="117"/>
        <v>1400</v>
      </c>
      <c r="BN29" s="520">
        <f t="shared" si="117"/>
        <v>1400</v>
      </c>
      <c r="BO29" s="520">
        <f t="shared" si="117"/>
        <v>1400</v>
      </c>
      <c r="BP29" s="520">
        <f t="shared" si="117"/>
        <v>1400</v>
      </c>
      <c r="BQ29" s="520">
        <f t="shared" si="117"/>
        <v>1400</v>
      </c>
      <c r="BR29" s="529">
        <f t="shared" si="117"/>
        <v>1400</v>
      </c>
      <c r="BS29" s="533">
        <f>SUM(BG29:BR29)</f>
        <v>16800</v>
      </c>
    </row>
    <row r="30" spans="1:71" s="496" customFormat="1" ht="12.75" x14ac:dyDescent="0.2">
      <c r="A30" s="485"/>
      <c r="B30" s="486"/>
      <c r="C30" s="534" t="s">
        <v>420</v>
      </c>
      <c r="D30" s="487"/>
      <c r="E30" s="487"/>
      <c r="F30" s="487"/>
      <c r="G30" s="488">
        <f>SUM(G28:G29)</f>
        <v>185</v>
      </c>
      <c r="H30" s="489">
        <f t="shared" ref="H30:BR30" si="118">SUM(H28:H29)</f>
        <v>240.5</v>
      </c>
      <c r="I30" s="489">
        <f t="shared" si="118"/>
        <v>312.65000000000003</v>
      </c>
      <c r="J30" s="489">
        <f t="shared" si="118"/>
        <v>406.44500000000005</v>
      </c>
      <c r="K30" s="489">
        <f t="shared" si="118"/>
        <v>528.37850000000003</v>
      </c>
      <c r="L30" s="489">
        <f t="shared" si="118"/>
        <v>686.89205000000004</v>
      </c>
      <c r="M30" s="489">
        <f t="shared" si="118"/>
        <v>892.95966500000009</v>
      </c>
      <c r="N30" s="489">
        <f t="shared" si="118"/>
        <v>1160.8475645000003</v>
      </c>
      <c r="O30" s="489">
        <f t="shared" si="118"/>
        <v>1509.1018338500003</v>
      </c>
      <c r="P30" s="489">
        <f t="shared" si="118"/>
        <v>1850</v>
      </c>
      <c r="Q30" s="489">
        <f t="shared" si="118"/>
        <v>1850</v>
      </c>
      <c r="R30" s="489">
        <f t="shared" si="118"/>
        <v>1850</v>
      </c>
      <c r="S30" s="490">
        <f>SUM(G30:R30)</f>
        <v>11472.77461335</v>
      </c>
      <c r="T30" s="489">
        <f t="shared" si="118"/>
        <v>1850</v>
      </c>
      <c r="U30" s="489">
        <f t="shared" si="118"/>
        <v>1850</v>
      </c>
      <c r="V30" s="489">
        <f t="shared" si="118"/>
        <v>1850</v>
      </c>
      <c r="W30" s="489">
        <f t="shared" si="118"/>
        <v>1850</v>
      </c>
      <c r="X30" s="489">
        <f t="shared" si="118"/>
        <v>1850</v>
      </c>
      <c r="Y30" s="489">
        <f t="shared" si="118"/>
        <v>1850</v>
      </c>
      <c r="Z30" s="489">
        <f t="shared" si="118"/>
        <v>1850</v>
      </c>
      <c r="AA30" s="489">
        <f t="shared" si="118"/>
        <v>1850</v>
      </c>
      <c r="AB30" s="489">
        <f t="shared" si="118"/>
        <v>1850</v>
      </c>
      <c r="AC30" s="489">
        <f t="shared" si="118"/>
        <v>1850</v>
      </c>
      <c r="AD30" s="489">
        <f t="shared" si="118"/>
        <v>1850</v>
      </c>
      <c r="AE30" s="491">
        <f t="shared" si="118"/>
        <v>1850</v>
      </c>
      <c r="AF30" s="492">
        <f>SUM(T30:AE30)</f>
        <v>22200</v>
      </c>
      <c r="AG30" s="489">
        <f t="shared" si="118"/>
        <v>1850</v>
      </c>
      <c r="AH30" s="489">
        <f t="shared" si="118"/>
        <v>1850</v>
      </c>
      <c r="AI30" s="489">
        <f t="shared" si="118"/>
        <v>1850</v>
      </c>
      <c r="AJ30" s="489">
        <f t="shared" si="118"/>
        <v>1850</v>
      </c>
      <c r="AK30" s="489">
        <f t="shared" si="118"/>
        <v>1850</v>
      </c>
      <c r="AL30" s="489">
        <f t="shared" si="118"/>
        <v>1850</v>
      </c>
      <c r="AM30" s="489">
        <f t="shared" si="118"/>
        <v>1850</v>
      </c>
      <c r="AN30" s="489">
        <f t="shared" si="118"/>
        <v>1850</v>
      </c>
      <c r="AO30" s="489">
        <f t="shared" si="118"/>
        <v>1850</v>
      </c>
      <c r="AP30" s="489">
        <f t="shared" si="118"/>
        <v>1850</v>
      </c>
      <c r="AQ30" s="489">
        <f t="shared" si="118"/>
        <v>1850</v>
      </c>
      <c r="AR30" s="491">
        <f t="shared" si="118"/>
        <v>1850</v>
      </c>
      <c r="AS30" s="493">
        <f>SUM(AG30:AR30)</f>
        <v>22200</v>
      </c>
      <c r="AT30" s="489">
        <f t="shared" si="118"/>
        <v>1850</v>
      </c>
      <c r="AU30" s="489">
        <f t="shared" si="118"/>
        <v>1850</v>
      </c>
      <c r="AV30" s="489">
        <f t="shared" si="118"/>
        <v>1850</v>
      </c>
      <c r="AW30" s="489">
        <f t="shared" si="118"/>
        <v>1850</v>
      </c>
      <c r="AX30" s="489">
        <f t="shared" si="118"/>
        <v>1850</v>
      </c>
      <c r="AY30" s="489">
        <f t="shared" si="118"/>
        <v>1850</v>
      </c>
      <c r="AZ30" s="489">
        <f t="shared" si="118"/>
        <v>1850</v>
      </c>
      <c r="BA30" s="489">
        <f t="shared" si="118"/>
        <v>1850</v>
      </c>
      <c r="BB30" s="489">
        <f t="shared" si="118"/>
        <v>1850</v>
      </c>
      <c r="BC30" s="489">
        <f t="shared" si="118"/>
        <v>1850</v>
      </c>
      <c r="BD30" s="489">
        <f t="shared" si="118"/>
        <v>1850</v>
      </c>
      <c r="BE30" s="491">
        <f t="shared" si="118"/>
        <v>1850</v>
      </c>
      <c r="BF30" s="494">
        <f>SUM(AT30:BE30)</f>
        <v>22200</v>
      </c>
      <c r="BG30" s="489">
        <f t="shared" si="118"/>
        <v>1850</v>
      </c>
      <c r="BH30" s="489">
        <f t="shared" si="118"/>
        <v>1850</v>
      </c>
      <c r="BI30" s="489">
        <f t="shared" si="118"/>
        <v>1850</v>
      </c>
      <c r="BJ30" s="489">
        <f t="shared" si="118"/>
        <v>1850</v>
      </c>
      <c r="BK30" s="489">
        <f t="shared" si="118"/>
        <v>1850</v>
      </c>
      <c r="BL30" s="489">
        <f t="shared" si="118"/>
        <v>1850</v>
      </c>
      <c r="BM30" s="489">
        <f t="shared" si="118"/>
        <v>1850</v>
      </c>
      <c r="BN30" s="489">
        <f t="shared" si="118"/>
        <v>1850</v>
      </c>
      <c r="BO30" s="489">
        <f t="shared" si="118"/>
        <v>1850</v>
      </c>
      <c r="BP30" s="489">
        <f t="shared" si="118"/>
        <v>1850</v>
      </c>
      <c r="BQ30" s="489">
        <f t="shared" si="118"/>
        <v>1850</v>
      </c>
      <c r="BR30" s="491">
        <f t="shared" si="118"/>
        <v>1850</v>
      </c>
      <c r="BS30" s="495">
        <f>SUM(BG30:BR30)</f>
        <v>22200</v>
      </c>
    </row>
    <row r="31" spans="1:71" ht="6" customHeight="1" x14ac:dyDescent="0.2">
      <c r="A31" s="97"/>
      <c r="B31" s="420"/>
      <c r="C31" s="421"/>
      <c r="D31" s="421"/>
      <c r="E31" s="421"/>
      <c r="F31" s="421"/>
      <c r="G31" s="422"/>
      <c r="H31" s="422"/>
      <c r="I31" s="422"/>
      <c r="J31" s="422"/>
      <c r="K31" s="422"/>
      <c r="L31" s="422"/>
      <c r="M31" s="422"/>
      <c r="N31" s="422"/>
      <c r="O31" s="422"/>
      <c r="P31" s="422"/>
      <c r="Q31" s="422"/>
      <c r="R31" s="417"/>
      <c r="S31" s="421"/>
      <c r="T31" s="422"/>
      <c r="U31" s="422"/>
      <c r="V31" s="422"/>
      <c r="W31" s="422"/>
      <c r="X31" s="422"/>
      <c r="Y31" s="422"/>
      <c r="Z31" s="422"/>
      <c r="AA31" s="422"/>
      <c r="AB31" s="422"/>
      <c r="AC31" s="422"/>
      <c r="AD31" s="422"/>
      <c r="AE31" s="417"/>
      <c r="AF31" s="421"/>
      <c r="AG31" s="422"/>
      <c r="AH31" s="422"/>
      <c r="AI31" s="422"/>
      <c r="AJ31" s="422"/>
      <c r="AK31" s="422"/>
      <c r="AL31" s="422"/>
      <c r="AM31" s="422"/>
      <c r="AN31" s="422"/>
      <c r="AO31" s="422"/>
      <c r="AP31" s="422"/>
      <c r="AQ31" s="422"/>
      <c r="AR31" s="417"/>
      <c r="AS31" s="421"/>
      <c r="AT31" s="422"/>
      <c r="AU31" s="422"/>
      <c r="AV31" s="422"/>
      <c r="AW31" s="422"/>
      <c r="AX31" s="422"/>
      <c r="AY31" s="422"/>
      <c r="AZ31" s="422"/>
      <c r="BA31" s="422"/>
      <c r="BB31" s="422"/>
      <c r="BC31" s="422"/>
      <c r="BD31" s="422"/>
      <c r="BE31" s="417"/>
      <c r="BF31" s="421"/>
      <c r="BG31" s="422"/>
      <c r="BH31" s="422"/>
      <c r="BI31" s="422"/>
      <c r="BJ31" s="422"/>
      <c r="BK31" s="422"/>
      <c r="BL31" s="422"/>
      <c r="BM31" s="422"/>
      <c r="BN31" s="422"/>
      <c r="BO31" s="422"/>
      <c r="BP31" s="422"/>
      <c r="BQ31" s="422"/>
      <c r="BR31" s="422"/>
      <c r="BS31" s="421"/>
    </row>
    <row r="32" spans="1:71" s="58" customFormat="1" ht="6" customHeight="1" x14ac:dyDescent="0.2">
      <c r="D32" s="59"/>
      <c r="E32" s="59"/>
      <c r="F32" s="59"/>
      <c r="S32" s="90"/>
      <c r="AE32" s="423"/>
      <c r="AF32" s="90"/>
      <c r="AS32" s="90"/>
      <c r="BF32" s="90"/>
      <c r="BS32" s="90"/>
    </row>
    <row r="33" spans="1:71" ht="6" customHeight="1" x14ac:dyDescent="0.2">
      <c r="A33" s="101"/>
      <c r="B33" s="414"/>
      <c r="C33" s="415"/>
      <c r="D33" s="415"/>
      <c r="E33" s="415"/>
      <c r="F33" s="415"/>
      <c r="G33" s="416"/>
      <c r="H33" s="416"/>
      <c r="I33" s="416"/>
      <c r="J33" s="416"/>
      <c r="K33" s="416"/>
      <c r="L33" s="416"/>
      <c r="M33" s="416"/>
      <c r="N33" s="416"/>
      <c r="O33" s="416"/>
      <c r="P33" s="416"/>
      <c r="Q33" s="416"/>
      <c r="R33" s="417"/>
      <c r="S33" s="415"/>
      <c r="T33" s="416"/>
      <c r="U33" s="416"/>
      <c r="V33" s="416"/>
      <c r="W33" s="416"/>
      <c r="X33" s="416"/>
      <c r="Y33" s="416"/>
      <c r="Z33" s="416"/>
      <c r="AA33" s="416"/>
      <c r="AB33" s="416"/>
      <c r="AC33" s="416"/>
      <c r="AD33" s="416"/>
      <c r="AE33" s="417"/>
      <c r="AF33" s="415"/>
      <c r="AG33" s="416"/>
      <c r="AH33" s="416"/>
      <c r="AI33" s="416"/>
      <c r="AJ33" s="416"/>
      <c r="AK33" s="416"/>
      <c r="AL33" s="416"/>
      <c r="AM33" s="416"/>
      <c r="AN33" s="416"/>
      <c r="AO33" s="416"/>
      <c r="AP33" s="416"/>
      <c r="AQ33" s="416"/>
      <c r="AR33" s="417"/>
      <c r="AS33" s="415"/>
      <c r="AT33" s="416"/>
      <c r="AU33" s="416"/>
      <c r="AV33" s="416"/>
      <c r="AW33" s="416"/>
      <c r="AX33" s="416"/>
      <c r="AY33" s="416"/>
      <c r="AZ33" s="416"/>
      <c r="BA33" s="416"/>
      <c r="BB33" s="416"/>
      <c r="BC33" s="416"/>
      <c r="BD33" s="416"/>
      <c r="BE33" s="417"/>
      <c r="BF33" s="415"/>
      <c r="BG33" s="416"/>
      <c r="BH33" s="416"/>
      <c r="BI33" s="416"/>
      <c r="BJ33" s="416"/>
      <c r="BK33" s="416"/>
      <c r="BL33" s="416"/>
      <c r="BM33" s="416"/>
      <c r="BN33" s="416"/>
      <c r="BO33" s="416"/>
      <c r="BP33" s="416"/>
      <c r="BQ33" s="416"/>
      <c r="BR33" s="416"/>
      <c r="BS33" s="415"/>
    </row>
    <row r="34" spans="1:71" s="463" customFormat="1" ht="15" x14ac:dyDescent="0.25">
      <c r="A34" s="96"/>
      <c r="B34" s="452"/>
      <c r="C34" s="450" t="s">
        <v>371</v>
      </c>
      <c r="D34" s="306">
        <v>0.3</v>
      </c>
      <c r="E34" s="450"/>
      <c r="F34" s="450"/>
      <c r="G34" s="476"/>
      <c r="H34" s="454"/>
      <c r="I34" s="453">
        <v>2</v>
      </c>
      <c r="J34" s="454"/>
      <c r="K34" s="454"/>
      <c r="L34" s="454">
        <f>I34*(1+$D34)</f>
        <v>2.6</v>
      </c>
      <c r="M34" s="454"/>
      <c r="N34" s="454"/>
      <c r="O34" s="454">
        <f>L34*(1+$D34)</f>
        <v>3.3800000000000003</v>
      </c>
      <c r="P34" s="454"/>
      <c r="Q34" s="454"/>
      <c r="R34" s="454">
        <f>O34*(1+$D34)</f>
        <v>4.394000000000001</v>
      </c>
      <c r="S34" s="455">
        <f>SUM(G34:R34)</f>
        <v>12.374000000000002</v>
      </c>
      <c r="T34" s="454"/>
      <c r="U34" s="454"/>
      <c r="V34" s="454">
        <f>R34*(1+$D34)</f>
        <v>5.7122000000000019</v>
      </c>
      <c r="W34" s="454"/>
      <c r="X34" s="454"/>
      <c r="Y34" s="454">
        <f>V34*(1+$D34)</f>
        <v>7.4258600000000028</v>
      </c>
      <c r="Z34" s="454"/>
      <c r="AA34" s="454"/>
      <c r="AB34" s="454">
        <f>Y34*(1+$D34)</f>
        <v>9.6536180000000034</v>
      </c>
      <c r="AC34" s="454"/>
      <c r="AD34" s="454"/>
      <c r="AE34" s="456">
        <f>AB34*(1+$D34)</f>
        <v>12.549703400000006</v>
      </c>
      <c r="AF34" s="457">
        <f>SUM(T34:AE34)</f>
        <v>35.341381400000017</v>
      </c>
      <c r="AG34" s="454"/>
      <c r="AH34" s="454"/>
      <c r="AI34" s="454">
        <f>INT(AE34*(1+$D34))</f>
        <v>16</v>
      </c>
      <c r="AJ34" s="454"/>
      <c r="AK34" s="454"/>
      <c r="AL34" s="454">
        <f>INT(AI34*(1+$D34))</f>
        <v>20</v>
      </c>
      <c r="AM34" s="454"/>
      <c r="AN34" s="454"/>
      <c r="AO34" s="454">
        <f>INT(AL34*(1+$D34))</f>
        <v>26</v>
      </c>
      <c r="AP34" s="454"/>
      <c r="AQ34" s="454"/>
      <c r="AR34" s="456">
        <f>INT(AO34*(1+$D34))</f>
        <v>33</v>
      </c>
      <c r="AS34" s="460">
        <f>SUM(AG34:AR34)</f>
        <v>95</v>
      </c>
      <c r="AT34" s="454"/>
      <c r="AU34" s="454"/>
      <c r="AV34" s="454">
        <f>INT(AR34*(1+$D34))</f>
        <v>42</v>
      </c>
      <c r="AW34" s="454"/>
      <c r="AX34" s="454"/>
      <c r="AY34" s="454">
        <f>INT(AV34*(1+$D34))</f>
        <v>54</v>
      </c>
      <c r="AZ34" s="454"/>
      <c r="BA34" s="454"/>
      <c r="BB34" s="454">
        <f>INT(AY34*(1+$D34))</f>
        <v>70</v>
      </c>
      <c r="BC34" s="454"/>
      <c r="BD34" s="454"/>
      <c r="BE34" s="456">
        <f>INT(BB34*(1+$D34))</f>
        <v>91</v>
      </c>
      <c r="BF34" s="461">
        <f>SUM(AT34:BE34)</f>
        <v>257</v>
      </c>
      <c r="BG34" s="454"/>
      <c r="BH34" s="454"/>
      <c r="BI34" s="454">
        <f>INT(BE34*(1+$D34))</f>
        <v>118</v>
      </c>
      <c r="BJ34" s="454"/>
      <c r="BK34" s="454"/>
      <c r="BL34" s="454">
        <f>INT(BI34*(1+$D34))</f>
        <v>153</v>
      </c>
      <c r="BM34" s="454"/>
      <c r="BN34" s="454"/>
      <c r="BO34" s="454">
        <f>INT(BL34*(1+$D34))</f>
        <v>198</v>
      </c>
      <c r="BP34" s="454"/>
      <c r="BQ34" s="454"/>
      <c r="BR34" s="456">
        <f>INT(BO34*(1+$D34))</f>
        <v>257</v>
      </c>
      <c r="BS34" s="462">
        <f>SUM(BG34:BR34)</f>
        <v>726</v>
      </c>
    </row>
    <row r="35" spans="1:71" s="528" customFormat="1" ht="15" x14ac:dyDescent="0.25">
      <c r="A35" s="485" t="s">
        <v>40</v>
      </c>
      <c r="B35" s="517"/>
      <c r="C35" s="518" t="s">
        <v>421</v>
      </c>
      <c r="D35" s="581">
        <v>10</v>
      </c>
      <c r="E35" s="518"/>
      <c r="F35" s="518"/>
      <c r="G35" s="519"/>
      <c r="H35" s="520"/>
      <c r="I35" s="520">
        <f>INT(I34)*$D35</f>
        <v>20</v>
      </c>
      <c r="J35" s="520"/>
      <c r="K35" s="520"/>
      <c r="L35" s="520">
        <f>INT(L34)*$D35</f>
        <v>20</v>
      </c>
      <c r="M35" s="520"/>
      <c r="N35" s="520"/>
      <c r="O35" s="520">
        <f>INT(O34)*$D35</f>
        <v>30</v>
      </c>
      <c r="P35" s="520"/>
      <c r="Q35" s="520"/>
      <c r="R35" s="520">
        <f>INT(R34)*$D35</f>
        <v>40</v>
      </c>
      <c r="S35" s="498">
        <f>SUM(G35:R35)</f>
        <v>110</v>
      </c>
      <c r="T35" s="521"/>
      <c r="U35" s="521"/>
      <c r="V35" s="521"/>
      <c r="W35" s="521"/>
      <c r="X35" s="521"/>
      <c r="Y35" s="521"/>
      <c r="Z35" s="521"/>
      <c r="AA35" s="521"/>
      <c r="AB35" s="521"/>
      <c r="AC35" s="521"/>
      <c r="AD35" s="521"/>
      <c r="AE35" s="522"/>
      <c r="AF35" s="523">
        <f>SUM(T35:AE35)</f>
        <v>0</v>
      </c>
      <c r="AG35" s="521"/>
      <c r="AH35" s="521"/>
      <c r="AI35" s="521"/>
      <c r="AJ35" s="521"/>
      <c r="AK35" s="521"/>
      <c r="AL35" s="521"/>
      <c r="AM35" s="521"/>
      <c r="AN35" s="521"/>
      <c r="AO35" s="521"/>
      <c r="AP35" s="521"/>
      <c r="AQ35" s="521"/>
      <c r="AR35" s="522"/>
      <c r="AS35" s="524">
        <f>SUM(AG35:AR35)</f>
        <v>0</v>
      </c>
      <c r="AT35" s="525"/>
      <c r="AU35" s="521"/>
      <c r="AV35" s="521"/>
      <c r="AW35" s="521"/>
      <c r="AX35" s="521"/>
      <c r="AY35" s="521"/>
      <c r="AZ35" s="521"/>
      <c r="BA35" s="521"/>
      <c r="BB35" s="521"/>
      <c r="BC35" s="521"/>
      <c r="BD35" s="521"/>
      <c r="BE35" s="522"/>
      <c r="BF35" s="526">
        <f>SUM(AT35:BE35)</f>
        <v>0</v>
      </c>
      <c r="BG35" s="521"/>
      <c r="BH35" s="521"/>
      <c r="BI35" s="521"/>
      <c r="BJ35" s="521"/>
      <c r="BK35" s="521"/>
      <c r="BL35" s="521"/>
      <c r="BM35" s="521"/>
      <c r="BN35" s="521"/>
      <c r="BO35" s="521"/>
      <c r="BP35" s="521"/>
      <c r="BQ35" s="521"/>
      <c r="BR35" s="522"/>
      <c r="BS35" s="527">
        <f>SUM(BG35:BR35)</f>
        <v>0</v>
      </c>
    </row>
    <row r="36" spans="1:71" s="528" customFormat="1" ht="15" x14ac:dyDescent="0.25">
      <c r="A36" s="485" t="s">
        <v>49</v>
      </c>
      <c r="B36" s="517"/>
      <c r="C36" s="518" t="s">
        <v>422</v>
      </c>
      <c r="D36" s="581">
        <v>15</v>
      </c>
      <c r="E36" s="518"/>
      <c r="F36" s="518"/>
      <c r="G36" s="525"/>
      <c r="H36" s="521"/>
      <c r="I36" s="521"/>
      <c r="J36" s="521"/>
      <c r="K36" s="521"/>
      <c r="L36" s="521"/>
      <c r="M36" s="521"/>
      <c r="N36" s="521"/>
      <c r="O36" s="521"/>
      <c r="P36" s="521"/>
      <c r="Q36" s="521"/>
      <c r="R36" s="521"/>
      <c r="S36" s="498">
        <f t="shared" ref="S36:S37" si="119">SUM(G36:R36)</f>
        <v>0</v>
      </c>
      <c r="T36" s="520"/>
      <c r="U36" s="520"/>
      <c r="V36" s="520">
        <f>INT(V34)*$D36</f>
        <v>75</v>
      </c>
      <c r="W36" s="520"/>
      <c r="X36" s="520"/>
      <c r="Y36" s="520">
        <f t="shared" ref="Y36:AE36" si="120">INT(Y34)*$D36</f>
        <v>105</v>
      </c>
      <c r="Z36" s="520"/>
      <c r="AA36" s="520"/>
      <c r="AB36" s="520">
        <f t="shared" si="120"/>
        <v>135</v>
      </c>
      <c r="AC36" s="520"/>
      <c r="AD36" s="520"/>
      <c r="AE36" s="529">
        <f t="shared" si="120"/>
        <v>180</v>
      </c>
      <c r="AF36" s="523">
        <f t="shared" ref="AF36:AF37" si="121">SUM(T36:AE36)</f>
        <v>495</v>
      </c>
      <c r="AG36" s="520"/>
      <c r="AH36" s="520"/>
      <c r="AI36" s="520">
        <f>INT(AI34)*$D36</f>
        <v>240</v>
      </c>
      <c r="AJ36" s="520"/>
      <c r="AK36" s="520"/>
      <c r="AL36" s="520">
        <f t="shared" ref="AL36:AR36" si="122">INT(AL34)*$D36</f>
        <v>300</v>
      </c>
      <c r="AM36" s="520"/>
      <c r="AN36" s="520"/>
      <c r="AO36" s="520">
        <f t="shared" si="122"/>
        <v>390</v>
      </c>
      <c r="AP36" s="520"/>
      <c r="AQ36" s="520"/>
      <c r="AR36" s="529">
        <f t="shared" si="122"/>
        <v>495</v>
      </c>
      <c r="AS36" s="524">
        <f t="shared" ref="AS36:AS37" si="123">SUM(AG36:AR36)</f>
        <v>1425</v>
      </c>
      <c r="AT36" s="521"/>
      <c r="AU36" s="521"/>
      <c r="AV36" s="521"/>
      <c r="AW36" s="521"/>
      <c r="AX36" s="521"/>
      <c r="AY36" s="521"/>
      <c r="AZ36" s="521"/>
      <c r="BA36" s="521"/>
      <c r="BB36" s="521"/>
      <c r="BC36" s="521"/>
      <c r="BD36" s="521"/>
      <c r="BE36" s="522"/>
      <c r="BF36" s="526">
        <f t="shared" ref="BF36:BF37" si="124">SUM(AT36:BE36)</f>
        <v>0</v>
      </c>
      <c r="BG36" s="521"/>
      <c r="BH36" s="521"/>
      <c r="BI36" s="521"/>
      <c r="BJ36" s="521"/>
      <c r="BK36" s="521"/>
      <c r="BL36" s="521"/>
      <c r="BM36" s="521"/>
      <c r="BN36" s="521"/>
      <c r="BO36" s="521"/>
      <c r="BP36" s="521"/>
      <c r="BQ36" s="521"/>
      <c r="BR36" s="522"/>
      <c r="BS36" s="527">
        <f t="shared" ref="BS36:BS37" si="125">SUM(BG36:BR36)</f>
        <v>0</v>
      </c>
    </row>
    <row r="37" spans="1:71" s="528" customFormat="1" ht="15" x14ac:dyDescent="0.25">
      <c r="A37" s="485"/>
      <c r="B37" s="517"/>
      <c r="C37" s="518" t="s">
        <v>423</v>
      </c>
      <c r="D37" s="581">
        <v>20</v>
      </c>
      <c r="E37" s="518"/>
      <c r="F37" s="518"/>
      <c r="G37" s="525"/>
      <c r="H37" s="521"/>
      <c r="I37" s="521"/>
      <c r="J37" s="521"/>
      <c r="K37" s="521"/>
      <c r="L37" s="521"/>
      <c r="M37" s="521"/>
      <c r="N37" s="521"/>
      <c r="O37" s="521"/>
      <c r="P37" s="521"/>
      <c r="Q37" s="521"/>
      <c r="R37" s="521"/>
      <c r="S37" s="498">
        <f t="shared" si="119"/>
        <v>0</v>
      </c>
      <c r="T37" s="521"/>
      <c r="U37" s="521"/>
      <c r="V37" s="521"/>
      <c r="W37" s="521"/>
      <c r="X37" s="521"/>
      <c r="Y37" s="521"/>
      <c r="Z37" s="521"/>
      <c r="AA37" s="521"/>
      <c r="AB37" s="521"/>
      <c r="AC37" s="521"/>
      <c r="AD37" s="521"/>
      <c r="AE37" s="522"/>
      <c r="AF37" s="523">
        <f t="shared" si="121"/>
        <v>0</v>
      </c>
      <c r="AG37" s="521"/>
      <c r="AH37" s="521"/>
      <c r="AI37" s="521"/>
      <c r="AJ37" s="521"/>
      <c r="AK37" s="521"/>
      <c r="AL37" s="521"/>
      <c r="AM37" s="521"/>
      <c r="AN37" s="521"/>
      <c r="AO37" s="521"/>
      <c r="AP37" s="521"/>
      <c r="AQ37" s="521"/>
      <c r="AR37" s="522"/>
      <c r="AS37" s="524">
        <f t="shared" si="123"/>
        <v>0</v>
      </c>
      <c r="AT37" s="520">
        <f>AT35*$D37</f>
        <v>0</v>
      </c>
      <c r="AU37" s="520"/>
      <c r="AV37" s="520">
        <f>INT(AV34)*$D37</f>
        <v>840</v>
      </c>
      <c r="AW37" s="520"/>
      <c r="AX37" s="520"/>
      <c r="AY37" s="520">
        <f>INT(AY34)*$D37</f>
        <v>1080</v>
      </c>
      <c r="AZ37" s="520"/>
      <c r="BA37" s="520"/>
      <c r="BB37" s="520">
        <f>INT(BB34)*$D37</f>
        <v>1400</v>
      </c>
      <c r="BC37" s="520"/>
      <c r="BD37" s="520"/>
      <c r="BE37" s="529">
        <f>INT(BE34)*$D37</f>
        <v>1820</v>
      </c>
      <c r="BF37" s="526">
        <f t="shared" si="124"/>
        <v>5140</v>
      </c>
      <c r="BG37" s="520">
        <f>BG35*$D37</f>
        <v>0</v>
      </c>
      <c r="BH37" s="520"/>
      <c r="BI37" s="520">
        <f>INT(BI34)*$D37</f>
        <v>2360</v>
      </c>
      <c r="BJ37" s="520"/>
      <c r="BK37" s="520"/>
      <c r="BL37" s="520">
        <f>INT(BL34)*$D37</f>
        <v>3060</v>
      </c>
      <c r="BM37" s="520"/>
      <c r="BN37" s="520"/>
      <c r="BO37" s="520">
        <f>INT(BO34)*$D37</f>
        <v>3960</v>
      </c>
      <c r="BP37" s="520"/>
      <c r="BQ37" s="520"/>
      <c r="BR37" s="529">
        <f>INT(BR34)*$D37</f>
        <v>5140</v>
      </c>
      <c r="BS37" s="527">
        <f t="shared" si="125"/>
        <v>14520</v>
      </c>
    </row>
    <row r="38" spans="1:71" s="535" customFormat="1" ht="12.75" x14ac:dyDescent="0.2">
      <c r="A38" s="485"/>
      <c r="B38" s="486"/>
      <c r="C38" s="487" t="s">
        <v>424</v>
      </c>
      <c r="D38" s="487"/>
      <c r="E38" s="487"/>
      <c r="F38" s="487"/>
      <c r="G38" s="488">
        <f>SUM(G35:G37)</f>
        <v>0</v>
      </c>
      <c r="H38" s="489">
        <f t="shared" ref="H38:R38" si="126">SUM(H35:H37)</f>
        <v>0</v>
      </c>
      <c r="I38" s="489">
        <f t="shared" si="126"/>
        <v>20</v>
      </c>
      <c r="J38" s="489">
        <f t="shared" si="126"/>
        <v>0</v>
      </c>
      <c r="K38" s="489">
        <f t="shared" si="126"/>
        <v>0</v>
      </c>
      <c r="L38" s="489">
        <f t="shared" si="126"/>
        <v>20</v>
      </c>
      <c r="M38" s="489">
        <f t="shared" si="126"/>
        <v>0</v>
      </c>
      <c r="N38" s="489">
        <f t="shared" si="126"/>
        <v>0</v>
      </c>
      <c r="O38" s="489">
        <f t="shared" si="126"/>
        <v>30</v>
      </c>
      <c r="P38" s="489">
        <f t="shared" si="126"/>
        <v>0</v>
      </c>
      <c r="Q38" s="489">
        <f t="shared" si="126"/>
        <v>0</v>
      </c>
      <c r="R38" s="489">
        <f t="shared" si="126"/>
        <v>40</v>
      </c>
      <c r="S38" s="490">
        <f>SUM(G38:R38)</f>
        <v>110</v>
      </c>
      <c r="T38" s="489">
        <f t="shared" ref="T38:BR38" si="127">SUM(T35:T37)</f>
        <v>0</v>
      </c>
      <c r="U38" s="489">
        <f t="shared" si="127"/>
        <v>0</v>
      </c>
      <c r="V38" s="489">
        <f t="shared" si="127"/>
        <v>75</v>
      </c>
      <c r="W38" s="489">
        <f t="shared" si="127"/>
        <v>0</v>
      </c>
      <c r="X38" s="489">
        <f t="shared" si="127"/>
        <v>0</v>
      </c>
      <c r="Y38" s="489">
        <f t="shared" si="127"/>
        <v>105</v>
      </c>
      <c r="Z38" s="489">
        <f t="shared" si="127"/>
        <v>0</v>
      </c>
      <c r="AA38" s="489">
        <f t="shared" si="127"/>
        <v>0</v>
      </c>
      <c r="AB38" s="489">
        <f t="shared" si="127"/>
        <v>135</v>
      </c>
      <c r="AC38" s="489">
        <f t="shared" si="127"/>
        <v>0</v>
      </c>
      <c r="AD38" s="489">
        <f t="shared" si="127"/>
        <v>0</v>
      </c>
      <c r="AE38" s="491">
        <f t="shared" si="127"/>
        <v>180</v>
      </c>
      <c r="AF38" s="492">
        <f>SUM(T38:AE38)</f>
        <v>495</v>
      </c>
      <c r="AG38" s="489">
        <f t="shared" si="127"/>
        <v>0</v>
      </c>
      <c r="AH38" s="489">
        <f t="shared" si="127"/>
        <v>0</v>
      </c>
      <c r="AI38" s="489">
        <f t="shared" si="127"/>
        <v>240</v>
      </c>
      <c r="AJ38" s="489">
        <f t="shared" si="127"/>
        <v>0</v>
      </c>
      <c r="AK38" s="489">
        <f t="shared" si="127"/>
        <v>0</v>
      </c>
      <c r="AL38" s="489">
        <f t="shared" si="127"/>
        <v>300</v>
      </c>
      <c r="AM38" s="489">
        <f t="shared" si="127"/>
        <v>0</v>
      </c>
      <c r="AN38" s="489">
        <f t="shared" si="127"/>
        <v>0</v>
      </c>
      <c r="AO38" s="489">
        <f t="shared" si="127"/>
        <v>390</v>
      </c>
      <c r="AP38" s="489">
        <f t="shared" si="127"/>
        <v>0</v>
      </c>
      <c r="AQ38" s="489">
        <f t="shared" si="127"/>
        <v>0</v>
      </c>
      <c r="AR38" s="491">
        <f t="shared" si="127"/>
        <v>495</v>
      </c>
      <c r="AS38" s="493">
        <f>SUM(AG38:AR38)</f>
        <v>1425</v>
      </c>
      <c r="AT38" s="489">
        <f t="shared" si="127"/>
        <v>0</v>
      </c>
      <c r="AU38" s="489">
        <f t="shared" si="127"/>
        <v>0</v>
      </c>
      <c r="AV38" s="489">
        <f t="shared" si="127"/>
        <v>840</v>
      </c>
      <c r="AW38" s="489">
        <f t="shared" si="127"/>
        <v>0</v>
      </c>
      <c r="AX38" s="489">
        <f t="shared" si="127"/>
        <v>0</v>
      </c>
      <c r="AY38" s="489">
        <f t="shared" si="127"/>
        <v>1080</v>
      </c>
      <c r="AZ38" s="489">
        <f t="shared" si="127"/>
        <v>0</v>
      </c>
      <c r="BA38" s="489">
        <f t="shared" si="127"/>
        <v>0</v>
      </c>
      <c r="BB38" s="489">
        <f t="shared" si="127"/>
        <v>1400</v>
      </c>
      <c r="BC38" s="489">
        <f t="shared" si="127"/>
        <v>0</v>
      </c>
      <c r="BD38" s="489">
        <f t="shared" si="127"/>
        <v>0</v>
      </c>
      <c r="BE38" s="491">
        <f t="shared" si="127"/>
        <v>1820</v>
      </c>
      <c r="BF38" s="494">
        <f>SUM(AT38:BE38)</f>
        <v>5140</v>
      </c>
      <c r="BG38" s="489">
        <f t="shared" si="127"/>
        <v>0</v>
      </c>
      <c r="BH38" s="489">
        <f t="shared" si="127"/>
        <v>0</v>
      </c>
      <c r="BI38" s="489">
        <f t="shared" si="127"/>
        <v>2360</v>
      </c>
      <c r="BJ38" s="489">
        <f t="shared" si="127"/>
        <v>0</v>
      </c>
      <c r="BK38" s="489">
        <f t="shared" si="127"/>
        <v>0</v>
      </c>
      <c r="BL38" s="489">
        <f t="shared" si="127"/>
        <v>3060</v>
      </c>
      <c r="BM38" s="489">
        <f t="shared" si="127"/>
        <v>0</v>
      </c>
      <c r="BN38" s="489">
        <f t="shared" si="127"/>
        <v>0</v>
      </c>
      <c r="BO38" s="489">
        <f t="shared" si="127"/>
        <v>3960</v>
      </c>
      <c r="BP38" s="489">
        <f t="shared" si="127"/>
        <v>0</v>
      </c>
      <c r="BQ38" s="489">
        <f t="shared" si="127"/>
        <v>0</v>
      </c>
      <c r="BR38" s="491">
        <f t="shared" si="127"/>
        <v>5140</v>
      </c>
      <c r="BS38" s="495">
        <f>SUM(BG38:BR38)</f>
        <v>14520</v>
      </c>
    </row>
    <row r="39" spans="1:71" ht="6" customHeight="1" x14ac:dyDescent="0.2">
      <c r="A39" s="97"/>
      <c r="B39" s="420"/>
      <c r="C39" s="421"/>
      <c r="D39" s="421"/>
      <c r="E39" s="421"/>
      <c r="F39" s="421"/>
      <c r="G39" s="422"/>
      <c r="H39" s="422"/>
      <c r="I39" s="422"/>
      <c r="J39" s="422"/>
      <c r="K39" s="422"/>
      <c r="L39" s="422"/>
      <c r="M39" s="422"/>
      <c r="N39" s="422"/>
      <c r="O39" s="422"/>
      <c r="P39" s="422"/>
      <c r="Q39" s="422"/>
      <c r="R39" s="417"/>
      <c r="S39" s="421"/>
      <c r="T39" s="422"/>
      <c r="U39" s="422"/>
      <c r="V39" s="422"/>
      <c r="W39" s="422"/>
      <c r="X39" s="422"/>
      <c r="Y39" s="422"/>
      <c r="Z39" s="422"/>
      <c r="AA39" s="422"/>
      <c r="AB39" s="422"/>
      <c r="AC39" s="422"/>
      <c r="AD39" s="422"/>
      <c r="AE39" s="417"/>
      <c r="AF39" s="421"/>
      <c r="AG39" s="422"/>
      <c r="AH39" s="422"/>
      <c r="AI39" s="422"/>
      <c r="AJ39" s="422"/>
      <c r="AK39" s="422"/>
      <c r="AL39" s="422"/>
      <c r="AM39" s="422"/>
      <c r="AN39" s="422"/>
      <c r="AO39" s="422"/>
      <c r="AP39" s="422"/>
      <c r="AQ39" s="422"/>
      <c r="AR39" s="417"/>
      <c r="AS39" s="421"/>
      <c r="AT39" s="422"/>
      <c r="AU39" s="422"/>
      <c r="AV39" s="422"/>
      <c r="AW39" s="422"/>
      <c r="AX39" s="422"/>
      <c r="AY39" s="422"/>
      <c r="AZ39" s="422"/>
      <c r="BA39" s="422"/>
      <c r="BB39" s="422"/>
      <c r="BC39" s="422"/>
      <c r="BD39" s="422"/>
      <c r="BE39" s="417"/>
      <c r="BF39" s="421"/>
      <c r="BG39" s="422"/>
      <c r="BH39" s="422"/>
      <c r="BI39" s="422"/>
      <c r="BJ39" s="422"/>
      <c r="BK39" s="422"/>
      <c r="BL39" s="422"/>
      <c r="BM39" s="422"/>
      <c r="BN39" s="422"/>
      <c r="BO39" s="422"/>
      <c r="BP39" s="422"/>
      <c r="BQ39" s="422"/>
      <c r="BR39" s="422"/>
      <c r="BS39" s="421"/>
    </row>
    <row r="40" spans="1:71" s="58" customFormat="1" ht="6" customHeight="1" x14ac:dyDescent="0.2">
      <c r="D40" s="59"/>
      <c r="E40" s="59"/>
      <c r="F40" s="59"/>
      <c r="S40" s="90"/>
      <c r="AE40" s="423"/>
      <c r="AF40" s="90"/>
      <c r="AS40" s="90"/>
      <c r="BF40" s="90"/>
      <c r="BS40" s="90"/>
    </row>
    <row r="41" spans="1:71" ht="6" customHeight="1" x14ac:dyDescent="0.2">
      <c r="A41" s="101"/>
      <c r="B41" s="414"/>
      <c r="C41" s="415"/>
      <c r="D41" s="415"/>
      <c r="E41" s="415"/>
      <c r="F41" s="415"/>
      <c r="G41" s="416"/>
      <c r="H41" s="416"/>
      <c r="I41" s="416"/>
      <c r="J41" s="416"/>
      <c r="K41" s="416"/>
      <c r="L41" s="416"/>
      <c r="M41" s="416"/>
      <c r="N41" s="416"/>
      <c r="O41" s="416"/>
      <c r="P41" s="416"/>
      <c r="Q41" s="416"/>
      <c r="R41" s="417"/>
      <c r="S41" s="415"/>
      <c r="T41" s="416"/>
      <c r="U41" s="416"/>
      <c r="V41" s="416"/>
      <c r="W41" s="416"/>
      <c r="X41" s="416"/>
      <c r="Y41" s="416"/>
      <c r="Z41" s="416"/>
      <c r="AA41" s="416"/>
      <c r="AB41" s="416"/>
      <c r="AC41" s="416"/>
      <c r="AD41" s="416"/>
      <c r="AE41" s="417"/>
      <c r="AF41" s="415"/>
      <c r="AG41" s="416"/>
      <c r="AH41" s="416"/>
      <c r="AI41" s="416"/>
      <c r="AJ41" s="416"/>
      <c r="AK41" s="416"/>
      <c r="AL41" s="416"/>
      <c r="AM41" s="416"/>
      <c r="AN41" s="416"/>
      <c r="AO41" s="416"/>
      <c r="AP41" s="416"/>
      <c r="AQ41" s="416"/>
      <c r="AR41" s="417"/>
      <c r="AS41" s="415"/>
      <c r="AT41" s="416"/>
      <c r="AU41" s="416"/>
      <c r="AV41" s="416"/>
      <c r="AW41" s="416"/>
      <c r="AX41" s="416"/>
      <c r="AY41" s="416"/>
      <c r="AZ41" s="416"/>
      <c r="BA41" s="416"/>
      <c r="BB41" s="416"/>
      <c r="BC41" s="416"/>
      <c r="BD41" s="416"/>
      <c r="BE41" s="417"/>
      <c r="BF41" s="415"/>
      <c r="BG41" s="416"/>
      <c r="BH41" s="416"/>
      <c r="BI41" s="416"/>
      <c r="BJ41" s="416"/>
      <c r="BK41" s="416"/>
      <c r="BL41" s="416"/>
      <c r="BM41" s="416"/>
      <c r="BN41" s="416"/>
      <c r="BO41" s="416"/>
      <c r="BP41" s="416"/>
      <c r="BQ41" s="416"/>
      <c r="BR41" s="416"/>
      <c r="BS41" s="415"/>
    </row>
    <row r="42" spans="1:71" s="479" customFormat="1" ht="15" x14ac:dyDescent="0.25">
      <c r="A42" s="96"/>
      <c r="B42" s="477"/>
      <c r="C42" s="450" t="s">
        <v>433</v>
      </c>
      <c r="D42" s="307">
        <v>1</v>
      </c>
      <c r="E42" s="478"/>
      <c r="F42" s="478"/>
      <c r="G42" s="453">
        <v>3</v>
      </c>
      <c r="H42" s="454">
        <f>(1+($D42/12))*G42</f>
        <v>3.25</v>
      </c>
      <c r="I42" s="454">
        <f t="shared" ref="I42:BR42" si="128">(1+($D42/12))*H42</f>
        <v>3.520833333333333</v>
      </c>
      <c r="J42" s="454">
        <f t="shared" si="128"/>
        <v>3.8142361111111107</v>
      </c>
      <c r="K42" s="454">
        <f t="shared" si="128"/>
        <v>4.1320891203703694</v>
      </c>
      <c r="L42" s="454">
        <f t="shared" si="128"/>
        <v>4.4764298804012332</v>
      </c>
      <c r="M42" s="454">
        <f>(1+($D42/12))*L42</f>
        <v>4.8494657037680025</v>
      </c>
      <c r="N42" s="454">
        <f t="shared" si="128"/>
        <v>5.2535878457486689</v>
      </c>
      <c r="O42" s="454">
        <f t="shared" si="128"/>
        <v>5.6913868328943913</v>
      </c>
      <c r="P42" s="454">
        <f>(1+($D42/12))*O42</f>
        <v>6.1656690689689233</v>
      </c>
      <c r="Q42" s="454">
        <f t="shared" si="128"/>
        <v>6.6794748247163334</v>
      </c>
      <c r="R42" s="454">
        <f t="shared" si="128"/>
        <v>7.2360977267760269</v>
      </c>
      <c r="S42" s="455">
        <f>R42</f>
        <v>7.2360977267760269</v>
      </c>
      <c r="T42" s="454">
        <f>(1+($D42/12))*R42</f>
        <v>7.8391058706740289</v>
      </c>
      <c r="U42" s="454">
        <f t="shared" si="128"/>
        <v>8.492364693230197</v>
      </c>
      <c r="V42" s="454">
        <f t="shared" si="128"/>
        <v>9.2000617509993798</v>
      </c>
      <c r="W42" s="454">
        <f t="shared" si="128"/>
        <v>9.966733563582661</v>
      </c>
      <c r="X42" s="454">
        <f t="shared" si="128"/>
        <v>10.797294693881215</v>
      </c>
      <c r="Y42" s="454">
        <f t="shared" si="128"/>
        <v>11.697069251704649</v>
      </c>
      <c r="Z42" s="454">
        <f t="shared" si="128"/>
        <v>12.671825022680036</v>
      </c>
      <c r="AA42" s="454">
        <f t="shared" si="128"/>
        <v>13.727810441236704</v>
      </c>
      <c r="AB42" s="454">
        <f t="shared" si="128"/>
        <v>14.871794644673095</v>
      </c>
      <c r="AC42" s="454">
        <f t="shared" si="128"/>
        <v>16.111110865062518</v>
      </c>
      <c r="AD42" s="454">
        <f t="shared" si="128"/>
        <v>17.453703437151059</v>
      </c>
      <c r="AE42" s="456">
        <f t="shared" si="128"/>
        <v>18.908178723580313</v>
      </c>
      <c r="AF42" s="457">
        <f>AE42</f>
        <v>18.908178723580313</v>
      </c>
      <c r="AG42" s="454">
        <f>(1+($D42/12))*AE42</f>
        <v>20.48386028387867</v>
      </c>
      <c r="AH42" s="454">
        <f t="shared" si="128"/>
        <v>22.190848640868559</v>
      </c>
      <c r="AI42" s="454">
        <f t="shared" si="128"/>
        <v>24.040086027607604</v>
      </c>
      <c r="AJ42" s="454">
        <f t="shared" si="128"/>
        <v>26.043426529908235</v>
      </c>
      <c r="AK42" s="454">
        <f t="shared" si="128"/>
        <v>28.213712074067253</v>
      </c>
      <c r="AL42" s="454">
        <f t="shared" si="128"/>
        <v>30.564854746906189</v>
      </c>
      <c r="AM42" s="454">
        <f t="shared" si="128"/>
        <v>33.111925975815033</v>
      </c>
      <c r="AN42" s="454">
        <f t="shared" si="128"/>
        <v>35.871253140466287</v>
      </c>
      <c r="AO42" s="454">
        <f t="shared" si="128"/>
        <v>38.860524235505139</v>
      </c>
      <c r="AP42" s="454">
        <f t="shared" si="128"/>
        <v>42.098901255130563</v>
      </c>
      <c r="AQ42" s="454">
        <f t="shared" si="128"/>
        <v>45.607143026391441</v>
      </c>
      <c r="AR42" s="456">
        <f t="shared" si="128"/>
        <v>49.407738278590728</v>
      </c>
      <c r="AS42" s="460">
        <f>AR42</f>
        <v>49.407738278590728</v>
      </c>
      <c r="AT42" s="454">
        <f>(1+($D42/12))*AR42</f>
        <v>53.525049801806617</v>
      </c>
      <c r="AU42" s="454">
        <f t="shared" si="128"/>
        <v>57.985470618623829</v>
      </c>
      <c r="AV42" s="454">
        <f t="shared" si="128"/>
        <v>62.817593170175812</v>
      </c>
      <c r="AW42" s="454">
        <f t="shared" si="128"/>
        <v>68.052392601023797</v>
      </c>
      <c r="AX42" s="454">
        <f t="shared" si="128"/>
        <v>73.723425317775778</v>
      </c>
      <c r="AY42" s="454">
        <f t="shared" si="128"/>
        <v>79.867044094257082</v>
      </c>
      <c r="AZ42" s="454">
        <f t="shared" si="128"/>
        <v>86.522631102111831</v>
      </c>
      <c r="BA42" s="454">
        <f t="shared" si="128"/>
        <v>93.732850360621143</v>
      </c>
      <c r="BB42" s="454">
        <f t="shared" si="128"/>
        <v>101.54392122400623</v>
      </c>
      <c r="BC42" s="454">
        <f t="shared" si="128"/>
        <v>110.00591465934006</v>
      </c>
      <c r="BD42" s="454">
        <f t="shared" si="128"/>
        <v>119.17307421428507</v>
      </c>
      <c r="BE42" s="456">
        <f t="shared" si="128"/>
        <v>129.10416373214215</v>
      </c>
      <c r="BF42" s="461">
        <f>BE42</f>
        <v>129.10416373214215</v>
      </c>
      <c r="BG42" s="454">
        <f>(1+($D42/12))*BE42</f>
        <v>139.86284404315398</v>
      </c>
      <c r="BH42" s="454">
        <f t="shared" si="128"/>
        <v>151.51808104675013</v>
      </c>
      <c r="BI42" s="454">
        <f t="shared" si="128"/>
        <v>164.14458780064595</v>
      </c>
      <c r="BJ42" s="454">
        <f t="shared" si="128"/>
        <v>177.82330345069977</v>
      </c>
      <c r="BK42" s="454">
        <f t="shared" si="128"/>
        <v>192.64191207159141</v>
      </c>
      <c r="BL42" s="454">
        <f t="shared" si="128"/>
        <v>208.69540474422402</v>
      </c>
      <c r="BM42" s="454">
        <f t="shared" si="128"/>
        <v>226.08668847290934</v>
      </c>
      <c r="BN42" s="454">
        <f t="shared" si="128"/>
        <v>244.92724584565178</v>
      </c>
      <c r="BO42" s="454">
        <f t="shared" si="128"/>
        <v>265.33784966612274</v>
      </c>
      <c r="BP42" s="454">
        <f t="shared" si="128"/>
        <v>287.4493371382996</v>
      </c>
      <c r="BQ42" s="454">
        <f t="shared" si="128"/>
        <v>311.40344856649119</v>
      </c>
      <c r="BR42" s="456">
        <f t="shared" si="128"/>
        <v>337.35373594703208</v>
      </c>
      <c r="BS42" s="462">
        <f>BR42</f>
        <v>337.35373594703208</v>
      </c>
    </row>
    <row r="43" spans="1:71" s="528" customFormat="1" ht="15" x14ac:dyDescent="0.25">
      <c r="A43" s="485" t="s">
        <v>40</v>
      </c>
      <c r="B43" s="517"/>
      <c r="C43" s="518" t="s">
        <v>425</v>
      </c>
      <c r="D43" s="581">
        <v>5</v>
      </c>
      <c r="E43" s="518"/>
      <c r="F43" s="518"/>
      <c r="G43" s="519">
        <f>G42*$D43</f>
        <v>15</v>
      </c>
      <c r="H43" s="520">
        <f t="shared" ref="H43:R43" si="129">H42*$D43</f>
        <v>16.25</v>
      </c>
      <c r="I43" s="520">
        <f t="shared" si="129"/>
        <v>17.604166666666664</v>
      </c>
      <c r="J43" s="520">
        <f t="shared" si="129"/>
        <v>19.071180555555554</v>
      </c>
      <c r="K43" s="520">
        <f t="shared" si="129"/>
        <v>20.660445601851848</v>
      </c>
      <c r="L43" s="520">
        <f t="shared" si="129"/>
        <v>22.382149402006167</v>
      </c>
      <c r="M43" s="520">
        <f t="shared" si="129"/>
        <v>24.247328518840014</v>
      </c>
      <c r="N43" s="520">
        <f t="shared" si="129"/>
        <v>26.267939228743344</v>
      </c>
      <c r="O43" s="520">
        <f t="shared" si="129"/>
        <v>28.456934164471956</v>
      </c>
      <c r="P43" s="520">
        <f t="shared" si="129"/>
        <v>30.828345344844617</v>
      </c>
      <c r="Q43" s="520">
        <f t="shared" si="129"/>
        <v>33.39737412358167</v>
      </c>
      <c r="R43" s="520">
        <f t="shared" si="129"/>
        <v>36.180488633880131</v>
      </c>
      <c r="S43" s="498">
        <f>SUM(G43:R43)</f>
        <v>290.34635224044195</v>
      </c>
      <c r="T43" s="521"/>
      <c r="U43" s="521"/>
      <c r="V43" s="521"/>
      <c r="W43" s="521"/>
      <c r="X43" s="521"/>
      <c r="Y43" s="521"/>
      <c r="Z43" s="521"/>
      <c r="AA43" s="521"/>
      <c r="AB43" s="521"/>
      <c r="AC43" s="521"/>
      <c r="AD43" s="521"/>
      <c r="AE43" s="522"/>
      <c r="AF43" s="523">
        <f>SUM(T43:AE43)</f>
        <v>0</v>
      </c>
      <c r="AG43" s="521"/>
      <c r="AH43" s="521"/>
      <c r="AI43" s="521"/>
      <c r="AJ43" s="521"/>
      <c r="AK43" s="521"/>
      <c r="AL43" s="521"/>
      <c r="AM43" s="521"/>
      <c r="AN43" s="521"/>
      <c r="AO43" s="521"/>
      <c r="AP43" s="521"/>
      <c r="AQ43" s="521"/>
      <c r="AR43" s="522"/>
      <c r="AS43" s="524">
        <f>SUM(AG43:AR43)</f>
        <v>0</v>
      </c>
      <c r="AT43" s="521"/>
      <c r="AU43" s="521"/>
      <c r="AV43" s="521"/>
      <c r="AW43" s="521"/>
      <c r="AX43" s="521"/>
      <c r="AY43" s="521"/>
      <c r="AZ43" s="521"/>
      <c r="BA43" s="521"/>
      <c r="BB43" s="521"/>
      <c r="BC43" s="521"/>
      <c r="BD43" s="521"/>
      <c r="BE43" s="522"/>
      <c r="BF43" s="526">
        <f>SUM(AT43:BE43)</f>
        <v>0</v>
      </c>
      <c r="BG43" s="521"/>
      <c r="BH43" s="521"/>
      <c r="BI43" s="521"/>
      <c r="BJ43" s="521"/>
      <c r="BK43" s="521"/>
      <c r="BL43" s="521"/>
      <c r="BM43" s="521"/>
      <c r="BN43" s="521"/>
      <c r="BO43" s="521"/>
      <c r="BP43" s="521"/>
      <c r="BQ43" s="521"/>
      <c r="BR43" s="522"/>
      <c r="BS43" s="527">
        <f>SUM(BG43:BR43)</f>
        <v>0</v>
      </c>
    </row>
    <row r="44" spans="1:71" s="528" customFormat="1" ht="15" x14ac:dyDescent="0.25">
      <c r="A44" s="485" t="s">
        <v>356</v>
      </c>
      <c r="B44" s="517"/>
      <c r="C44" s="518" t="s">
        <v>426</v>
      </c>
      <c r="D44" s="581">
        <v>10</v>
      </c>
      <c r="E44" s="518"/>
      <c r="F44" s="518"/>
      <c r="G44" s="525"/>
      <c r="H44" s="521"/>
      <c r="I44" s="521"/>
      <c r="J44" s="521"/>
      <c r="K44" s="521"/>
      <c r="L44" s="521"/>
      <c r="M44" s="521"/>
      <c r="N44" s="521"/>
      <c r="O44" s="521"/>
      <c r="P44" s="521"/>
      <c r="Q44" s="521"/>
      <c r="R44" s="521"/>
      <c r="S44" s="498">
        <f t="shared" ref="S44:S45" si="130">SUM(G44:R44)</f>
        <v>0</v>
      </c>
      <c r="T44" s="520">
        <f t="shared" ref="T44:AE44" si="131">T42*$D44</f>
        <v>78.391058706740296</v>
      </c>
      <c r="U44" s="520">
        <f t="shared" si="131"/>
        <v>84.923646932301978</v>
      </c>
      <c r="V44" s="520">
        <f t="shared" si="131"/>
        <v>92.000617509993802</v>
      </c>
      <c r="W44" s="520">
        <f t="shared" si="131"/>
        <v>99.667335635826618</v>
      </c>
      <c r="X44" s="520">
        <f t="shared" si="131"/>
        <v>107.97294693881214</v>
      </c>
      <c r="Y44" s="520">
        <f t="shared" si="131"/>
        <v>116.97069251704649</v>
      </c>
      <c r="Z44" s="520">
        <f t="shared" si="131"/>
        <v>126.71825022680036</v>
      </c>
      <c r="AA44" s="520">
        <f t="shared" si="131"/>
        <v>137.27810441236704</v>
      </c>
      <c r="AB44" s="520">
        <f t="shared" si="131"/>
        <v>148.71794644673093</v>
      </c>
      <c r="AC44" s="520">
        <f t="shared" si="131"/>
        <v>161.11110865062517</v>
      </c>
      <c r="AD44" s="520">
        <f t="shared" si="131"/>
        <v>174.5370343715106</v>
      </c>
      <c r="AE44" s="529">
        <f t="shared" si="131"/>
        <v>189.08178723580312</v>
      </c>
      <c r="AF44" s="523">
        <f t="shared" ref="AF44:AF45" si="132">SUM(T44:AE44)</f>
        <v>1517.3705295845584</v>
      </c>
      <c r="AG44" s="521"/>
      <c r="AH44" s="521"/>
      <c r="AI44" s="521"/>
      <c r="AJ44" s="521"/>
      <c r="AK44" s="521"/>
      <c r="AL44" s="521"/>
      <c r="AM44" s="521"/>
      <c r="AN44" s="521"/>
      <c r="AO44" s="521"/>
      <c r="AP44" s="521"/>
      <c r="AQ44" s="521"/>
      <c r="AR44" s="522"/>
      <c r="AS44" s="524">
        <f t="shared" ref="AS44:AS45" si="133">SUM(AG44:AR44)</f>
        <v>0</v>
      </c>
      <c r="AT44" s="521"/>
      <c r="AU44" s="521"/>
      <c r="AV44" s="521"/>
      <c r="AW44" s="521"/>
      <c r="AX44" s="521"/>
      <c r="AY44" s="521"/>
      <c r="AZ44" s="521"/>
      <c r="BA44" s="521"/>
      <c r="BB44" s="521"/>
      <c r="BC44" s="521"/>
      <c r="BD44" s="521"/>
      <c r="BE44" s="522"/>
      <c r="BF44" s="526">
        <f t="shared" ref="BF44:BF45" si="134">SUM(AT44:BE44)</f>
        <v>0</v>
      </c>
      <c r="BG44" s="521"/>
      <c r="BH44" s="521"/>
      <c r="BI44" s="521"/>
      <c r="BJ44" s="521"/>
      <c r="BK44" s="521"/>
      <c r="BL44" s="521"/>
      <c r="BM44" s="521"/>
      <c r="BN44" s="521"/>
      <c r="BO44" s="521"/>
      <c r="BP44" s="521"/>
      <c r="BQ44" s="521"/>
      <c r="BR44" s="522"/>
      <c r="BS44" s="527">
        <f t="shared" ref="BS44:BS45" si="135">SUM(BG44:BR44)</f>
        <v>0</v>
      </c>
    </row>
    <row r="45" spans="1:71" s="528" customFormat="1" ht="15" x14ac:dyDescent="0.25">
      <c r="A45" s="485"/>
      <c r="B45" s="517"/>
      <c r="C45" s="518" t="s">
        <v>427</v>
      </c>
      <c r="D45" s="581">
        <v>20</v>
      </c>
      <c r="E45" s="518"/>
      <c r="F45" s="518"/>
      <c r="G45" s="525"/>
      <c r="H45" s="521"/>
      <c r="I45" s="521"/>
      <c r="J45" s="521"/>
      <c r="K45" s="521"/>
      <c r="L45" s="521"/>
      <c r="M45" s="521"/>
      <c r="N45" s="521"/>
      <c r="O45" s="521"/>
      <c r="P45" s="521"/>
      <c r="Q45" s="521"/>
      <c r="R45" s="521"/>
      <c r="S45" s="498">
        <f t="shared" si="130"/>
        <v>0</v>
      </c>
      <c r="T45" s="521"/>
      <c r="U45" s="521"/>
      <c r="V45" s="521"/>
      <c r="W45" s="521"/>
      <c r="X45" s="521"/>
      <c r="Y45" s="521"/>
      <c r="Z45" s="521"/>
      <c r="AA45" s="521"/>
      <c r="AB45" s="521"/>
      <c r="AC45" s="521"/>
      <c r="AD45" s="521"/>
      <c r="AE45" s="522"/>
      <c r="AF45" s="523">
        <f t="shared" si="132"/>
        <v>0</v>
      </c>
      <c r="AG45" s="520">
        <f>AG42*$D45</f>
        <v>409.6772056775734</v>
      </c>
      <c r="AH45" s="520">
        <f t="shared" ref="AH45:BR45" si="136">AH42*$D45</f>
        <v>443.81697281737115</v>
      </c>
      <c r="AI45" s="520">
        <f t="shared" si="136"/>
        <v>480.80172055215206</v>
      </c>
      <c r="AJ45" s="520">
        <f t="shared" si="136"/>
        <v>520.86853059816474</v>
      </c>
      <c r="AK45" s="520">
        <f t="shared" si="136"/>
        <v>564.27424148134503</v>
      </c>
      <c r="AL45" s="520">
        <f t="shared" si="136"/>
        <v>611.29709493812379</v>
      </c>
      <c r="AM45" s="520">
        <f t="shared" si="136"/>
        <v>662.2385195163007</v>
      </c>
      <c r="AN45" s="520">
        <f t="shared" si="136"/>
        <v>717.42506280932571</v>
      </c>
      <c r="AO45" s="520">
        <f t="shared" si="136"/>
        <v>777.21048471010272</v>
      </c>
      <c r="AP45" s="520">
        <f t="shared" si="136"/>
        <v>841.97802510261124</v>
      </c>
      <c r="AQ45" s="520">
        <f t="shared" si="136"/>
        <v>912.14286052782882</v>
      </c>
      <c r="AR45" s="529">
        <f t="shared" si="136"/>
        <v>988.15476557181455</v>
      </c>
      <c r="AS45" s="524">
        <f t="shared" si="133"/>
        <v>7929.8854843027148</v>
      </c>
      <c r="AT45" s="520">
        <f t="shared" si="136"/>
        <v>1070.5009960361324</v>
      </c>
      <c r="AU45" s="520">
        <f t="shared" si="136"/>
        <v>1159.7094123724767</v>
      </c>
      <c r="AV45" s="520">
        <f t="shared" si="136"/>
        <v>1256.3518634035163</v>
      </c>
      <c r="AW45" s="520">
        <f t="shared" si="136"/>
        <v>1361.0478520204761</v>
      </c>
      <c r="AX45" s="520">
        <f t="shared" si="136"/>
        <v>1474.4685063555155</v>
      </c>
      <c r="AY45" s="520">
        <f t="shared" si="136"/>
        <v>1597.3408818851417</v>
      </c>
      <c r="AZ45" s="520">
        <f t="shared" si="136"/>
        <v>1730.4526220422367</v>
      </c>
      <c r="BA45" s="520">
        <f t="shared" si="136"/>
        <v>1874.6570072124227</v>
      </c>
      <c r="BB45" s="520">
        <f t="shared" si="136"/>
        <v>2030.8784244801245</v>
      </c>
      <c r="BC45" s="520">
        <f t="shared" si="136"/>
        <v>2200.1182931868011</v>
      </c>
      <c r="BD45" s="520">
        <f t="shared" si="136"/>
        <v>2383.4614842857013</v>
      </c>
      <c r="BE45" s="529">
        <f t="shared" si="136"/>
        <v>2582.0832746428432</v>
      </c>
      <c r="BF45" s="526">
        <f t="shared" si="134"/>
        <v>20721.070617923389</v>
      </c>
      <c r="BG45" s="520">
        <f t="shared" si="136"/>
        <v>2797.2568808630795</v>
      </c>
      <c r="BH45" s="520">
        <f t="shared" si="136"/>
        <v>3030.3616209350025</v>
      </c>
      <c r="BI45" s="520">
        <f t="shared" si="136"/>
        <v>3282.8917560129189</v>
      </c>
      <c r="BJ45" s="520">
        <f t="shared" si="136"/>
        <v>3556.4660690139954</v>
      </c>
      <c r="BK45" s="520">
        <f t="shared" si="136"/>
        <v>3852.838241431828</v>
      </c>
      <c r="BL45" s="520">
        <f t="shared" si="136"/>
        <v>4173.9080948844803</v>
      </c>
      <c r="BM45" s="520">
        <f t="shared" si="136"/>
        <v>4521.7337694581865</v>
      </c>
      <c r="BN45" s="520">
        <f t="shared" si="136"/>
        <v>4898.5449169130352</v>
      </c>
      <c r="BO45" s="520">
        <f t="shared" si="136"/>
        <v>5306.7569933224549</v>
      </c>
      <c r="BP45" s="520">
        <f t="shared" si="136"/>
        <v>5748.9867427659919</v>
      </c>
      <c r="BQ45" s="520">
        <f t="shared" si="136"/>
        <v>6228.0689713298234</v>
      </c>
      <c r="BR45" s="529">
        <f t="shared" si="136"/>
        <v>6747.0747189406411</v>
      </c>
      <c r="BS45" s="527">
        <f t="shared" si="135"/>
        <v>54144.888775871441</v>
      </c>
    </row>
    <row r="46" spans="1:71" s="535" customFormat="1" ht="12.75" x14ac:dyDescent="0.2">
      <c r="A46" s="485"/>
      <c r="B46" s="486"/>
      <c r="C46" s="487" t="s">
        <v>428</v>
      </c>
      <c r="D46" s="487"/>
      <c r="E46" s="487"/>
      <c r="F46" s="487"/>
      <c r="G46" s="488">
        <f t="shared" ref="G46:AR46" si="137">SUM(G43:G45)</f>
        <v>15</v>
      </c>
      <c r="H46" s="489">
        <f t="shared" si="137"/>
        <v>16.25</v>
      </c>
      <c r="I46" s="489">
        <f t="shared" si="137"/>
        <v>17.604166666666664</v>
      </c>
      <c r="J46" s="489">
        <f t="shared" si="137"/>
        <v>19.071180555555554</v>
      </c>
      <c r="K46" s="489">
        <f t="shared" si="137"/>
        <v>20.660445601851848</v>
      </c>
      <c r="L46" s="489">
        <f t="shared" si="137"/>
        <v>22.382149402006167</v>
      </c>
      <c r="M46" s="489">
        <f t="shared" si="137"/>
        <v>24.247328518840014</v>
      </c>
      <c r="N46" s="489">
        <f t="shared" si="137"/>
        <v>26.267939228743344</v>
      </c>
      <c r="O46" s="489">
        <f t="shared" si="137"/>
        <v>28.456934164471956</v>
      </c>
      <c r="P46" s="489">
        <f t="shared" si="137"/>
        <v>30.828345344844617</v>
      </c>
      <c r="Q46" s="489">
        <f t="shared" si="137"/>
        <v>33.39737412358167</v>
      </c>
      <c r="R46" s="489">
        <f t="shared" si="137"/>
        <v>36.180488633880131</v>
      </c>
      <c r="S46" s="490">
        <f>SUM(G46:R46)</f>
        <v>290.34635224044195</v>
      </c>
      <c r="T46" s="489">
        <f t="shared" si="137"/>
        <v>78.391058706740296</v>
      </c>
      <c r="U46" s="489">
        <f t="shared" si="137"/>
        <v>84.923646932301978</v>
      </c>
      <c r="V46" s="489">
        <f t="shared" si="137"/>
        <v>92.000617509993802</v>
      </c>
      <c r="W46" s="489">
        <f t="shared" si="137"/>
        <v>99.667335635826618</v>
      </c>
      <c r="X46" s="489">
        <f t="shared" si="137"/>
        <v>107.97294693881214</v>
      </c>
      <c r="Y46" s="489">
        <f t="shared" si="137"/>
        <v>116.97069251704649</v>
      </c>
      <c r="Z46" s="489">
        <f t="shared" si="137"/>
        <v>126.71825022680036</v>
      </c>
      <c r="AA46" s="489">
        <f t="shared" si="137"/>
        <v>137.27810441236704</v>
      </c>
      <c r="AB46" s="489">
        <f t="shared" si="137"/>
        <v>148.71794644673093</v>
      </c>
      <c r="AC46" s="489">
        <f t="shared" si="137"/>
        <v>161.11110865062517</v>
      </c>
      <c r="AD46" s="489">
        <f t="shared" si="137"/>
        <v>174.5370343715106</v>
      </c>
      <c r="AE46" s="491">
        <f t="shared" si="137"/>
        <v>189.08178723580312</v>
      </c>
      <c r="AF46" s="492">
        <f>SUM(T46:AE46)</f>
        <v>1517.3705295845584</v>
      </c>
      <c r="AG46" s="489">
        <f t="shared" si="137"/>
        <v>409.6772056775734</v>
      </c>
      <c r="AH46" s="489">
        <f t="shared" si="137"/>
        <v>443.81697281737115</v>
      </c>
      <c r="AI46" s="489">
        <f t="shared" si="137"/>
        <v>480.80172055215206</v>
      </c>
      <c r="AJ46" s="489">
        <f t="shared" si="137"/>
        <v>520.86853059816474</v>
      </c>
      <c r="AK46" s="489">
        <f t="shared" si="137"/>
        <v>564.27424148134503</v>
      </c>
      <c r="AL46" s="489">
        <f t="shared" si="137"/>
        <v>611.29709493812379</v>
      </c>
      <c r="AM46" s="489">
        <f t="shared" si="137"/>
        <v>662.2385195163007</v>
      </c>
      <c r="AN46" s="489">
        <f t="shared" si="137"/>
        <v>717.42506280932571</v>
      </c>
      <c r="AO46" s="489">
        <f t="shared" si="137"/>
        <v>777.21048471010272</v>
      </c>
      <c r="AP46" s="489">
        <f t="shared" si="137"/>
        <v>841.97802510261124</v>
      </c>
      <c r="AQ46" s="489">
        <f t="shared" si="137"/>
        <v>912.14286052782882</v>
      </c>
      <c r="AR46" s="491">
        <f t="shared" si="137"/>
        <v>988.15476557181455</v>
      </c>
      <c r="AS46" s="493">
        <f>SUM(AG46:AR46)</f>
        <v>7929.8854843027148</v>
      </c>
      <c r="AT46" s="489">
        <f t="shared" ref="AT46:BR46" si="138">SUM(AT43:AT45)</f>
        <v>1070.5009960361324</v>
      </c>
      <c r="AU46" s="489">
        <f t="shared" si="138"/>
        <v>1159.7094123724767</v>
      </c>
      <c r="AV46" s="489">
        <f t="shared" si="138"/>
        <v>1256.3518634035163</v>
      </c>
      <c r="AW46" s="489">
        <f t="shared" si="138"/>
        <v>1361.0478520204761</v>
      </c>
      <c r="AX46" s="489">
        <f t="shared" si="138"/>
        <v>1474.4685063555155</v>
      </c>
      <c r="AY46" s="489">
        <f t="shared" si="138"/>
        <v>1597.3408818851417</v>
      </c>
      <c r="AZ46" s="489">
        <f t="shared" si="138"/>
        <v>1730.4526220422367</v>
      </c>
      <c r="BA46" s="489">
        <f t="shared" si="138"/>
        <v>1874.6570072124227</v>
      </c>
      <c r="BB46" s="489">
        <f t="shared" si="138"/>
        <v>2030.8784244801245</v>
      </c>
      <c r="BC46" s="489">
        <f t="shared" si="138"/>
        <v>2200.1182931868011</v>
      </c>
      <c r="BD46" s="489">
        <f t="shared" si="138"/>
        <v>2383.4614842857013</v>
      </c>
      <c r="BE46" s="491">
        <f t="shared" si="138"/>
        <v>2582.0832746428432</v>
      </c>
      <c r="BF46" s="494">
        <f>SUM(AT46:BE46)</f>
        <v>20721.070617923389</v>
      </c>
      <c r="BG46" s="489">
        <f t="shared" si="138"/>
        <v>2797.2568808630795</v>
      </c>
      <c r="BH46" s="489">
        <f t="shared" si="138"/>
        <v>3030.3616209350025</v>
      </c>
      <c r="BI46" s="489">
        <f t="shared" si="138"/>
        <v>3282.8917560129189</v>
      </c>
      <c r="BJ46" s="489">
        <f t="shared" si="138"/>
        <v>3556.4660690139954</v>
      </c>
      <c r="BK46" s="489">
        <f t="shared" si="138"/>
        <v>3852.838241431828</v>
      </c>
      <c r="BL46" s="489">
        <f t="shared" si="138"/>
        <v>4173.9080948844803</v>
      </c>
      <c r="BM46" s="489">
        <f t="shared" si="138"/>
        <v>4521.7337694581865</v>
      </c>
      <c r="BN46" s="489">
        <f t="shared" si="138"/>
        <v>4898.5449169130352</v>
      </c>
      <c r="BO46" s="489">
        <f t="shared" si="138"/>
        <v>5306.7569933224549</v>
      </c>
      <c r="BP46" s="489">
        <f t="shared" si="138"/>
        <v>5748.9867427659919</v>
      </c>
      <c r="BQ46" s="489">
        <f t="shared" si="138"/>
        <v>6228.0689713298234</v>
      </c>
      <c r="BR46" s="491">
        <f t="shared" si="138"/>
        <v>6747.0747189406411</v>
      </c>
      <c r="BS46" s="495">
        <f>SUM(BG46:BR46)</f>
        <v>54144.888775871441</v>
      </c>
    </row>
    <row r="47" spans="1:71" ht="6" customHeight="1" x14ac:dyDescent="0.2">
      <c r="A47" s="97"/>
      <c r="B47" s="420"/>
      <c r="C47" s="421"/>
      <c r="D47" s="421"/>
      <c r="E47" s="421"/>
      <c r="F47" s="421"/>
      <c r="G47" s="422"/>
      <c r="H47" s="422"/>
      <c r="I47" s="422"/>
      <c r="J47" s="422"/>
      <c r="K47" s="422"/>
      <c r="L47" s="422"/>
      <c r="M47" s="422"/>
      <c r="N47" s="422"/>
      <c r="O47" s="422"/>
      <c r="P47" s="422"/>
      <c r="Q47" s="422"/>
      <c r="R47" s="417"/>
      <c r="S47" s="421"/>
      <c r="T47" s="422"/>
      <c r="U47" s="422"/>
      <c r="V47" s="422"/>
      <c r="W47" s="422"/>
      <c r="X47" s="422"/>
      <c r="Y47" s="422"/>
      <c r="Z47" s="422"/>
      <c r="AA47" s="422"/>
      <c r="AB47" s="422"/>
      <c r="AC47" s="422"/>
      <c r="AD47" s="422"/>
      <c r="AE47" s="417"/>
      <c r="AF47" s="421"/>
      <c r="AG47" s="422"/>
      <c r="AH47" s="422"/>
      <c r="AI47" s="422"/>
      <c r="AJ47" s="422"/>
      <c r="AK47" s="422"/>
      <c r="AL47" s="422"/>
      <c r="AM47" s="422"/>
      <c r="AN47" s="422"/>
      <c r="AO47" s="422"/>
      <c r="AP47" s="422"/>
      <c r="AQ47" s="422"/>
      <c r="AR47" s="417"/>
      <c r="AS47" s="421"/>
      <c r="AT47" s="422"/>
      <c r="AU47" s="422"/>
      <c r="AV47" s="422"/>
      <c r="AW47" s="422"/>
      <c r="AX47" s="422"/>
      <c r="AY47" s="422"/>
      <c r="AZ47" s="422"/>
      <c r="BA47" s="422"/>
      <c r="BB47" s="422"/>
      <c r="BC47" s="422"/>
      <c r="BD47" s="422"/>
      <c r="BE47" s="417"/>
      <c r="BF47" s="421"/>
      <c r="BG47" s="422"/>
      <c r="BH47" s="422"/>
      <c r="BI47" s="422"/>
      <c r="BJ47" s="422"/>
      <c r="BK47" s="422"/>
      <c r="BL47" s="422"/>
      <c r="BM47" s="422"/>
      <c r="BN47" s="422"/>
      <c r="BO47" s="422"/>
      <c r="BP47" s="422"/>
      <c r="BQ47" s="422"/>
      <c r="BR47" s="422"/>
      <c r="BS47" s="421"/>
    </row>
    <row r="48" spans="1:71" s="58" customFormat="1" ht="6" customHeight="1" x14ac:dyDescent="0.2">
      <c r="D48" s="59"/>
      <c r="E48" s="59"/>
      <c r="F48" s="59"/>
      <c r="S48" s="90"/>
      <c r="AE48" s="423"/>
      <c r="AF48" s="90"/>
      <c r="AS48" s="90"/>
      <c r="BF48" s="90"/>
      <c r="BS48" s="90"/>
    </row>
    <row r="49" spans="1:71" ht="6" customHeight="1" x14ac:dyDescent="0.2">
      <c r="A49" s="101"/>
      <c r="B49" s="414"/>
      <c r="C49" s="415"/>
      <c r="D49" s="415"/>
      <c r="E49" s="415"/>
      <c r="F49" s="415"/>
      <c r="G49" s="416"/>
      <c r="H49" s="416"/>
      <c r="I49" s="416"/>
      <c r="J49" s="416"/>
      <c r="K49" s="416"/>
      <c r="L49" s="416"/>
      <c r="M49" s="416"/>
      <c r="N49" s="416"/>
      <c r="O49" s="416"/>
      <c r="P49" s="416"/>
      <c r="Q49" s="416"/>
      <c r="R49" s="417"/>
      <c r="S49" s="415"/>
      <c r="T49" s="416"/>
      <c r="U49" s="416"/>
      <c r="V49" s="416"/>
      <c r="W49" s="416"/>
      <c r="X49" s="416"/>
      <c r="Y49" s="416"/>
      <c r="Z49" s="416"/>
      <c r="AA49" s="416"/>
      <c r="AB49" s="416"/>
      <c r="AC49" s="416"/>
      <c r="AD49" s="416"/>
      <c r="AE49" s="417"/>
      <c r="AF49" s="415"/>
      <c r="AG49" s="416"/>
      <c r="AH49" s="416"/>
      <c r="AI49" s="416"/>
      <c r="AJ49" s="416"/>
      <c r="AK49" s="416"/>
      <c r="AL49" s="416"/>
      <c r="AM49" s="416"/>
      <c r="AN49" s="416"/>
      <c r="AO49" s="416"/>
      <c r="AP49" s="416"/>
      <c r="AQ49" s="416"/>
      <c r="AR49" s="417"/>
      <c r="AS49" s="415"/>
      <c r="AT49" s="416"/>
      <c r="AU49" s="416"/>
      <c r="AV49" s="416"/>
      <c r="AW49" s="416"/>
      <c r="AX49" s="416"/>
      <c r="AY49" s="416"/>
      <c r="AZ49" s="416"/>
      <c r="BA49" s="416"/>
      <c r="BB49" s="416"/>
      <c r="BC49" s="416"/>
      <c r="BD49" s="416"/>
      <c r="BE49" s="417"/>
      <c r="BF49" s="415"/>
      <c r="BG49" s="416"/>
      <c r="BH49" s="416"/>
      <c r="BI49" s="416"/>
      <c r="BJ49" s="416"/>
      <c r="BK49" s="416"/>
      <c r="BL49" s="416"/>
      <c r="BM49" s="416"/>
      <c r="BN49" s="416"/>
      <c r="BO49" s="416"/>
      <c r="BP49" s="416"/>
      <c r="BQ49" s="416"/>
      <c r="BR49" s="416"/>
      <c r="BS49" s="415"/>
    </row>
    <row r="50" spans="1:71" s="480" customFormat="1" ht="15" x14ac:dyDescent="0.25">
      <c r="A50" s="96" t="s">
        <v>40</v>
      </c>
      <c r="B50" s="477"/>
      <c r="C50" s="450" t="s">
        <v>366</v>
      </c>
      <c r="D50" s="307">
        <v>0.1</v>
      </c>
      <c r="E50" s="478"/>
      <c r="F50" s="478"/>
      <c r="G50" s="453">
        <v>10</v>
      </c>
      <c r="H50" s="454">
        <f>(1+($D50/4))*G50</f>
        <v>10.25</v>
      </c>
      <c r="I50" s="454">
        <f t="shared" ref="I50:BR50" si="139">(1+($D50/4))*H50</f>
        <v>10.50625</v>
      </c>
      <c r="J50" s="454">
        <f t="shared" si="139"/>
        <v>10.768906249999999</v>
      </c>
      <c r="K50" s="454">
        <f t="shared" si="139"/>
        <v>11.038128906249998</v>
      </c>
      <c r="L50" s="454">
        <f t="shared" si="139"/>
        <v>11.314082128906247</v>
      </c>
      <c r="M50" s="454">
        <f t="shared" si="139"/>
        <v>11.596934182128901</v>
      </c>
      <c r="N50" s="454">
        <f t="shared" si="139"/>
        <v>11.886857536682124</v>
      </c>
      <c r="O50" s="454">
        <f t="shared" si="139"/>
        <v>12.184028975099176</v>
      </c>
      <c r="P50" s="454">
        <f t="shared" si="139"/>
        <v>12.488629699476654</v>
      </c>
      <c r="Q50" s="454">
        <f t="shared" si="139"/>
        <v>12.800845441963569</v>
      </c>
      <c r="R50" s="454">
        <f t="shared" si="139"/>
        <v>13.120866578012656</v>
      </c>
      <c r="S50" s="455">
        <f>SUM(G50:R50)</f>
        <v>137.95552969851937</v>
      </c>
      <c r="T50" s="454">
        <f>(1+($D50/4))*R50</f>
        <v>13.448888242462971</v>
      </c>
      <c r="U50" s="454">
        <f t="shared" si="139"/>
        <v>13.785110448524543</v>
      </c>
      <c r="V50" s="454">
        <f t="shared" si="139"/>
        <v>14.129738209737656</v>
      </c>
      <c r="W50" s="454">
        <f t="shared" si="139"/>
        <v>14.482981664981097</v>
      </c>
      <c r="X50" s="454">
        <f t="shared" si="139"/>
        <v>14.845056206605623</v>
      </c>
      <c r="Y50" s="454">
        <f t="shared" si="139"/>
        <v>15.216182611770762</v>
      </c>
      <c r="Z50" s="454">
        <f t="shared" si="139"/>
        <v>15.596587177065029</v>
      </c>
      <c r="AA50" s="454">
        <f t="shared" si="139"/>
        <v>15.986501856491653</v>
      </c>
      <c r="AB50" s="454">
        <f t="shared" si="139"/>
        <v>16.386164402903944</v>
      </c>
      <c r="AC50" s="454">
        <f t="shared" si="139"/>
        <v>16.795818512976542</v>
      </c>
      <c r="AD50" s="454">
        <f t="shared" si="139"/>
        <v>17.215713975800956</v>
      </c>
      <c r="AE50" s="456">
        <f t="shared" si="139"/>
        <v>17.646106825195979</v>
      </c>
      <c r="AF50" s="457">
        <f>SUM(T50:AE50)</f>
        <v>185.53485013451674</v>
      </c>
      <c r="AG50" s="454">
        <f>(1+($D50/4))*AE50</f>
        <v>18.087259495825876</v>
      </c>
      <c r="AH50" s="454">
        <f t="shared" si="139"/>
        <v>18.539440983221521</v>
      </c>
      <c r="AI50" s="454">
        <f t="shared" si="139"/>
        <v>19.002927007802057</v>
      </c>
      <c r="AJ50" s="454">
        <f t="shared" si="139"/>
        <v>19.478000182997107</v>
      </c>
      <c r="AK50" s="454">
        <f t="shared" si="139"/>
        <v>19.964950187572033</v>
      </c>
      <c r="AL50" s="454">
        <f t="shared" si="139"/>
        <v>20.464073942261333</v>
      </c>
      <c r="AM50" s="454">
        <f t="shared" si="139"/>
        <v>20.975675790817863</v>
      </c>
      <c r="AN50" s="454">
        <f t="shared" si="139"/>
        <v>21.500067685588309</v>
      </c>
      <c r="AO50" s="454">
        <f t="shared" si="139"/>
        <v>22.037569377728015</v>
      </c>
      <c r="AP50" s="454">
        <f t="shared" si="139"/>
        <v>22.588508612171214</v>
      </c>
      <c r="AQ50" s="454">
        <f t="shared" si="139"/>
        <v>23.153221327475492</v>
      </c>
      <c r="AR50" s="456">
        <f t="shared" si="139"/>
        <v>23.732051860662377</v>
      </c>
      <c r="AS50" s="460">
        <f>SUM(AG50:AR50)</f>
        <v>249.5237464541232</v>
      </c>
      <c r="AT50" s="454">
        <f>(1+($D50/4))*AR50</f>
        <v>24.325353157178935</v>
      </c>
      <c r="AU50" s="454">
        <f t="shared" si="139"/>
        <v>24.933486986108406</v>
      </c>
      <c r="AV50" s="454">
        <f t="shared" si="139"/>
        <v>25.556824160761114</v>
      </c>
      <c r="AW50" s="454">
        <f t="shared" si="139"/>
        <v>26.195744764780137</v>
      </c>
      <c r="AX50" s="454">
        <f t="shared" si="139"/>
        <v>26.850638383899639</v>
      </c>
      <c r="AY50" s="454">
        <f t="shared" si="139"/>
        <v>27.521904343497127</v>
      </c>
      <c r="AZ50" s="454">
        <f t="shared" si="139"/>
        <v>28.209951952084552</v>
      </c>
      <c r="BA50" s="454">
        <f t="shared" si="139"/>
        <v>28.915200750886662</v>
      </c>
      <c r="BB50" s="454">
        <f t="shared" si="139"/>
        <v>29.638080769658824</v>
      </c>
      <c r="BC50" s="454">
        <f t="shared" si="139"/>
        <v>30.379032788900293</v>
      </c>
      <c r="BD50" s="454">
        <f t="shared" si="139"/>
        <v>31.138508608622796</v>
      </c>
      <c r="BE50" s="456">
        <f t="shared" si="139"/>
        <v>31.916971323838364</v>
      </c>
      <c r="BF50" s="461">
        <f>SUM(AT50:BE50)</f>
        <v>335.58169799021681</v>
      </c>
      <c r="BG50" s="454">
        <f>(1+($D50/4))*BE50</f>
        <v>32.71489560693432</v>
      </c>
      <c r="BH50" s="454">
        <f t="shared" si="139"/>
        <v>33.532767997107676</v>
      </c>
      <c r="BI50" s="454">
        <f t="shared" si="139"/>
        <v>34.371087197035365</v>
      </c>
      <c r="BJ50" s="454">
        <f t="shared" si="139"/>
        <v>35.230364376961248</v>
      </c>
      <c r="BK50" s="454">
        <f t="shared" si="139"/>
        <v>36.111123486385274</v>
      </c>
      <c r="BL50" s="454">
        <f t="shared" si="139"/>
        <v>37.013901573544906</v>
      </c>
      <c r="BM50" s="454">
        <f t="shared" si="139"/>
        <v>37.939249112883523</v>
      </c>
      <c r="BN50" s="454">
        <f t="shared" si="139"/>
        <v>38.887730340705609</v>
      </c>
      <c r="BO50" s="454">
        <f t="shared" si="139"/>
        <v>39.859923599223244</v>
      </c>
      <c r="BP50" s="454">
        <f t="shared" si="139"/>
        <v>40.85642168920382</v>
      </c>
      <c r="BQ50" s="454">
        <f t="shared" si="139"/>
        <v>41.877832231433914</v>
      </c>
      <c r="BR50" s="456">
        <f t="shared" si="139"/>
        <v>42.92477803721976</v>
      </c>
      <c r="BS50" s="462">
        <f>SUM(BG50:BR50)</f>
        <v>451.32007524863866</v>
      </c>
    </row>
    <row r="51" spans="1:71" s="765" customFormat="1" ht="15" x14ac:dyDescent="0.25">
      <c r="A51" s="485" t="s">
        <v>50</v>
      </c>
      <c r="B51" s="763"/>
      <c r="C51" s="518" t="s">
        <v>432</v>
      </c>
      <c r="D51" s="307">
        <v>0.2</v>
      </c>
      <c r="E51" s="764"/>
      <c r="F51" s="764"/>
      <c r="G51" s="769">
        <v>5</v>
      </c>
      <c r="H51" s="770">
        <f>(1+($D51/12))*G51</f>
        <v>5.083333333333333</v>
      </c>
      <c r="I51" s="770">
        <f t="shared" ref="I51:BR51" si="140">(1+($D51/12))*H51</f>
        <v>5.1680555555555552</v>
      </c>
      <c r="J51" s="770">
        <f t="shared" si="140"/>
        <v>5.2541898148148141</v>
      </c>
      <c r="K51" s="770">
        <f t="shared" si="140"/>
        <v>5.3417596450617273</v>
      </c>
      <c r="L51" s="770">
        <f t="shared" si="140"/>
        <v>5.430788972479422</v>
      </c>
      <c r="M51" s="770">
        <f t="shared" si="140"/>
        <v>5.521302122020745</v>
      </c>
      <c r="N51" s="770">
        <f t="shared" si="140"/>
        <v>5.6133238240544241</v>
      </c>
      <c r="O51" s="770">
        <f t="shared" si="140"/>
        <v>5.7068792211219979</v>
      </c>
      <c r="P51" s="770">
        <f t="shared" si="140"/>
        <v>5.8019938748073638</v>
      </c>
      <c r="Q51" s="770">
        <f t="shared" si="140"/>
        <v>5.8986937727208195</v>
      </c>
      <c r="R51" s="770">
        <f t="shared" si="140"/>
        <v>5.9970053355994999</v>
      </c>
      <c r="S51" s="771">
        <f>AVERAGE(G51:R51)</f>
        <v>5.4847771226308089</v>
      </c>
      <c r="T51" s="770">
        <f>(1+($D51/12))*R51</f>
        <v>6.0969554245261577</v>
      </c>
      <c r="U51" s="770">
        <f t="shared" si="140"/>
        <v>6.1985713482682598</v>
      </c>
      <c r="V51" s="770">
        <f t="shared" si="140"/>
        <v>6.3018808707393967</v>
      </c>
      <c r="W51" s="770">
        <f t="shared" si="140"/>
        <v>6.4069122185850533</v>
      </c>
      <c r="X51" s="770">
        <f t="shared" si="140"/>
        <v>6.5136940888948036</v>
      </c>
      <c r="Y51" s="770">
        <f t="shared" si="140"/>
        <v>6.6222556570430502</v>
      </c>
      <c r="Z51" s="770">
        <f t="shared" si="140"/>
        <v>6.7326265846604336</v>
      </c>
      <c r="AA51" s="770">
        <f t="shared" si="140"/>
        <v>6.844837027738107</v>
      </c>
      <c r="AB51" s="770">
        <f t="shared" si="140"/>
        <v>6.9589176448670749</v>
      </c>
      <c r="AC51" s="770">
        <f t="shared" si="140"/>
        <v>7.074899605614859</v>
      </c>
      <c r="AD51" s="770">
        <f t="shared" si="140"/>
        <v>7.1928145990417729</v>
      </c>
      <c r="AE51" s="772">
        <f t="shared" si="140"/>
        <v>7.3126948423591349</v>
      </c>
      <c r="AF51" s="773">
        <f>AVERAGE(T51:AE51)</f>
        <v>6.6880883260281747</v>
      </c>
      <c r="AG51" s="770">
        <f>(1+($D51/12))*AE51</f>
        <v>7.4345730897317868</v>
      </c>
      <c r="AH51" s="770">
        <f t="shared" si="140"/>
        <v>7.5584826412273163</v>
      </c>
      <c r="AI51" s="770">
        <f t="shared" si="140"/>
        <v>7.6844573519144381</v>
      </c>
      <c r="AJ51" s="770">
        <f t="shared" si="140"/>
        <v>7.8125316411130115</v>
      </c>
      <c r="AK51" s="770">
        <f t="shared" si="140"/>
        <v>7.9427405017982275</v>
      </c>
      <c r="AL51" s="770">
        <f t="shared" si="140"/>
        <v>8.0751195101615316</v>
      </c>
      <c r="AM51" s="770">
        <f t="shared" si="140"/>
        <v>8.2097048353308892</v>
      </c>
      <c r="AN51" s="770">
        <f t="shared" si="140"/>
        <v>8.3465332492530706</v>
      </c>
      <c r="AO51" s="770">
        <f t="shared" si="140"/>
        <v>8.485642136740621</v>
      </c>
      <c r="AP51" s="770">
        <f t="shared" si="140"/>
        <v>8.6270695056862969</v>
      </c>
      <c r="AQ51" s="770">
        <f t="shared" si="140"/>
        <v>8.770853997447734</v>
      </c>
      <c r="AR51" s="772">
        <f t="shared" si="140"/>
        <v>8.9170348974051965</v>
      </c>
      <c r="AS51" s="774">
        <f>AVERAGE(AG51:AR51)</f>
        <v>8.15539527981751</v>
      </c>
      <c r="AT51" s="770">
        <f>(1+($D51/12))*AR51</f>
        <v>9.0656521456952834</v>
      </c>
      <c r="AU51" s="770">
        <f t="shared" si="140"/>
        <v>9.2167463481235377</v>
      </c>
      <c r="AV51" s="770">
        <f t="shared" si="140"/>
        <v>9.3703587872589296</v>
      </c>
      <c r="AW51" s="770">
        <f t="shared" si="140"/>
        <v>9.5265314337132452</v>
      </c>
      <c r="AX51" s="770">
        <f t="shared" si="140"/>
        <v>9.685306957608466</v>
      </c>
      <c r="AY51" s="770">
        <f t="shared" si="140"/>
        <v>9.8467287402352728</v>
      </c>
      <c r="AZ51" s="770">
        <f t="shared" si="140"/>
        <v>10.010840885905861</v>
      </c>
      <c r="BA51" s="770">
        <f t="shared" si="140"/>
        <v>10.177688234004291</v>
      </c>
      <c r="BB51" s="770">
        <f t="shared" si="140"/>
        <v>10.347316371237696</v>
      </c>
      <c r="BC51" s="770">
        <f t="shared" si="140"/>
        <v>10.519771644091657</v>
      </c>
      <c r="BD51" s="770">
        <f t="shared" si="140"/>
        <v>10.695101171493183</v>
      </c>
      <c r="BE51" s="772">
        <f t="shared" si="140"/>
        <v>10.873352857684736</v>
      </c>
      <c r="BF51" s="775">
        <f>AVERAGE(AT51:BE51)</f>
        <v>9.9446162980876807</v>
      </c>
      <c r="BG51" s="770">
        <f>(1+($D51/12))*BE51</f>
        <v>11.054575405312814</v>
      </c>
      <c r="BH51" s="770">
        <f t="shared" si="140"/>
        <v>11.238818328734693</v>
      </c>
      <c r="BI51" s="770">
        <f t="shared" si="140"/>
        <v>11.426131967546937</v>
      </c>
      <c r="BJ51" s="770">
        <f t="shared" si="140"/>
        <v>11.616567500339384</v>
      </c>
      <c r="BK51" s="770">
        <f t="shared" si="140"/>
        <v>11.810176958678372</v>
      </c>
      <c r="BL51" s="770">
        <f t="shared" si="140"/>
        <v>12.007013241323012</v>
      </c>
      <c r="BM51" s="770">
        <f t="shared" si="140"/>
        <v>12.207130128678395</v>
      </c>
      <c r="BN51" s="770">
        <f t="shared" si="140"/>
        <v>12.410582297489702</v>
      </c>
      <c r="BO51" s="770">
        <f t="shared" si="140"/>
        <v>12.617425335781196</v>
      </c>
      <c r="BP51" s="770">
        <f t="shared" si="140"/>
        <v>12.827715758044215</v>
      </c>
      <c r="BQ51" s="770">
        <f t="shared" si="140"/>
        <v>13.041511020678286</v>
      </c>
      <c r="BR51" s="772">
        <f t="shared" si="140"/>
        <v>13.25886953768959</v>
      </c>
      <c r="BS51" s="776">
        <f>AVERAGE(BG51:BR51)</f>
        <v>12.126376456691382</v>
      </c>
    </row>
    <row r="52" spans="1:71" s="535" customFormat="1" ht="12.75" x14ac:dyDescent="0.2">
      <c r="A52" s="485" t="s">
        <v>39</v>
      </c>
      <c r="B52" s="486"/>
      <c r="C52" s="487" t="s">
        <v>429</v>
      </c>
      <c r="D52" s="487"/>
      <c r="E52" s="487"/>
      <c r="F52" s="487"/>
      <c r="G52" s="488">
        <f>INT(G50)*INT(G51)</f>
        <v>50</v>
      </c>
      <c r="H52" s="489">
        <f t="shared" ref="H52:BR52" si="141">INT(H50)*INT(H51)</f>
        <v>50</v>
      </c>
      <c r="I52" s="489">
        <f t="shared" si="141"/>
        <v>50</v>
      </c>
      <c r="J52" s="489">
        <f t="shared" si="141"/>
        <v>50</v>
      </c>
      <c r="K52" s="489">
        <f t="shared" si="141"/>
        <v>55</v>
      </c>
      <c r="L52" s="489">
        <f t="shared" si="141"/>
        <v>55</v>
      </c>
      <c r="M52" s="489">
        <f t="shared" si="141"/>
        <v>55</v>
      </c>
      <c r="N52" s="489">
        <f t="shared" si="141"/>
        <v>55</v>
      </c>
      <c r="O52" s="489">
        <f t="shared" si="141"/>
        <v>60</v>
      </c>
      <c r="P52" s="489">
        <f t="shared" si="141"/>
        <v>60</v>
      </c>
      <c r="Q52" s="489">
        <f t="shared" si="141"/>
        <v>60</v>
      </c>
      <c r="R52" s="489">
        <f t="shared" si="141"/>
        <v>65</v>
      </c>
      <c r="S52" s="490">
        <f>SUM(G52:R52)</f>
        <v>665</v>
      </c>
      <c r="T52" s="489">
        <f t="shared" si="141"/>
        <v>78</v>
      </c>
      <c r="U52" s="489">
        <f t="shared" si="141"/>
        <v>78</v>
      </c>
      <c r="V52" s="489">
        <f t="shared" si="141"/>
        <v>84</v>
      </c>
      <c r="W52" s="489">
        <f t="shared" si="141"/>
        <v>84</v>
      </c>
      <c r="X52" s="489">
        <f t="shared" si="141"/>
        <v>84</v>
      </c>
      <c r="Y52" s="489">
        <f t="shared" si="141"/>
        <v>90</v>
      </c>
      <c r="Z52" s="489">
        <f t="shared" si="141"/>
        <v>90</v>
      </c>
      <c r="AA52" s="489">
        <f t="shared" si="141"/>
        <v>90</v>
      </c>
      <c r="AB52" s="489">
        <f t="shared" si="141"/>
        <v>96</v>
      </c>
      <c r="AC52" s="489">
        <f t="shared" si="141"/>
        <v>112</v>
      </c>
      <c r="AD52" s="489">
        <f t="shared" si="141"/>
        <v>119</v>
      </c>
      <c r="AE52" s="491">
        <f t="shared" si="141"/>
        <v>119</v>
      </c>
      <c r="AF52" s="492">
        <f>SUM(T52:AE52)</f>
        <v>1124</v>
      </c>
      <c r="AG52" s="489">
        <f t="shared" si="141"/>
        <v>126</v>
      </c>
      <c r="AH52" s="489">
        <f t="shared" si="141"/>
        <v>126</v>
      </c>
      <c r="AI52" s="489">
        <f t="shared" si="141"/>
        <v>133</v>
      </c>
      <c r="AJ52" s="489">
        <f t="shared" si="141"/>
        <v>133</v>
      </c>
      <c r="AK52" s="489">
        <f t="shared" si="141"/>
        <v>133</v>
      </c>
      <c r="AL52" s="489">
        <f t="shared" si="141"/>
        <v>160</v>
      </c>
      <c r="AM52" s="489">
        <f t="shared" si="141"/>
        <v>160</v>
      </c>
      <c r="AN52" s="489">
        <f t="shared" si="141"/>
        <v>168</v>
      </c>
      <c r="AO52" s="489">
        <f t="shared" si="141"/>
        <v>176</v>
      </c>
      <c r="AP52" s="489">
        <f t="shared" si="141"/>
        <v>176</v>
      </c>
      <c r="AQ52" s="489">
        <f t="shared" si="141"/>
        <v>184</v>
      </c>
      <c r="AR52" s="491">
        <f t="shared" si="141"/>
        <v>184</v>
      </c>
      <c r="AS52" s="493">
        <f>SUM(AG52:AR52)</f>
        <v>1859</v>
      </c>
      <c r="AT52" s="489">
        <f t="shared" si="141"/>
        <v>216</v>
      </c>
      <c r="AU52" s="489">
        <f t="shared" si="141"/>
        <v>216</v>
      </c>
      <c r="AV52" s="489">
        <f t="shared" si="141"/>
        <v>225</v>
      </c>
      <c r="AW52" s="489">
        <f t="shared" si="141"/>
        <v>234</v>
      </c>
      <c r="AX52" s="489">
        <f t="shared" si="141"/>
        <v>234</v>
      </c>
      <c r="AY52" s="489">
        <f t="shared" si="141"/>
        <v>243</v>
      </c>
      <c r="AZ52" s="489">
        <f t="shared" si="141"/>
        <v>280</v>
      </c>
      <c r="BA52" s="489">
        <f t="shared" si="141"/>
        <v>280</v>
      </c>
      <c r="BB52" s="489">
        <f t="shared" si="141"/>
        <v>290</v>
      </c>
      <c r="BC52" s="489">
        <f t="shared" si="141"/>
        <v>300</v>
      </c>
      <c r="BD52" s="489">
        <f t="shared" si="141"/>
        <v>310</v>
      </c>
      <c r="BE52" s="491">
        <f t="shared" si="141"/>
        <v>310</v>
      </c>
      <c r="BF52" s="494">
        <f>SUM(AT52:BE52)</f>
        <v>3138</v>
      </c>
      <c r="BG52" s="489">
        <f t="shared" si="141"/>
        <v>352</v>
      </c>
      <c r="BH52" s="489">
        <f t="shared" si="141"/>
        <v>363</v>
      </c>
      <c r="BI52" s="489">
        <f t="shared" si="141"/>
        <v>374</v>
      </c>
      <c r="BJ52" s="489">
        <f t="shared" si="141"/>
        <v>385</v>
      </c>
      <c r="BK52" s="489">
        <f t="shared" si="141"/>
        <v>396</v>
      </c>
      <c r="BL52" s="489">
        <f t="shared" si="141"/>
        <v>444</v>
      </c>
      <c r="BM52" s="489">
        <f t="shared" si="141"/>
        <v>444</v>
      </c>
      <c r="BN52" s="489">
        <f t="shared" si="141"/>
        <v>456</v>
      </c>
      <c r="BO52" s="489">
        <f t="shared" si="141"/>
        <v>468</v>
      </c>
      <c r="BP52" s="489">
        <f t="shared" si="141"/>
        <v>480</v>
      </c>
      <c r="BQ52" s="489">
        <f t="shared" si="141"/>
        <v>533</v>
      </c>
      <c r="BR52" s="491">
        <f t="shared" si="141"/>
        <v>546</v>
      </c>
      <c r="BS52" s="495">
        <f>SUM(BG52:BR52)</f>
        <v>5241</v>
      </c>
    </row>
    <row r="53" spans="1:71" ht="6" customHeight="1" x14ac:dyDescent="0.2">
      <c r="A53" s="97"/>
      <c r="B53" s="420"/>
      <c r="C53" s="421"/>
      <c r="D53" s="421"/>
      <c r="E53" s="421"/>
      <c r="F53" s="421"/>
      <c r="G53" s="422"/>
      <c r="H53" s="422"/>
      <c r="I53" s="422"/>
      <c r="J53" s="422"/>
      <c r="K53" s="422"/>
      <c r="L53" s="422"/>
      <c r="M53" s="422"/>
      <c r="N53" s="422"/>
      <c r="O53" s="422"/>
      <c r="P53" s="422"/>
      <c r="Q53" s="422"/>
      <c r="R53" s="417"/>
      <c r="S53" s="421"/>
      <c r="T53" s="422"/>
      <c r="U53" s="422"/>
      <c r="V53" s="422"/>
      <c r="W53" s="422"/>
      <c r="X53" s="422"/>
      <c r="Y53" s="422"/>
      <c r="Z53" s="422"/>
      <c r="AA53" s="422"/>
      <c r="AB53" s="422"/>
      <c r="AC53" s="422"/>
      <c r="AD53" s="422"/>
      <c r="AE53" s="417"/>
      <c r="AF53" s="421"/>
      <c r="AG53" s="422"/>
      <c r="AH53" s="422"/>
      <c r="AI53" s="422"/>
      <c r="AJ53" s="422"/>
      <c r="AK53" s="422"/>
      <c r="AL53" s="422"/>
      <c r="AM53" s="422"/>
      <c r="AN53" s="422"/>
      <c r="AO53" s="422"/>
      <c r="AP53" s="422"/>
      <c r="AQ53" s="422"/>
      <c r="AR53" s="417"/>
      <c r="AS53" s="421"/>
      <c r="AT53" s="422"/>
      <c r="AU53" s="422"/>
      <c r="AV53" s="422"/>
      <c r="AW53" s="422"/>
      <c r="AX53" s="422"/>
      <c r="AY53" s="422"/>
      <c r="AZ53" s="422"/>
      <c r="BA53" s="422"/>
      <c r="BB53" s="422"/>
      <c r="BC53" s="422"/>
      <c r="BD53" s="422"/>
      <c r="BE53" s="422"/>
      <c r="BF53" s="421"/>
      <c r="BG53" s="422"/>
      <c r="BH53" s="422"/>
      <c r="BI53" s="422"/>
      <c r="BJ53" s="422"/>
      <c r="BK53" s="422"/>
      <c r="BL53" s="422"/>
      <c r="BM53" s="422"/>
      <c r="BN53" s="422"/>
      <c r="BO53" s="422"/>
      <c r="BP53" s="422"/>
      <c r="BQ53" s="422"/>
      <c r="BR53" s="422"/>
      <c r="BS53" s="421"/>
    </row>
    <row r="54" spans="1:71" s="58" customFormat="1" ht="6" customHeight="1" x14ac:dyDescent="0.2">
      <c r="D54" s="59"/>
      <c r="E54" s="59"/>
      <c r="F54" s="59"/>
      <c r="S54" s="90"/>
      <c r="AE54" s="423"/>
      <c r="AF54" s="90"/>
      <c r="AS54" s="90"/>
      <c r="BF54" s="90"/>
      <c r="BS54" s="90"/>
    </row>
    <row r="55" spans="1:71" ht="6" customHeight="1" x14ac:dyDescent="0.2">
      <c r="A55" s="101"/>
      <c r="B55" s="414"/>
      <c r="C55" s="415"/>
      <c r="D55" s="415"/>
      <c r="E55" s="415"/>
      <c r="F55" s="415"/>
      <c r="G55" s="416"/>
      <c r="H55" s="416"/>
      <c r="I55" s="416"/>
      <c r="J55" s="416"/>
      <c r="K55" s="416"/>
      <c r="L55" s="416"/>
      <c r="M55" s="416"/>
      <c r="N55" s="416"/>
      <c r="O55" s="416"/>
      <c r="P55" s="416"/>
      <c r="Q55" s="416"/>
      <c r="R55" s="417"/>
      <c r="S55" s="415"/>
      <c r="T55" s="416"/>
      <c r="U55" s="416"/>
      <c r="V55" s="416"/>
      <c r="W55" s="416"/>
      <c r="X55" s="416"/>
      <c r="Y55" s="416"/>
      <c r="Z55" s="416"/>
      <c r="AA55" s="416"/>
      <c r="AB55" s="416"/>
      <c r="AC55" s="416"/>
      <c r="AD55" s="416"/>
      <c r="AE55" s="417"/>
      <c r="AF55" s="415"/>
      <c r="AG55" s="416"/>
      <c r="AH55" s="416"/>
      <c r="AI55" s="416"/>
      <c r="AJ55" s="416"/>
      <c r="AK55" s="416"/>
      <c r="AL55" s="416"/>
      <c r="AM55" s="416"/>
      <c r="AN55" s="416"/>
      <c r="AO55" s="416"/>
      <c r="AP55" s="416"/>
      <c r="AQ55" s="416"/>
      <c r="AR55" s="417"/>
      <c r="AS55" s="415"/>
      <c r="AT55" s="416"/>
      <c r="AU55" s="416"/>
      <c r="AV55" s="416"/>
      <c r="AW55" s="416"/>
      <c r="AX55" s="416"/>
      <c r="AY55" s="416"/>
      <c r="AZ55" s="416"/>
      <c r="BA55" s="416"/>
      <c r="BB55" s="416"/>
      <c r="BC55" s="416"/>
      <c r="BD55" s="416"/>
      <c r="BE55" s="416"/>
      <c r="BF55" s="415"/>
      <c r="BG55" s="416"/>
      <c r="BH55" s="416"/>
      <c r="BI55" s="416"/>
      <c r="BJ55" s="416"/>
      <c r="BK55" s="416"/>
      <c r="BL55" s="416"/>
      <c r="BM55" s="416"/>
      <c r="BN55" s="416"/>
      <c r="BO55" s="416"/>
      <c r="BP55" s="416"/>
      <c r="BQ55" s="416"/>
      <c r="BR55" s="416"/>
      <c r="BS55" s="415"/>
    </row>
    <row r="56" spans="1:71" s="463" customFormat="1" ht="15" x14ac:dyDescent="0.25">
      <c r="A56" s="96" t="s">
        <v>40</v>
      </c>
      <c r="B56" s="452"/>
      <c r="C56" s="450" t="s">
        <v>367</v>
      </c>
      <c r="D56" s="307">
        <v>0.2</v>
      </c>
      <c r="E56" s="450"/>
      <c r="F56" s="450"/>
      <c r="G56" s="453">
        <v>50</v>
      </c>
      <c r="H56" s="454">
        <f>(1+($D56/4))*G56</f>
        <v>52.5</v>
      </c>
      <c r="I56" s="454">
        <f t="shared" ref="I56:BR56" si="142">(1+($D56/4))*H56</f>
        <v>55.125</v>
      </c>
      <c r="J56" s="454">
        <f t="shared" si="142"/>
        <v>57.881250000000001</v>
      </c>
      <c r="K56" s="454">
        <f t="shared" si="142"/>
        <v>60.775312500000005</v>
      </c>
      <c r="L56" s="454">
        <f t="shared" si="142"/>
        <v>63.814078125000009</v>
      </c>
      <c r="M56" s="454">
        <f t="shared" si="142"/>
        <v>67.004782031250016</v>
      </c>
      <c r="N56" s="454">
        <f t="shared" si="142"/>
        <v>70.355021132812524</v>
      </c>
      <c r="O56" s="454">
        <f t="shared" si="142"/>
        <v>73.872772189453158</v>
      </c>
      <c r="P56" s="454">
        <f t="shared" si="142"/>
        <v>77.566410798925816</v>
      </c>
      <c r="Q56" s="454">
        <f t="shared" si="142"/>
        <v>81.444731338872103</v>
      </c>
      <c r="R56" s="456">
        <f t="shared" si="142"/>
        <v>85.516967905815719</v>
      </c>
      <c r="S56" s="455">
        <f>SUM(G56:R56)</f>
        <v>795.85632602212934</v>
      </c>
      <c r="T56" s="476">
        <f>(1+($D56/4))*R56</f>
        <v>89.792816301106512</v>
      </c>
      <c r="U56" s="454">
        <f t="shared" si="142"/>
        <v>94.282457116161837</v>
      </c>
      <c r="V56" s="454">
        <f t="shared" si="142"/>
        <v>98.996579971969936</v>
      </c>
      <c r="W56" s="454">
        <f t="shared" si="142"/>
        <v>103.94640897056844</v>
      </c>
      <c r="X56" s="454">
        <f t="shared" si="142"/>
        <v>109.14372941909687</v>
      </c>
      <c r="Y56" s="454">
        <f t="shared" si="142"/>
        <v>114.60091589005172</v>
      </c>
      <c r="Z56" s="454">
        <f t="shared" si="142"/>
        <v>120.33096168455431</v>
      </c>
      <c r="AA56" s="454">
        <f t="shared" si="142"/>
        <v>126.34750976878203</v>
      </c>
      <c r="AB56" s="454">
        <f t="shared" si="142"/>
        <v>132.66488525722113</v>
      </c>
      <c r="AC56" s="454">
        <f t="shared" si="142"/>
        <v>139.2981295200822</v>
      </c>
      <c r="AD56" s="454">
        <f t="shared" si="142"/>
        <v>146.2630359960863</v>
      </c>
      <c r="AE56" s="456">
        <f t="shared" si="142"/>
        <v>153.57618779589063</v>
      </c>
      <c r="AF56" s="457">
        <f>SUM(T56:AE56)</f>
        <v>1429.2436176915721</v>
      </c>
      <c r="AG56" s="476">
        <f>(1+($D56/4))*AE56</f>
        <v>161.25499718568517</v>
      </c>
      <c r="AH56" s="454">
        <f t="shared" si="142"/>
        <v>169.31774704496942</v>
      </c>
      <c r="AI56" s="454">
        <f t="shared" si="142"/>
        <v>177.7836343972179</v>
      </c>
      <c r="AJ56" s="454">
        <f t="shared" si="142"/>
        <v>186.67281611707881</v>
      </c>
      <c r="AK56" s="454">
        <f t="shared" si="142"/>
        <v>196.00645692293276</v>
      </c>
      <c r="AL56" s="454">
        <f t="shared" si="142"/>
        <v>205.80677976907941</v>
      </c>
      <c r="AM56" s="454">
        <f t="shared" si="142"/>
        <v>216.09711875753339</v>
      </c>
      <c r="AN56" s="454">
        <f t="shared" si="142"/>
        <v>226.90197469541008</v>
      </c>
      <c r="AO56" s="454">
        <f t="shared" si="142"/>
        <v>238.24707343018059</v>
      </c>
      <c r="AP56" s="454">
        <f t="shared" si="142"/>
        <v>250.15942710168963</v>
      </c>
      <c r="AQ56" s="454">
        <f t="shared" si="142"/>
        <v>262.66739845677409</v>
      </c>
      <c r="AR56" s="456">
        <f t="shared" si="142"/>
        <v>275.8007683796128</v>
      </c>
      <c r="AS56" s="460">
        <f>SUM(AG56:AR56)</f>
        <v>2566.716192258164</v>
      </c>
      <c r="AT56" s="476">
        <f>(1+($D56/4))*AR56</f>
        <v>289.59080679859346</v>
      </c>
      <c r="AU56" s="454">
        <f t="shared" si="142"/>
        <v>304.07034713852318</v>
      </c>
      <c r="AV56" s="454">
        <f t="shared" si="142"/>
        <v>319.27386449544935</v>
      </c>
      <c r="AW56" s="454">
        <f t="shared" si="142"/>
        <v>335.23755772022184</v>
      </c>
      <c r="AX56" s="454">
        <f t="shared" si="142"/>
        <v>351.99943560623296</v>
      </c>
      <c r="AY56" s="454">
        <f t="shared" si="142"/>
        <v>369.59940738654461</v>
      </c>
      <c r="AZ56" s="454">
        <f t="shared" si="142"/>
        <v>388.07937775587186</v>
      </c>
      <c r="BA56" s="454">
        <f t="shared" si="142"/>
        <v>407.48334664366547</v>
      </c>
      <c r="BB56" s="454">
        <f t="shared" si="142"/>
        <v>427.85751397584875</v>
      </c>
      <c r="BC56" s="454">
        <f t="shared" si="142"/>
        <v>449.25038967464121</v>
      </c>
      <c r="BD56" s="454">
        <f t="shared" si="142"/>
        <v>471.71290915837329</v>
      </c>
      <c r="BE56" s="456">
        <f t="shared" si="142"/>
        <v>495.29855461629199</v>
      </c>
      <c r="BF56" s="461">
        <f>SUM(AT56:BE56)</f>
        <v>4609.4535109702574</v>
      </c>
      <c r="BG56" s="476">
        <f>(1+($D56/4))*BE56</f>
        <v>520.06348234710663</v>
      </c>
      <c r="BH56" s="454">
        <f t="shared" si="142"/>
        <v>546.06665646446197</v>
      </c>
      <c r="BI56" s="454">
        <f t="shared" si="142"/>
        <v>573.36998928768514</v>
      </c>
      <c r="BJ56" s="454">
        <f t="shared" si="142"/>
        <v>602.03848875206938</v>
      </c>
      <c r="BK56" s="454">
        <f t="shared" si="142"/>
        <v>632.14041318967293</v>
      </c>
      <c r="BL56" s="454">
        <f t="shared" si="142"/>
        <v>663.74743384915655</v>
      </c>
      <c r="BM56" s="454">
        <f t="shared" si="142"/>
        <v>696.93480554161442</v>
      </c>
      <c r="BN56" s="454">
        <f t="shared" si="142"/>
        <v>731.78154581869512</v>
      </c>
      <c r="BO56" s="454">
        <f t="shared" si="142"/>
        <v>768.37062310962995</v>
      </c>
      <c r="BP56" s="454">
        <f t="shared" si="142"/>
        <v>806.78915426511151</v>
      </c>
      <c r="BQ56" s="454">
        <f t="shared" si="142"/>
        <v>847.12861197836708</v>
      </c>
      <c r="BR56" s="456">
        <f t="shared" si="142"/>
        <v>889.48504257728541</v>
      </c>
      <c r="BS56" s="462">
        <f>SUM(BG56:BR56)</f>
        <v>8277.9162471808559</v>
      </c>
    </row>
    <row r="57" spans="1:71" s="515" customFormat="1" ht="15" x14ac:dyDescent="0.25">
      <c r="A57" s="485" t="s">
        <v>58</v>
      </c>
      <c r="B57" s="507"/>
      <c r="C57" s="508" t="s">
        <v>372</v>
      </c>
      <c r="D57" s="307">
        <v>0.05</v>
      </c>
      <c r="E57" s="508"/>
      <c r="F57" s="508"/>
      <c r="G57" s="536">
        <v>200</v>
      </c>
      <c r="H57" s="509">
        <f>(1+($D57/4))*G57</f>
        <v>202.5</v>
      </c>
      <c r="I57" s="510">
        <f t="shared" ref="I57:BR57" si="143">(1+($D57/4))*H57</f>
        <v>205.03125</v>
      </c>
      <c r="J57" s="510">
        <f t="shared" si="143"/>
        <v>207.59414062499999</v>
      </c>
      <c r="K57" s="510">
        <f t="shared" si="143"/>
        <v>210.18906738281248</v>
      </c>
      <c r="L57" s="510">
        <f t="shared" si="143"/>
        <v>212.81643072509763</v>
      </c>
      <c r="M57" s="510">
        <f t="shared" si="143"/>
        <v>215.47663610916135</v>
      </c>
      <c r="N57" s="510">
        <f t="shared" si="143"/>
        <v>218.17009406052586</v>
      </c>
      <c r="O57" s="510">
        <f t="shared" si="143"/>
        <v>220.89722023628241</v>
      </c>
      <c r="P57" s="510">
        <f t="shared" si="143"/>
        <v>223.65843548923593</v>
      </c>
      <c r="Q57" s="510">
        <f t="shared" si="143"/>
        <v>226.45416593285137</v>
      </c>
      <c r="R57" s="516">
        <f t="shared" si="143"/>
        <v>229.284843007012</v>
      </c>
      <c r="S57" s="498">
        <f>AVERAGE(G57:R57)</f>
        <v>214.33935696399828</v>
      </c>
      <c r="T57" s="509">
        <f>(1+($D57/4))*R57</f>
        <v>232.15090354459963</v>
      </c>
      <c r="U57" s="510">
        <f t="shared" si="143"/>
        <v>235.0527898389071</v>
      </c>
      <c r="V57" s="510">
        <f t="shared" si="143"/>
        <v>237.99094971189342</v>
      </c>
      <c r="W57" s="510">
        <f t="shared" si="143"/>
        <v>240.96583658329209</v>
      </c>
      <c r="X57" s="510">
        <f t="shared" si="143"/>
        <v>243.97790954058323</v>
      </c>
      <c r="Y57" s="510">
        <f t="shared" si="143"/>
        <v>247.02763340984052</v>
      </c>
      <c r="Z57" s="510">
        <f t="shared" si="143"/>
        <v>250.11547882746351</v>
      </c>
      <c r="AA57" s="510">
        <f t="shared" si="143"/>
        <v>253.24192231280679</v>
      </c>
      <c r="AB57" s="510">
        <f t="shared" si="143"/>
        <v>256.40744634171688</v>
      </c>
      <c r="AC57" s="510">
        <f t="shared" si="143"/>
        <v>259.6125394209883</v>
      </c>
      <c r="AD57" s="510">
        <f t="shared" si="143"/>
        <v>262.85769616375063</v>
      </c>
      <c r="AE57" s="516">
        <f t="shared" si="143"/>
        <v>266.14341736579752</v>
      </c>
      <c r="AF57" s="511">
        <f>AVERAGE(T57:AE57)</f>
        <v>248.7953769218033</v>
      </c>
      <c r="AG57" s="509">
        <f>(1+($D57/4))*AE57</f>
        <v>269.47021008286998</v>
      </c>
      <c r="AH57" s="510">
        <f t="shared" si="143"/>
        <v>272.83858770890583</v>
      </c>
      <c r="AI57" s="510">
        <f t="shared" si="143"/>
        <v>276.24907005526717</v>
      </c>
      <c r="AJ57" s="510">
        <f t="shared" si="143"/>
        <v>279.70218343095797</v>
      </c>
      <c r="AK57" s="510">
        <f t="shared" si="143"/>
        <v>283.19846072384496</v>
      </c>
      <c r="AL57" s="510">
        <f t="shared" si="143"/>
        <v>286.73844148289299</v>
      </c>
      <c r="AM57" s="510">
        <f t="shared" si="143"/>
        <v>290.32267200142917</v>
      </c>
      <c r="AN57" s="510">
        <f t="shared" si="143"/>
        <v>293.95170540144704</v>
      </c>
      <c r="AO57" s="510">
        <f t="shared" si="143"/>
        <v>297.62610171896512</v>
      </c>
      <c r="AP57" s="510">
        <f t="shared" si="143"/>
        <v>301.34642799045218</v>
      </c>
      <c r="AQ57" s="510">
        <f t="shared" si="143"/>
        <v>305.11325834033283</v>
      </c>
      <c r="AR57" s="516">
        <f t="shared" si="143"/>
        <v>308.92717406958695</v>
      </c>
      <c r="AS57" s="512">
        <f>AVERAGE(AG57:AR57)</f>
        <v>288.7903577505794</v>
      </c>
      <c r="AT57" s="509">
        <f>(1+($D57/4))*AR57</f>
        <v>312.78876374545678</v>
      </c>
      <c r="AU57" s="510">
        <f t="shared" si="143"/>
        <v>316.69862329227499</v>
      </c>
      <c r="AV57" s="510">
        <f t="shared" si="143"/>
        <v>320.6573560834284</v>
      </c>
      <c r="AW57" s="510">
        <f t="shared" si="143"/>
        <v>324.66557303447127</v>
      </c>
      <c r="AX57" s="510">
        <f t="shared" si="143"/>
        <v>328.72389269740216</v>
      </c>
      <c r="AY57" s="510">
        <f t="shared" si="143"/>
        <v>332.8329413561197</v>
      </c>
      <c r="AZ57" s="510">
        <f t="shared" si="143"/>
        <v>336.99335312307119</v>
      </c>
      <c r="BA57" s="510">
        <f t="shared" si="143"/>
        <v>341.20577003710957</v>
      </c>
      <c r="BB57" s="510">
        <f t="shared" si="143"/>
        <v>345.47084216257343</v>
      </c>
      <c r="BC57" s="510">
        <f t="shared" si="143"/>
        <v>349.78922768960558</v>
      </c>
      <c r="BD57" s="510">
        <f t="shared" si="143"/>
        <v>354.16159303572562</v>
      </c>
      <c r="BE57" s="516">
        <f t="shared" si="143"/>
        <v>358.58861294867216</v>
      </c>
      <c r="BF57" s="513">
        <f>AVERAGE(AT57:BE57)</f>
        <v>335.21471243382592</v>
      </c>
      <c r="BG57" s="509">
        <f>(1+($D57/4))*BE57</f>
        <v>363.07097061053054</v>
      </c>
      <c r="BH57" s="510">
        <f t="shared" si="143"/>
        <v>367.60935774316215</v>
      </c>
      <c r="BI57" s="510">
        <f t="shared" si="143"/>
        <v>372.20447471495169</v>
      </c>
      <c r="BJ57" s="510">
        <f t="shared" si="143"/>
        <v>376.85703064888855</v>
      </c>
      <c r="BK57" s="510">
        <f t="shared" si="143"/>
        <v>381.56774353199967</v>
      </c>
      <c r="BL57" s="510">
        <f t="shared" si="143"/>
        <v>386.33734032614967</v>
      </c>
      <c r="BM57" s="510">
        <f t="shared" si="143"/>
        <v>391.16655708022654</v>
      </c>
      <c r="BN57" s="510">
        <f t="shared" si="143"/>
        <v>396.05613904372933</v>
      </c>
      <c r="BO57" s="510">
        <f t="shared" si="143"/>
        <v>401.00684078177591</v>
      </c>
      <c r="BP57" s="510">
        <f t="shared" si="143"/>
        <v>406.01942629154809</v>
      </c>
      <c r="BQ57" s="510">
        <f t="shared" si="143"/>
        <v>411.09466912019241</v>
      </c>
      <c r="BR57" s="516">
        <f t="shared" si="143"/>
        <v>416.23335248419477</v>
      </c>
      <c r="BS57" s="514">
        <f>AVERAGE(BG57:BR57)</f>
        <v>389.10199186477911</v>
      </c>
    </row>
    <row r="58" spans="1:71" s="535" customFormat="1" ht="12.75" x14ac:dyDescent="0.2">
      <c r="A58" s="485"/>
      <c r="B58" s="486"/>
      <c r="C58" s="487" t="s">
        <v>430</v>
      </c>
      <c r="D58" s="487"/>
      <c r="E58" s="487"/>
      <c r="F58" s="487"/>
      <c r="G58" s="488">
        <f>INT(G56)*INT(G57)/1000</f>
        <v>10</v>
      </c>
      <c r="H58" s="489">
        <f t="shared" ref="H58:BR58" si="144">INT(H56)*INT(H57)/1000</f>
        <v>10.504</v>
      </c>
      <c r="I58" s="489">
        <f t="shared" si="144"/>
        <v>11.275</v>
      </c>
      <c r="J58" s="489">
        <f t="shared" si="144"/>
        <v>11.798999999999999</v>
      </c>
      <c r="K58" s="489">
        <f t="shared" si="144"/>
        <v>12.6</v>
      </c>
      <c r="L58" s="489">
        <f t="shared" si="144"/>
        <v>13.356</v>
      </c>
      <c r="M58" s="489">
        <f t="shared" si="144"/>
        <v>14.404999999999999</v>
      </c>
      <c r="N58" s="489">
        <f t="shared" si="144"/>
        <v>15.26</v>
      </c>
      <c r="O58" s="489">
        <f t="shared" si="144"/>
        <v>16.059999999999999</v>
      </c>
      <c r="P58" s="489">
        <f t="shared" si="144"/>
        <v>17.170999999999999</v>
      </c>
      <c r="Q58" s="489">
        <f t="shared" si="144"/>
        <v>18.306000000000001</v>
      </c>
      <c r="R58" s="491">
        <f t="shared" si="144"/>
        <v>19.465</v>
      </c>
      <c r="S58" s="490">
        <f>SUM(G58:R58)</f>
        <v>170.20100000000002</v>
      </c>
      <c r="T58" s="488">
        <f t="shared" si="144"/>
        <v>20.648</v>
      </c>
      <c r="U58" s="489">
        <f t="shared" si="144"/>
        <v>22.09</v>
      </c>
      <c r="V58" s="489">
        <f t="shared" si="144"/>
        <v>23.225999999999999</v>
      </c>
      <c r="W58" s="489">
        <f t="shared" si="144"/>
        <v>24.72</v>
      </c>
      <c r="X58" s="489">
        <f t="shared" si="144"/>
        <v>26.486999999999998</v>
      </c>
      <c r="Y58" s="489">
        <f t="shared" si="144"/>
        <v>28.158000000000001</v>
      </c>
      <c r="Z58" s="489">
        <f t="shared" si="144"/>
        <v>30</v>
      </c>
      <c r="AA58" s="489">
        <f t="shared" si="144"/>
        <v>31.878</v>
      </c>
      <c r="AB58" s="489">
        <f t="shared" si="144"/>
        <v>33.792000000000002</v>
      </c>
      <c r="AC58" s="489">
        <f t="shared" si="144"/>
        <v>36.000999999999998</v>
      </c>
      <c r="AD58" s="489">
        <f t="shared" si="144"/>
        <v>38.252000000000002</v>
      </c>
      <c r="AE58" s="491">
        <f t="shared" si="144"/>
        <v>40.698</v>
      </c>
      <c r="AF58" s="492">
        <f>SUM(T58:AE58)</f>
        <v>355.95</v>
      </c>
      <c r="AG58" s="488">
        <f t="shared" si="144"/>
        <v>43.308999999999997</v>
      </c>
      <c r="AH58" s="489">
        <f t="shared" si="144"/>
        <v>45.968000000000004</v>
      </c>
      <c r="AI58" s="489">
        <f t="shared" si="144"/>
        <v>48.851999999999997</v>
      </c>
      <c r="AJ58" s="489">
        <f t="shared" si="144"/>
        <v>51.893999999999998</v>
      </c>
      <c r="AK58" s="489">
        <f t="shared" si="144"/>
        <v>55.468000000000004</v>
      </c>
      <c r="AL58" s="489">
        <f t="shared" si="144"/>
        <v>58.63</v>
      </c>
      <c r="AM58" s="489">
        <f t="shared" si="144"/>
        <v>62.64</v>
      </c>
      <c r="AN58" s="489">
        <f t="shared" si="144"/>
        <v>66.218000000000004</v>
      </c>
      <c r="AO58" s="489">
        <f t="shared" si="144"/>
        <v>70.686000000000007</v>
      </c>
      <c r="AP58" s="489">
        <f t="shared" si="144"/>
        <v>75.25</v>
      </c>
      <c r="AQ58" s="489">
        <f t="shared" si="144"/>
        <v>79.91</v>
      </c>
      <c r="AR58" s="491">
        <f t="shared" si="144"/>
        <v>84.7</v>
      </c>
      <c r="AS58" s="493">
        <f>SUM(AG58:AR58)</f>
        <v>743.52499999999998</v>
      </c>
      <c r="AT58" s="488">
        <f t="shared" si="144"/>
        <v>90.168000000000006</v>
      </c>
      <c r="AU58" s="489">
        <f t="shared" si="144"/>
        <v>96.063999999999993</v>
      </c>
      <c r="AV58" s="489">
        <f t="shared" si="144"/>
        <v>102.08</v>
      </c>
      <c r="AW58" s="489">
        <f t="shared" si="144"/>
        <v>108.54</v>
      </c>
      <c r="AX58" s="489">
        <f t="shared" si="144"/>
        <v>115.128</v>
      </c>
      <c r="AY58" s="489">
        <f t="shared" si="144"/>
        <v>122.508</v>
      </c>
      <c r="AZ58" s="489">
        <f t="shared" si="144"/>
        <v>130.36799999999999</v>
      </c>
      <c r="BA58" s="489">
        <f t="shared" si="144"/>
        <v>138.78700000000001</v>
      </c>
      <c r="BB58" s="489">
        <f t="shared" si="144"/>
        <v>147.315</v>
      </c>
      <c r="BC58" s="489">
        <f t="shared" si="144"/>
        <v>156.70099999999999</v>
      </c>
      <c r="BD58" s="489">
        <f t="shared" si="144"/>
        <v>166.73400000000001</v>
      </c>
      <c r="BE58" s="491">
        <f t="shared" si="144"/>
        <v>177.21</v>
      </c>
      <c r="BF58" s="494">
        <f>SUM(AT58:BE58)</f>
        <v>1551.6030000000001</v>
      </c>
      <c r="BG58" s="488">
        <f t="shared" si="144"/>
        <v>188.76</v>
      </c>
      <c r="BH58" s="489">
        <f t="shared" si="144"/>
        <v>200.38200000000001</v>
      </c>
      <c r="BI58" s="489">
        <f t="shared" si="144"/>
        <v>213.15600000000001</v>
      </c>
      <c r="BJ58" s="489">
        <f t="shared" si="144"/>
        <v>226.352</v>
      </c>
      <c r="BK58" s="489">
        <f t="shared" si="144"/>
        <v>240.792</v>
      </c>
      <c r="BL58" s="489">
        <f t="shared" si="144"/>
        <v>255.91800000000001</v>
      </c>
      <c r="BM58" s="489">
        <f t="shared" si="144"/>
        <v>272.13600000000002</v>
      </c>
      <c r="BN58" s="489">
        <f t="shared" si="144"/>
        <v>289.476</v>
      </c>
      <c r="BO58" s="489">
        <f t="shared" si="144"/>
        <v>307.96800000000002</v>
      </c>
      <c r="BP58" s="489">
        <f t="shared" si="144"/>
        <v>327.23599999999999</v>
      </c>
      <c r="BQ58" s="489">
        <f t="shared" si="144"/>
        <v>348.11700000000002</v>
      </c>
      <c r="BR58" s="491">
        <f t="shared" si="144"/>
        <v>369.82400000000001</v>
      </c>
      <c r="BS58" s="495">
        <f>SUM(BG58:BR58)</f>
        <v>3240.1170000000002</v>
      </c>
    </row>
    <row r="59" spans="1:71" ht="6" customHeight="1" x14ac:dyDescent="0.2">
      <c r="A59" s="97"/>
      <c r="B59" s="420"/>
      <c r="C59" s="421"/>
      <c r="D59" s="421"/>
      <c r="E59" s="421"/>
      <c r="F59" s="421"/>
      <c r="G59" s="422"/>
      <c r="H59" s="422"/>
      <c r="I59" s="422"/>
      <c r="J59" s="422"/>
      <c r="K59" s="422"/>
      <c r="L59" s="422"/>
      <c r="M59" s="422"/>
      <c r="N59" s="422"/>
      <c r="O59" s="422"/>
      <c r="P59" s="422"/>
      <c r="Q59" s="422"/>
      <c r="R59" s="422"/>
      <c r="S59" s="421"/>
      <c r="T59" s="422"/>
      <c r="U59" s="422"/>
      <c r="V59" s="422"/>
      <c r="W59" s="422"/>
      <c r="X59" s="422"/>
      <c r="Y59" s="422"/>
      <c r="Z59" s="422"/>
      <c r="AA59" s="422"/>
      <c r="AB59" s="422"/>
      <c r="AC59" s="422"/>
      <c r="AD59" s="422"/>
      <c r="AE59" s="422"/>
      <c r="AF59" s="421"/>
      <c r="AG59" s="422"/>
      <c r="AH59" s="422"/>
      <c r="AI59" s="422"/>
      <c r="AJ59" s="422"/>
      <c r="AK59" s="422"/>
      <c r="AL59" s="422"/>
      <c r="AM59" s="422"/>
      <c r="AN59" s="422"/>
      <c r="AO59" s="422"/>
      <c r="AP59" s="422"/>
      <c r="AQ59" s="422"/>
      <c r="AR59" s="417"/>
      <c r="AS59" s="421"/>
      <c r="AT59" s="422"/>
      <c r="AU59" s="422"/>
      <c r="AV59" s="422"/>
      <c r="AW59" s="422"/>
      <c r="AX59" s="422"/>
      <c r="AY59" s="422"/>
      <c r="AZ59" s="422"/>
      <c r="BA59" s="422"/>
      <c r="BB59" s="422"/>
      <c r="BC59" s="422"/>
      <c r="BD59" s="422"/>
      <c r="BE59" s="417"/>
      <c r="BF59" s="421"/>
      <c r="BG59" s="422"/>
      <c r="BH59" s="422"/>
      <c r="BI59" s="422"/>
      <c r="BJ59" s="422"/>
      <c r="BK59" s="422"/>
      <c r="BL59" s="422"/>
      <c r="BM59" s="422"/>
      <c r="BN59" s="422"/>
      <c r="BO59" s="422"/>
      <c r="BP59" s="422"/>
      <c r="BQ59" s="422"/>
      <c r="BR59" s="422"/>
      <c r="BS59" s="421"/>
    </row>
    <row r="60" spans="1:71" s="58" customFormat="1" ht="6" customHeight="1" x14ac:dyDescent="0.2">
      <c r="D60" s="59"/>
      <c r="E60" s="59"/>
      <c r="F60" s="59"/>
      <c r="S60" s="90"/>
      <c r="AE60" s="423"/>
      <c r="AF60" s="90"/>
      <c r="AS60" s="90"/>
      <c r="BF60" s="90"/>
      <c r="BS60" s="90"/>
    </row>
    <row r="61" spans="1:71" ht="6" customHeight="1" x14ac:dyDescent="0.2">
      <c r="A61" s="101"/>
      <c r="B61" s="414"/>
      <c r="C61" s="415"/>
      <c r="D61" s="415"/>
      <c r="E61" s="415"/>
      <c r="F61" s="415"/>
      <c r="G61" s="416"/>
      <c r="H61" s="416"/>
      <c r="I61" s="416"/>
      <c r="J61" s="416"/>
      <c r="K61" s="416"/>
      <c r="L61" s="416"/>
      <c r="M61" s="416"/>
      <c r="N61" s="416"/>
      <c r="O61" s="416"/>
      <c r="P61" s="416"/>
      <c r="Q61" s="416"/>
      <c r="R61" s="416"/>
      <c r="S61" s="415"/>
      <c r="T61" s="416"/>
      <c r="U61" s="416"/>
      <c r="V61" s="416"/>
      <c r="W61" s="416"/>
      <c r="X61" s="416"/>
      <c r="Y61" s="416"/>
      <c r="Z61" s="416"/>
      <c r="AA61" s="416"/>
      <c r="AB61" s="416"/>
      <c r="AC61" s="416"/>
      <c r="AD61" s="416"/>
      <c r="AE61" s="417"/>
      <c r="AF61" s="415"/>
      <c r="AG61" s="416"/>
      <c r="AH61" s="416"/>
      <c r="AI61" s="416"/>
      <c r="AJ61" s="416"/>
      <c r="AK61" s="416"/>
      <c r="AL61" s="416"/>
      <c r="AM61" s="416"/>
      <c r="AN61" s="416"/>
      <c r="AO61" s="416"/>
      <c r="AP61" s="416"/>
      <c r="AQ61" s="416"/>
      <c r="AR61" s="417"/>
      <c r="AS61" s="415"/>
      <c r="AT61" s="416"/>
      <c r="AU61" s="416"/>
      <c r="AV61" s="416"/>
      <c r="AW61" s="416"/>
      <c r="AX61" s="416"/>
      <c r="AY61" s="416"/>
      <c r="AZ61" s="416"/>
      <c r="BA61" s="416"/>
      <c r="BB61" s="416"/>
      <c r="BC61" s="416"/>
      <c r="BD61" s="416"/>
      <c r="BE61" s="417"/>
      <c r="BF61" s="415"/>
      <c r="BG61" s="416"/>
      <c r="BH61" s="416"/>
      <c r="BI61" s="416"/>
      <c r="BJ61" s="416"/>
      <c r="BK61" s="416"/>
      <c r="BL61" s="416"/>
      <c r="BM61" s="416"/>
      <c r="BN61" s="416"/>
      <c r="BO61" s="416"/>
      <c r="BP61" s="416"/>
      <c r="BQ61" s="416"/>
      <c r="BR61" s="416"/>
      <c r="BS61" s="415"/>
    </row>
    <row r="62" spans="1:71" s="463" customFormat="1" ht="15" x14ac:dyDescent="0.25">
      <c r="A62" s="96"/>
      <c r="B62" s="452"/>
      <c r="C62" s="450" t="s">
        <v>368</v>
      </c>
      <c r="D62" s="307">
        <v>0.25</v>
      </c>
      <c r="E62" s="450"/>
      <c r="F62" s="450"/>
      <c r="G62" s="481">
        <v>2000</v>
      </c>
      <c r="H62" s="454">
        <f t="shared" ref="H62:H67" si="145">(1+($D62/12))*G62</f>
        <v>2041.6666666666665</v>
      </c>
      <c r="I62" s="454">
        <f t="shared" ref="I62:BR62" si="146">(1+($D62/12))*H62</f>
        <v>2084.2013888888887</v>
      </c>
      <c r="J62" s="454">
        <f t="shared" si="146"/>
        <v>2127.6222511574069</v>
      </c>
      <c r="K62" s="454">
        <f t="shared" si="146"/>
        <v>2171.947714723186</v>
      </c>
      <c r="L62" s="454">
        <f t="shared" si="146"/>
        <v>2217.1966254465856</v>
      </c>
      <c r="M62" s="454">
        <f t="shared" si="146"/>
        <v>2263.3882218100562</v>
      </c>
      <c r="N62" s="454">
        <f t="shared" si="146"/>
        <v>2310.5421430977653</v>
      </c>
      <c r="O62" s="454">
        <f t="shared" si="146"/>
        <v>2358.6784377456352</v>
      </c>
      <c r="P62" s="454">
        <f t="shared" si="146"/>
        <v>2407.8175718653356</v>
      </c>
      <c r="Q62" s="454">
        <f t="shared" si="146"/>
        <v>2457.9804379458633</v>
      </c>
      <c r="R62" s="454">
        <f t="shared" si="146"/>
        <v>2509.1883637364017</v>
      </c>
      <c r="S62" s="455">
        <f>SUM(G62:R62)</f>
        <v>26950.229823083791</v>
      </c>
      <c r="T62" s="454">
        <f t="shared" ref="T62:T67" si="147">(1+($D62/12))*R62</f>
        <v>2561.4631213142434</v>
      </c>
      <c r="U62" s="454">
        <f t="shared" si="146"/>
        <v>2614.8269363416234</v>
      </c>
      <c r="V62" s="454">
        <f t="shared" si="146"/>
        <v>2669.3024975154071</v>
      </c>
      <c r="W62" s="454">
        <f t="shared" si="146"/>
        <v>2724.9129662136447</v>
      </c>
      <c r="X62" s="454">
        <f t="shared" si="146"/>
        <v>2781.6819863430956</v>
      </c>
      <c r="Y62" s="454">
        <f t="shared" si="146"/>
        <v>2839.63369439191</v>
      </c>
      <c r="Z62" s="454">
        <f t="shared" si="146"/>
        <v>2898.7927296917414</v>
      </c>
      <c r="AA62" s="454">
        <f t="shared" si="146"/>
        <v>2959.1842448936527</v>
      </c>
      <c r="AB62" s="454">
        <f t="shared" si="146"/>
        <v>3020.8339166622704</v>
      </c>
      <c r="AC62" s="454">
        <f t="shared" si="146"/>
        <v>3083.7679565927342</v>
      </c>
      <c r="AD62" s="454">
        <f t="shared" si="146"/>
        <v>3148.0131223550825</v>
      </c>
      <c r="AE62" s="456">
        <f t="shared" si="146"/>
        <v>3213.5967290708131</v>
      </c>
      <c r="AF62" s="457">
        <f>SUM(T62:AE62)</f>
        <v>34516.00990138622</v>
      </c>
      <c r="AG62" s="454">
        <f t="shared" ref="AG62:AG67" si="148">(1+($D62/12))*AE62</f>
        <v>3280.5466609264549</v>
      </c>
      <c r="AH62" s="454">
        <f t="shared" si="146"/>
        <v>3348.891383029089</v>
      </c>
      <c r="AI62" s="454">
        <f t="shared" si="146"/>
        <v>3418.6599535088612</v>
      </c>
      <c r="AJ62" s="454">
        <f t="shared" si="146"/>
        <v>3489.8820358736289</v>
      </c>
      <c r="AK62" s="454">
        <f t="shared" si="146"/>
        <v>3562.5879116209958</v>
      </c>
      <c r="AL62" s="454">
        <f t="shared" si="146"/>
        <v>3636.8084931130998</v>
      </c>
      <c r="AM62" s="454">
        <f t="shared" si="146"/>
        <v>3712.5753367196226</v>
      </c>
      <c r="AN62" s="454">
        <f t="shared" si="146"/>
        <v>3789.9206562346144</v>
      </c>
      <c r="AO62" s="454">
        <f t="shared" si="146"/>
        <v>3868.8773365728352</v>
      </c>
      <c r="AP62" s="454">
        <f t="shared" si="146"/>
        <v>3949.4789477514355</v>
      </c>
      <c r="AQ62" s="454">
        <f t="shared" si="146"/>
        <v>4031.7597591629233</v>
      </c>
      <c r="AR62" s="456">
        <f t="shared" si="146"/>
        <v>4115.7547541454842</v>
      </c>
      <c r="AS62" s="460">
        <f>SUM(AG62:AR62)</f>
        <v>44205.743228659041</v>
      </c>
      <c r="AT62" s="454">
        <f t="shared" ref="AT62:AT67" si="149">(1+($D62/12))*AR62</f>
        <v>4201.4996448568481</v>
      </c>
      <c r="AU62" s="454">
        <f t="shared" si="146"/>
        <v>4289.0308874580323</v>
      </c>
      <c r="AV62" s="454">
        <f t="shared" si="146"/>
        <v>4378.3856976134075</v>
      </c>
      <c r="AW62" s="454">
        <f t="shared" si="146"/>
        <v>4469.6020663136869</v>
      </c>
      <c r="AX62" s="454">
        <f t="shared" si="146"/>
        <v>4562.7187760285551</v>
      </c>
      <c r="AY62" s="454">
        <f t="shared" si="146"/>
        <v>4657.7754171958168</v>
      </c>
      <c r="AZ62" s="454">
        <f t="shared" si="146"/>
        <v>4754.8124050540628</v>
      </c>
      <c r="BA62" s="454">
        <f t="shared" si="146"/>
        <v>4853.8709968260218</v>
      </c>
      <c r="BB62" s="454">
        <f t="shared" si="146"/>
        <v>4954.9933092598967</v>
      </c>
      <c r="BC62" s="454">
        <f t="shared" si="146"/>
        <v>5058.2223365361442</v>
      </c>
      <c r="BD62" s="454">
        <f t="shared" si="146"/>
        <v>5163.6019685473138</v>
      </c>
      <c r="BE62" s="456">
        <f t="shared" si="146"/>
        <v>5271.1770095587162</v>
      </c>
      <c r="BF62" s="461">
        <f>SUM(AT62:BE62)</f>
        <v>56615.690515248498</v>
      </c>
      <c r="BG62" s="454">
        <f t="shared" ref="BG62:BG67" si="150">(1+($D62/12))*BE62</f>
        <v>5380.9931972578561</v>
      </c>
      <c r="BH62" s="454">
        <f t="shared" si="146"/>
        <v>5493.0972222007276</v>
      </c>
      <c r="BI62" s="454">
        <f t="shared" si="146"/>
        <v>5607.5367476632427</v>
      </c>
      <c r="BJ62" s="454">
        <f t="shared" si="146"/>
        <v>5724.3604299062263</v>
      </c>
      <c r="BK62" s="454">
        <f t="shared" si="146"/>
        <v>5843.6179388626051</v>
      </c>
      <c r="BL62" s="454">
        <f t="shared" si="146"/>
        <v>5965.359979255576</v>
      </c>
      <c r="BM62" s="454">
        <f t="shared" si="146"/>
        <v>6089.6383121567333</v>
      </c>
      <c r="BN62" s="454">
        <f t="shared" si="146"/>
        <v>6216.505776993331</v>
      </c>
      <c r="BO62" s="454">
        <f t="shared" si="146"/>
        <v>6346.0163140140248</v>
      </c>
      <c r="BP62" s="454">
        <f t="shared" si="146"/>
        <v>6478.2249872226503</v>
      </c>
      <c r="BQ62" s="454">
        <f t="shared" si="146"/>
        <v>6613.1880077897886</v>
      </c>
      <c r="BR62" s="456">
        <f t="shared" si="146"/>
        <v>6750.9627579520757</v>
      </c>
      <c r="BS62" s="462">
        <f>SUM(BG62:BR62)</f>
        <v>72509.501671274847</v>
      </c>
    </row>
    <row r="63" spans="1:71" s="463" customFormat="1" ht="15" x14ac:dyDescent="0.25">
      <c r="A63" s="96"/>
      <c r="B63" s="452"/>
      <c r="C63" s="450" t="s">
        <v>369</v>
      </c>
      <c r="D63" s="307">
        <v>0.25</v>
      </c>
      <c r="E63" s="450"/>
      <c r="F63" s="450"/>
      <c r="G63" s="481">
        <v>30</v>
      </c>
      <c r="H63" s="475">
        <f t="shared" si="145"/>
        <v>30.624999999999996</v>
      </c>
      <c r="I63" s="469">
        <f t="shared" ref="I63:BR63" si="151">(1+($D63/12))*H63</f>
        <v>31.263020833333329</v>
      </c>
      <c r="J63" s="469">
        <f t="shared" si="151"/>
        <v>31.914333767361104</v>
      </c>
      <c r="K63" s="469">
        <f t="shared" si="151"/>
        <v>32.579215720847792</v>
      </c>
      <c r="L63" s="469">
        <f t="shared" si="151"/>
        <v>33.257949381698786</v>
      </c>
      <c r="M63" s="469">
        <f t="shared" si="151"/>
        <v>33.950823327150843</v>
      </c>
      <c r="N63" s="469">
        <f t="shared" si="151"/>
        <v>34.658132146466485</v>
      </c>
      <c r="O63" s="469">
        <f t="shared" si="151"/>
        <v>35.380176566184538</v>
      </c>
      <c r="P63" s="469">
        <f t="shared" si="151"/>
        <v>36.117263577980047</v>
      </c>
      <c r="Q63" s="469">
        <f t="shared" si="151"/>
        <v>36.869706569187962</v>
      </c>
      <c r="R63" s="469">
        <f t="shared" si="151"/>
        <v>37.637825456046045</v>
      </c>
      <c r="S63" s="466">
        <f>SUM(G63:R63)</f>
        <v>404.25344734625696</v>
      </c>
      <c r="T63" s="469">
        <f t="shared" si="147"/>
        <v>38.421946819713668</v>
      </c>
      <c r="U63" s="469">
        <f t="shared" si="151"/>
        <v>39.222404045124364</v>
      </c>
      <c r="V63" s="469">
        <f t="shared" si="151"/>
        <v>40.039537462731118</v>
      </c>
      <c r="W63" s="469">
        <f t="shared" si="151"/>
        <v>40.873694493204681</v>
      </c>
      <c r="X63" s="469">
        <f t="shared" si="151"/>
        <v>41.72522979514644</v>
      </c>
      <c r="Y63" s="469">
        <f t="shared" si="151"/>
        <v>42.594505415878658</v>
      </c>
      <c r="Z63" s="469">
        <f t="shared" si="151"/>
        <v>43.481890945376129</v>
      </c>
      <c r="AA63" s="469">
        <f t="shared" si="151"/>
        <v>44.387763673404798</v>
      </c>
      <c r="AB63" s="469">
        <f t="shared" si="151"/>
        <v>45.312508749934061</v>
      </c>
      <c r="AC63" s="469">
        <f t="shared" si="151"/>
        <v>46.256519348891018</v>
      </c>
      <c r="AD63" s="469">
        <f t="shared" si="151"/>
        <v>47.220196835326242</v>
      </c>
      <c r="AE63" s="470">
        <f t="shared" si="151"/>
        <v>48.203950936062199</v>
      </c>
      <c r="AF63" s="468">
        <f>SUM(T63:AE63)</f>
        <v>517.74014852079335</v>
      </c>
      <c r="AG63" s="469">
        <f t="shared" si="148"/>
        <v>49.208199913896827</v>
      </c>
      <c r="AH63" s="469">
        <f t="shared" si="151"/>
        <v>50.233370745436339</v>
      </c>
      <c r="AI63" s="469">
        <f t="shared" si="151"/>
        <v>51.279899302632927</v>
      </c>
      <c r="AJ63" s="469">
        <f t="shared" si="151"/>
        <v>52.348230538104445</v>
      </c>
      <c r="AK63" s="469">
        <f t="shared" si="151"/>
        <v>53.438818674314952</v>
      </c>
      <c r="AL63" s="469">
        <f t="shared" si="151"/>
        <v>54.552127396696513</v>
      </c>
      <c r="AM63" s="469">
        <f t="shared" si="151"/>
        <v>55.688630050794352</v>
      </c>
      <c r="AN63" s="469">
        <f t="shared" si="151"/>
        <v>56.848809843519227</v>
      </c>
      <c r="AO63" s="469">
        <f t="shared" si="151"/>
        <v>58.033160048592542</v>
      </c>
      <c r="AP63" s="469">
        <f t="shared" si="151"/>
        <v>59.242184216271546</v>
      </c>
      <c r="AQ63" s="469">
        <f t="shared" si="151"/>
        <v>60.476396387443863</v>
      </c>
      <c r="AR63" s="470">
        <f t="shared" si="151"/>
        <v>61.73632131218227</v>
      </c>
      <c r="AS63" s="471">
        <f>SUM(AG63:AR63)</f>
        <v>663.08614842988572</v>
      </c>
      <c r="AT63" s="469">
        <f t="shared" si="149"/>
        <v>63.02249467285273</v>
      </c>
      <c r="AU63" s="469">
        <f t="shared" si="151"/>
        <v>64.335463311870484</v>
      </c>
      <c r="AV63" s="469">
        <f t="shared" si="151"/>
        <v>65.675785464201113</v>
      </c>
      <c r="AW63" s="469">
        <f t="shared" si="151"/>
        <v>67.044030994705295</v>
      </c>
      <c r="AX63" s="469">
        <f t="shared" si="151"/>
        <v>68.440781640428312</v>
      </c>
      <c r="AY63" s="469">
        <f t="shared" si="151"/>
        <v>69.866631257937229</v>
      </c>
      <c r="AZ63" s="469">
        <f t="shared" si="151"/>
        <v>71.322186075810919</v>
      </c>
      <c r="BA63" s="469">
        <f t="shared" si="151"/>
        <v>72.808064952390311</v>
      </c>
      <c r="BB63" s="469">
        <f t="shared" si="151"/>
        <v>74.32489963889843</v>
      </c>
      <c r="BC63" s="469">
        <f t="shared" si="151"/>
        <v>75.873335048042136</v>
      </c>
      <c r="BD63" s="469">
        <f t="shared" si="151"/>
        <v>77.454029528209674</v>
      </c>
      <c r="BE63" s="470">
        <f t="shared" si="151"/>
        <v>79.067655143380705</v>
      </c>
      <c r="BF63" s="472">
        <f>SUM(AT63:BE63)</f>
        <v>849.23535772872742</v>
      </c>
      <c r="BG63" s="469">
        <f t="shared" si="150"/>
        <v>80.714897958867795</v>
      </c>
      <c r="BH63" s="469">
        <f t="shared" si="151"/>
        <v>82.39645833301087</v>
      </c>
      <c r="BI63" s="469">
        <f t="shared" si="151"/>
        <v>84.113051214948584</v>
      </c>
      <c r="BJ63" s="469">
        <f t="shared" si="151"/>
        <v>85.865406448593333</v>
      </c>
      <c r="BK63" s="469">
        <f t="shared" si="151"/>
        <v>87.654269082939024</v>
      </c>
      <c r="BL63" s="469">
        <f t="shared" si="151"/>
        <v>89.480399688833586</v>
      </c>
      <c r="BM63" s="469">
        <f t="shared" si="151"/>
        <v>91.344574682350952</v>
      </c>
      <c r="BN63" s="469">
        <f t="shared" si="151"/>
        <v>93.247586654899919</v>
      </c>
      <c r="BO63" s="469">
        <f t="shared" si="151"/>
        <v>95.190244710210322</v>
      </c>
      <c r="BP63" s="469">
        <f t="shared" si="151"/>
        <v>97.173374808339702</v>
      </c>
      <c r="BQ63" s="469">
        <f t="shared" si="151"/>
        <v>99.197820116846771</v>
      </c>
      <c r="BR63" s="470">
        <f t="shared" si="151"/>
        <v>101.26444136928107</v>
      </c>
      <c r="BS63" s="473">
        <f>SUM(BG63:BR63)</f>
        <v>1087.6425250691218</v>
      </c>
    </row>
    <row r="64" spans="1:71" s="463" customFormat="1" ht="15" x14ac:dyDescent="0.25">
      <c r="A64" s="96" t="s">
        <v>40</v>
      </c>
      <c r="B64" s="452"/>
      <c r="C64" s="450" t="s">
        <v>370</v>
      </c>
      <c r="D64" s="307">
        <v>0.25</v>
      </c>
      <c r="E64" s="450"/>
      <c r="F64" s="450"/>
      <c r="G64" s="481">
        <v>45</v>
      </c>
      <c r="H64" s="475">
        <f t="shared" si="145"/>
        <v>45.9375</v>
      </c>
      <c r="I64" s="469">
        <f t="shared" ref="I64:BR64" si="152">(1+($D64/12))*H64</f>
        <v>46.89453125</v>
      </c>
      <c r="J64" s="469">
        <f t="shared" si="152"/>
        <v>47.871500651041664</v>
      </c>
      <c r="K64" s="469">
        <f t="shared" si="152"/>
        <v>48.868823581271698</v>
      </c>
      <c r="L64" s="469">
        <f t="shared" si="152"/>
        <v>49.88692407254819</v>
      </c>
      <c r="M64" s="469">
        <f t="shared" si="152"/>
        <v>50.926234990726272</v>
      </c>
      <c r="N64" s="469">
        <f t="shared" si="152"/>
        <v>51.987198219699735</v>
      </c>
      <c r="O64" s="469">
        <f t="shared" si="152"/>
        <v>53.070264849276811</v>
      </c>
      <c r="P64" s="469">
        <f t="shared" si="152"/>
        <v>54.175895366970074</v>
      </c>
      <c r="Q64" s="469">
        <f t="shared" si="152"/>
        <v>55.304559853781946</v>
      </c>
      <c r="R64" s="469">
        <f t="shared" si="152"/>
        <v>56.456738184069067</v>
      </c>
      <c r="S64" s="466">
        <f>SUM(G64:R64)</f>
        <v>606.38017101938544</v>
      </c>
      <c r="T64" s="469">
        <f t="shared" si="147"/>
        <v>57.632920229570502</v>
      </c>
      <c r="U64" s="469">
        <f t="shared" si="152"/>
        <v>58.833606067686553</v>
      </c>
      <c r="V64" s="469">
        <f t="shared" si="152"/>
        <v>60.059306194096685</v>
      </c>
      <c r="W64" s="469">
        <f t="shared" si="152"/>
        <v>61.310541739807029</v>
      </c>
      <c r="X64" s="469">
        <f t="shared" si="152"/>
        <v>62.587844692719671</v>
      </c>
      <c r="Y64" s="469">
        <f t="shared" si="152"/>
        <v>63.891758123817993</v>
      </c>
      <c r="Z64" s="469">
        <f t="shared" si="152"/>
        <v>65.22283641806419</v>
      </c>
      <c r="AA64" s="469">
        <f t="shared" si="152"/>
        <v>66.581645510107194</v>
      </c>
      <c r="AB64" s="469">
        <f t="shared" si="152"/>
        <v>67.968763124901088</v>
      </c>
      <c r="AC64" s="469">
        <f t="shared" si="152"/>
        <v>69.38477902333652</v>
      </c>
      <c r="AD64" s="469">
        <f t="shared" si="152"/>
        <v>70.830295252989359</v>
      </c>
      <c r="AE64" s="470">
        <f t="shared" si="152"/>
        <v>72.305926404093299</v>
      </c>
      <c r="AF64" s="468">
        <f>SUM(T64:AE64)</f>
        <v>776.61022278118992</v>
      </c>
      <c r="AG64" s="469">
        <f t="shared" si="148"/>
        <v>73.812299870845237</v>
      </c>
      <c r="AH64" s="469">
        <f t="shared" si="152"/>
        <v>75.350056118154512</v>
      </c>
      <c r="AI64" s="469">
        <f t="shared" si="152"/>
        <v>76.919848953949398</v>
      </c>
      <c r="AJ64" s="469">
        <f t="shared" si="152"/>
        <v>78.522345807156668</v>
      </c>
      <c r="AK64" s="469">
        <f t="shared" si="152"/>
        <v>80.158228011472431</v>
      </c>
      <c r="AL64" s="469">
        <f t="shared" si="152"/>
        <v>81.828191095044772</v>
      </c>
      <c r="AM64" s="469">
        <f t="shared" si="152"/>
        <v>83.532945076191538</v>
      </c>
      <c r="AN64" s="469">
        <f t="shared" si="152"/>
        <v>85.273214765278851</v>
      </c>
      <c r="AO64" s="469">
        <f t="shared" si="152"/>
        <v>87.049740072888824</v>
      </c>
      <c r="AP64" s="469">
        <f t="shared" si="152"/>
        <v>88.863276324407337</v>
      </c>
      <c r="AQ64" s="469">
        <f t="shared" si="152"/>
        <v>90.714594581165812</v>
      </c>
      <c r="AR64" s="470">
        <f t="shared" si="152"/>
        <v>92.604481968273433</v>
      </c>
      <c r="AS64" s="471">
        <f>SUM(AG64:AR64)</f>
        <v>994.62922264482904</v>
      </c>
      <c r="AT64" s="469">
        <f t="shared" si="149"/>
        <v>94.533742009279123</v>
      </c>
      <c r="AU64" s="469">
        <f t="shared" si="152"/>
        <v>96.503194967805769</v>
      </c>
      <c r="AV64" s="469">
        <f t="shared" si="152"/>
        <v>98.513678196301711</v>
      </c>
      <c r="AW64" s="469">
        <f t="shared" si="152"/>
        <v>100.56604649205799</v>
      </c>
      <c r="AX64" s="469">
        <f t="shared" si="152"/>
        <v>102.66117246064253</v>
      </c>
      <c r="AY64" s="469">
        <f t="shared" si="152"/>
        <v>104.79994688690591</v>
      </c>
      <c r="AZ64" s="469">
        <f t="shared" si="152"/>
        <v>106.98327911371645</v>
      </c>
      <c r="BA64" s="469">
        <f t="shared" si="152"/>
        <v>109.21209742858554</v>
      </c>
      <c r="BB64" s="469">
        <f t="shared" si="152"/>
        <v>111.48734945834772</v>
      </c>
      <c r="BC64" s="469">
        <f t="shared" si="152"/>
        <v>113.8100025720633</v>
      </c>
      <c r="BD64" s="469">
        <f t="shared" si="152"/>
        <v>116.18104429231461</v>
      </c>
      <c r="BE64" s="470">
        <f t="shared" si="152"/>
        <v>118.60148271507116</v>
      </c>
      <c r="BF64" s="472">
        <f>SUM(AT64:BE64)</f>
        <v>1273.8530365930919</v>
      </c>
      <c r="BG64" s="469">
        <f t="shared" si="150"/>
        <v>121.07234693830179</v>
      </c>
      <c r="BH64" s="469">
        <f t="shared" si="152"/>
        <v>123.5946874995164</v>
      </c>
      <c r="BI64" s="469">
        <f t="shared" si="152"/>
        <v>126.16957682242298</v>
      </c>
      <c r="BJ64" s="469">
        <f t="shared" si="152"/>
        <v>128.79810967289012</v>
      </c>
      <c r="BK64" s="469">
        <f t="shared" si="152"/>
        <v>131.48140362440864</v>
      </c>
      <c r="BL64" s="469">
        <f t="shared" si="152"/>
        <v>134.22059953325049</v>
      </c>
      <c r="BM64" s="469">
        <f t="shared" si="152"/>
        <v>137.01686202352653</v>
      </c>
      <c r="BN64" s="469">
        <f t="shared" si="152"/>
        <v>139.87137998234999</v>
      </c>
      <c r="BO64" s="469">
        <f t="shared" si="152"/>
        <v>142.7853670653156</v>
      </c>
      <c r="BP64" s="469">
        <f t="shared" si="152"/>
        <v>145.76006221250967</v>
      </c>
      <c r="BQ64" s="469">
        <f t="shared" si="152"/>
        <v>148.79673017527028</v>
      </c>
      <c r="BR64" s="470">
        <f t="shared" si="152"/>
        <v>151.89666205392174</v>
      </c>
      <c r="BS64" s="473">
        <f>SUM(BG64:BR64)</f>
        <v>1631.4637876036843</v>
      </c>
    </row>
    <row r="65" spans="1:71" s="528" customFormat="1" ht="15" x14ac:dyDescent="0.25">
      <c r="A65" s="485" t="s">
        <v>355</v>
      </c>
      <c r="B65" s="517"/>
      <c r="C65" s="518" t="s">
        <v>411</v>
      </c>
      <c r="D65" s="307">
        <v>0.1</v>
      </c>
      <c r="E65" s="518"/>
      <c r="F65" s="518"/>
      <c r="G65" s="777">
        <v>0.1</v>
      </c>
      <c r="H65" s="778">
        <f t="shared" si="145"/>
        <v>0.10083333333333333</v>
      </c>
      <c r="I65" s="766">
        <f t="shared" ref="I65:O65" si="153">(1+($D65/12))*H65</f>
        <v>0.1016736111111111</v>
      </c>
      <c r="J65" s="766">
        <f t="shared" si="153"/>
        <v>0.1025208912037037</v>
      </c>
      <c r="K65" s="766">
        <f t="shared" si="153"/>
        <v>0.10337523196373456</v>
      </c>
      <c r="L65" s="766">
        <f t="shared" si="153"/>
        <v>0.10423669223009902</v>
      </c>
      <c r="M65" s="766">
        <f t="shared" si="153"/>
        <v>0.10510533133201651</v>
      </c>
      <c r="N65" s="766">
        <f t="shared" si="153"/>
        <v>0.10598120909311665</v>
      </c>
      <c r="O65" s="766">
        <f t="shared" si="153"/>
        <v>0.10686438583555928</v>
      </c>
      <c r="P65" s="766">
        <f t="shared" ref="P65:BR65" si="154">(1+($D65/12))*O65</f>
        <v>0.10775492238418893</v>
      </c>
      <c r="Q65" s="766">
        <f t="shared" si="154"/>
        <v>0.10865288007072384</v>
      </c>
      <c r="R65" s="768">
        <f t="shared" si="154"/>
        <v>0.10955832073797987</v>
      </c>
      <c r="S65" s="767">
        <f>AVERAGE(G65:R65)</f>
        <v>0.10471306744129723</v>
      </c>
      <c r="T65" s="766">
        <f t="shared" si="147"/>
        <v>0.11047130674412971</v>
      </c>
      <c r="U65" s="766">
        <f t="shared" si="154"/>
        <v>0.11139190096699746</v>
      </c>
      <c r="V65" s="766">
        <f t="shared" si="154"/>
        <v>0.1123201668083891</v>
      </c>
      <c r="W65" s="766">
        <f t="shared" si="154"/>
        <v>0.11325616819845902</v>
      </c>
      <c r="X65" s="766">
        <f t="shared" si="154"/>
        <v>0.11419996960011283</v>
      </c>
      <c r="Y65" s="766">
        <f t="shared" si="154"/>
        <v>0.11515163601344711</v>
      </c>
      <c r="Z65" s="766">
        <f t="shared" si="154"/>
        <v>0.11611123298022583</v>
      </c>
      <c r="AA65" s="766">
        <f t="shared" si="154"/>
        <v>0.11707882658839437</v>
      </c>
      <c r="AB65" s="766">
        <f t="shared" si="154"/>
        <v>0.11805448347663099</v>
      </c>
      <c r="AC65" s="766">
        <f t="shared" si="154"/>
        <v>0.11903827083893624</v>
      </c>
      <c r="AD65" s="766">
        <f t="shared" si="154"/>
        <v>0.12003025642926071</v>
      </c>
      <c r="AE65" s="768">
        <f t="shared" si="154"/>
        <v>0.12103050856617122</v>
      </c>
      <c r="AF65" s="523">
        <f>AVERAGE(T65:AE65)</f>
        <v>0.11567789393426288</v>
      </c>
      <c r="AG65" s="766">
        <f t="shared" si="148"/>
        <v>0.12203909613755597</v>
      </c>
      <c r="AH65" s="766">
        <f t="shared" si="154"/>
        <v>0.12305608860536893</v>
      </c>
      <c r="AI65" s="766">
        <f t="shared" si="154"/>
        <v>0.12408155601041367</v>
      </c>
      <c r="AJ65" s="766">
        <f t="shared" si="154"/>
        <v>0.12511556897716711</v>
      </c>
      <c r="AK65" s="766">
        <f t="shared" si="154"/>
        <v>0.1261581987186435</v>
      </c>
      <c r="AL65" s="766">
        <f t="shared" si="154"/>
        <v>0.12720951704129888</v>
      </c>
      <c r="AM65" s="766">
        <f t="shared" si="154"/>
        <v>0.12826959634997637</v>
      </c>
      <c r="AN65" s="766">
        <f t="shared" si="154"/>
        <v>0.12933850965289284</v>
      </c>
      <c r="AO65" s="766">
        <f t="shared" si="154"/>
        <v>0.13041633056666693</v>
      </c>
      <c r="AP65" s="766">
        <f t="shared" si="154"/>
        <v>0.13150313332138916</v>
      </c>
      <c r="AQ65" s="766">
        <f t="shared" si="154"/>
        <v>0.13259899276573406</v>
      </c>
      <c r="AR65" s="768">
        <f t="shared" si="154"/>
        <v>0.13370398437211517</v>
      </c>
      <c r="AS65" s="524">
        <f>AVERAGE(AG65:AR65)</f>
        <v>0.12779088104326855</v>
      </c>
      <c r="AT65" s="766">
        <f t="shared" si="149"/>
        <v>0.1348181842418828</v>
      </c>
      <c r="AU65" s="766">
        <f t="shared" si="154"/>
        <v>0.13594166911056516</v>
      </c>
      <c r="AV65" s="766">
        <f t="shared" si="154"/>
        <v>0.13707451635315318</v>
      </c>
      <c r="AW65" s="766">
        <f t="shared" si="154"/>
        <v>0.13821680398942945</v>
      </c>
      <c r="AX65" s="766">
        <f t="shared" si="154"/>
        <v>0.13936861068934137</v>
      </c>
      <c r="AY65" s="766">
        <f t="shared" si="154"/>
        <v>0.1405300157784192</v>
      </c>
      <c r="AZ65" s="766">
        <f t="shared" si="154"/>
        <v>0.14170109924323934</v>
      </c>
      <c r="BA65" s="766">
        <f t="shared" si="154"/>
        <v>0.142881941736933</v>
      </c>
      <c r="BB65" s="766">
        <f t="shared" si="154"/>
        <v>0.14407262458474077</v>
      </c>
      <c r="BC65" s="766">
        <f t="shared" si="154"/>
        <v>0.1452732297896136</v>
      </c>
      <c r="BD65" s="766">
        <f t="shared" si="154"/>
        <v>0.14648384003786039</v>
      </c>
      <c r="BE65" s="768">
        <f t="shared" si="154"/>
        <v>0.14770453870484254</v>
      </c>
      <c r="BF65" s="526">
        <f>AVERAGE(AT65:BE65)</f>
        <v>0.14117225618833507</v>
      </c>
      <c r="BG65" s="766">
        <f t="shared" si="150"/>
        <v>0.14893540986071624</v>
      </c>
      <c r="BH65" s="766">
        <f t="shared" si="154"/>
        <v>0.15017653827622221</v>
      </c>
      <c r="BI65" s="766">
        <f t="shared" si="154"/>
        <v>0.15142800942852405</v>
      </c>
      <c r="BJ65" s="766">
        <f t="shared" si="154"/>
        <v>0.15268990950709507</v>
      </c>
      <c r="BK65" s="766">
        <f t="shared" si="154"/>
        <v>0.15396232541965418</v>
      </c>
      <c r="BL65" s="766">
        <f t="shared" si="154"/>
        <v>0.1552453447981513</v>
      </c>
      <c r="BM65" s="766">
        <f t="shared" si="154"/>
        <v>0.15653905600480256</v>
      </c>
      <c r="BN65" s="766">
        <f t="shared" si="154"/>
        <v>0.15784354813817592</v>
      </c>
      <c r="BO65" s="766">
        <f t="shared" si="154"/>
        <v>0.15915891103932739</v>
      </c>
      <c r="BP65" s="766">
        <f t="shared" si="154"/>
        <v>0.16048523529798844</v>
      </c>
      <c r="BQ65" s="766">
        <f t="shared" si="154"/>
        <v>0.16182261225880501</v>
      </c>
      <c r="BR65" s="768">
        <f t="shared" si="154"/>
        <v>0.16317113402762837</v>
      </c>
      <c r="BS65" s="527">
        <f>AVERAGE(BG65:BR65)</f>
        <v>0.15595483617142422</v>
      </c>
    </row>
    <row r="66" spans="1:71" s="528" customFormat="1" ht="15" x14ac:dyDescent="0.25">
      <c r="A66" s="485"/>
      <c r="B66" s="517"/>
      <c r="C66" s="518" t="s">
        <v>412</v>
      </c>
      <c r="D66" s="307">
        <v>0.3</v>
      </c>
      <c r="E66" s="518"/>
      <c r="F66" s="518"/>
      <c r="G66" s="777">
        <v>2</v>
      </c>
      <c r="H66" s="778">
        <f t="shared" si="145"/>
        <v>2.0499999999999998</v>
      </c>
      <c r="I66" s="766">
        <f t="shared" ref="I66:O66" si="155">(1+($D66/12))*H66</f>
        <v>2.1012499999999998</v>
      </c>
      <c r="J66" s="766">
        <f t="shared" si="155"/>
        <v>2.1537812499999998</v>
      </c>
      <c r="K66" s="766">
        <f t="shared" si="155"/>
        <v>2.2076257812499995</v>
      </c>
      <c r="L66" s="766">
        <f t="shared" si="155"/>
        <v>2.2628164257812493</v>
      </c>
      <c r="M66" s="766">
        <f t="shared" si="155"/>
        <v>2.3193868364257804</v>
      </c>
      <c r="N66" s="766">
        <f t="shared" si="155"/>
        <v>2.3773715073364245</v>
      </c>
      <c r="O66" s="766">
        <f t="shared" si="155"/>
        <v>2.436805795019835</v>
      </c>
      <c r="P66" s="766">
        <f t="shared" ref="P66:BR66" si="156">(1+($D66/12))*O66</f>
        <v>2.4977259398953304</v>
      </c>
      <c r="Q66" s="766">
        <f t="shared" si="156"/>
        <v>2.5601690883927133</v>
      </c>
      <c r="R66" s="766">
        <f t="shared" si="156"/>
        <v>2.6241733156025311</v>
      </c>
      <c r="S66" s="767">
        <f t="shared" ref="S66:S67" si="157">AVERAGE(G66:R66)</f>
        <v>2.299258828308655</v>
      </c>
      <c r="T66" s="766">
        <f t="shared" si="147"/>
        <v>2.6897776484925942</v>
      </c>
      <c r="U66" s="766">
        <f t="shared" si="156"/>
        <v>2.7570220897049089</v>
      </c>
      <c r="V66" s="766">
        <f t="shared" si="156"/>
        <v>2.8259476419475313</v>
      </c>
      <c r="W66" s="766">
        <f t="shared" si="156"/>
        <v>2.8965963329962192</v>
      </c>
      <c r="X66" s="766">
        <f t="shared" si="156"/>
        <v>2.9690112413211245</v>
      </c>
      <c r="Y66" s="766">
        <f t="shared" si="156"/>
        <v>3.0432365223541522</v>
      </c>
      <c r="Z66" s="766">
        <f t="shared" si="156"/>
        <v>3.1193174354130058</v>
      </c>
      <c r="AA66" s="766">
        <f t="shared" si="156"/>
        <v>3.1973003712983306</v>
      </c>
      <c r="AB66" s="766">
        <f t="shared" si="156"/>
        <v>3.2772328805807884</v>
      </c>
      <c r="AC66" s="766">
        <f t="shared" si="156"/>
        <v>3.3591637025953078</v>
      </c>
      <c r="AD66" s="766">
        <f t="shared" si="156"/>
        <v>3.4431427951601901</v>
      </c>
      <c r="AE66" s="766">
        <f t="shared" si="156"/>
        <v>3.5292213650391946</v>
      </c>
      <c r="AF66" s="523">
        <f t="shared" ref="AF66:AF67" si="158">AVERAGE(T66:AE66)</f>
        <v>3.0922475022419449</v>
      </c>
      <c r="AG66" s="766">
        <f t="shared" si="148"/>
        <v>3.6174518991651743</v>
      </c>
      <c r="AH66" s="766">
        <f t="shared" si="156"/>
        <v>3.7078881966443031</v>
      </c>
      <c r="AI66" s="766">
        <f t="shared" si="156"/>
        <v>3.8005854015604106</v>
      </c>
      <c r="AJ66" s="766">
        <f t="shared" si="156"/>
        <v>3.8956000365994203</v>
      </c>
      <c r="AK66" s="766">
        <f t="shared" si="156"/>
        <v>3.9929900375144056</v>
      </c>
      <c r="AL66" s="766">
        <f t="shared" si="156"/>
        <v>4.092814788452265</v>
      </c>
      <c r="AM66" s="766">
        <f t="shared" si="156"/>
        <v>4.1951351581635716</v>
      </c>
      <c r="AN66" s="766">
        <f t="shared" si="156"/>
        <v>4.3000135371176604</v>
      </c>
      <c r="AO66" s="766">
        <f t="shared" si="156"/>
        <v>4.4075138755456011</v>
      </c>
      <c r="AP66" s="766">
        <f t="shared" si="156"/>
        <v>4.5177017224342411</v>
      </c>
      <c r="AQ66" s="766">
        <f t="shared" si="156"/>
        <v>4.6306442654950963</v>
      </c>
      <c r="AR66" s="766">
        <f t="shared" si="156"/>
        <v>4.7464103721324733</v>
      </c>
      <c r="AS66" s="524">
        <f t="shared" ref="AS66:AS67" si="159">AVERAGE(AG66:AR66)</f>
        <v>4.1587291075687185</v>
      </c>
      <c r="AT66" s="766">
        <f t="shared" si="149"/>
        <v>4.8650706314357848</v>
      </c>
      <c r="AU66" s="766">
        <f t="shared" si="156"/>
        <v>4.986697397221679</v>
      </c>
      <c r="AV66" s="766">
        <f t="shared" si="156"/>
        <v>5.1113648321522209</v>
      </c>
      <c r="AW66" s="766">
        <f t="shared" si="156"/>
        <v>5.2391489529560262</v>
      </c>
      <c r="AX66" s="766">
        <f t="shared" si="156"/>
        <v>5.3701276767799264</v>
      </c>
      <c r="AY66" s="766">
        <f t="shared" si="156"/>
        <v>5.5043808686994238</v>
      </c>
      <c r="AZ66" s="766">
        <f t="shared" si="156"/>
        <v>5.6419903904169093</v>
      </c>
      <c r="BA66" s="766">
        <f t="shared" si="156"/>
        <v>5.7830401501773316</v>
      </c>
      <c r="BB66" s="766">
        <f t="shared" si="156"/>
        <v>5.9276161539317647</v>
      </c>
      <c r="BC66" s="766">
        <f t="shared" si="156"/>
        <v>6.0758065577800586</v>
      </c>
      <c r="BD66" s="766">
        <f t="shared" si="156"/>
        <v>6.2277017217245598</v>
      </c>
      <c r="BE66" s="766">
        <f t="shared" si="156"/>
        <v>6.3833942647676736</v>
      </c>
      <c r="BF66" s="526">
        <f t="shared" ref="BF66:BF67" si="160">AVERAGE(AT66:BE66)</f>
        <v>5.5930282998369458</v>
      </c>
      <c r="BG66" s="766">
        <f t="shared" si="150"/>
        <v>6.5429791213868649</v>
      </c>
      <c r="BH66" s="766">
        <f t="shared" si="156"/>
        <v>6.7065535994215359</v>
      </c>
      <c r="BI66" s="766">
        <f t="shared" si="156"/>
        <v>6.8742174394070741</v>
      </c>
      <c r="BJ66" s="766">
        <f t="shared" si="156"/>
        <v>7.0460728753922499</v>
      </c>
      <c r="BK66" s="766">
        <f t="shared" si="156"/>
        <v>7.2222246972770554</v>
      </c>
      <c r="BL66" s="766">
        <f t="shared" si="156"/>
        <v>7.4027803147089815</v>
      </c>
      <c r="BM66" s="766">
        <f t="shared" si="156"/>
        <v>7.5878498225767057</v>
      </c>
      <c r="BN66" s="766">
        <f t="shared" si="156"/>
        <v>7.777546068141123</v>
      </c>
      <c r="BO66" s="766">
        <f t="shared" si="156"/>
        <v>7.9719847198446505</v>
      </c>
      <c r="BP66" s="766">
        <f t="shared" si="156"/>
        <v>8.1712843378407669</v>
      </c>
      <c r="BQ66" s="766">
        <f t="shared" si="156"/>
        <v>8.3755664462867845</v>
      </c>
      <c r="BR66" s="766">
        <f t="shared" si="156"/>
        <v>8.5849556074439537</v>
      </c>
      <c r="BS66" s="527">
        <f t="shared" ref="BS66:BS67" si="161">AVERAGE(BG66:BR66)</f>
        <v>7.5220012541439791</v>
      </c>
    </row>
    <row r="67" spans="1:71" s="528" customFormat="1" ht="15" x14ac:dyDescent="0.25">
      <c r="A67" s="485"/>
      <c r="B67" s="517"/>
      <c r="C67" s="518" t="s">
        <v>413</v>
      </c>
      <c r="D67" s="307">
        <v>0.2</v>
      </c>
      <c r="E67" s="518"/>
      <c r="F67" s="518"/>
      <c r="G67" s="777">
        <v>1</v>
      </c>
      <c r="H67" s="778">
        <f t="shared" si="145"/>
        <v>1.0166666666666666</v>
      </c>
      <c r="I67" s="766">
        <f t="shared" ref="I67:O67" si="162">(1+($D67/12))*H67</f>
        <v>1.033611111111111</v>
      </c>
      <c r="J67" s="766">
        <f t="shared" si="162"/>
        <v>1.0508379629629627</v>
      </c>
      <c r="K67" s="766">
        <f t="shared" si="162"/>
        <v>1.0683519290123453</v>
      </c>
      <c r="L67" s="766">
        <f t="shared" si="162"/>
        <v>1.0861577944958845</v>
      </c>
      <c r="M67" s="766">
        <f t="shared" si="162"/>
        <v>1.1042604244041492</v>
      </c>
      <c r="N67" s="766">
        <f t="shared" si="162"/>
        <v>1.122664764810885</v>
      </c>
      <c r="O67" s="766">
        <f t="shared" si="162"/>
        <v>1.1413758442243995</v>
      </c>
      <c r="P67" s="766">
        <f t="shared" ref="P67:BR67" si="163">(1+($D67/12))*O67</f>
        <v>1.1603987749614728</v>
      </c>
      <c r="Q67" s="766">
        <f t="shared" si="163"/>
        <v>1.179738754544164</v>
      </c>
      <c r="R67" s="766">
        <f t="shared" si="163"/>
        <v>1.1994010671199</v>
      </c>
      <c r="S67" s="767">
        <f t="shared" si="157"/>
        <v>1.0969554245261617</v>
      </c>
      <c r="T67" s="766">
        <f t="shared" si="147"/>
        <v>1.2193910849052316</v>
      </c>
      <c r="U67" s="766">
        <f t="shared" si="163"/>
        <v>1.2397142696536521</v>
      </c>
      <c r="V67" s="766">
        <f t="shared" si="163"/>
        <v>1.2603761741478796</v>
      </c>
      <c r="W67" s="766">
        <f t="shared" si="163"/>
        <v>1.2813824437170109</v>
      </c>
      <c r="X67" s="766">
        <f t="shared" si="163"/>
        <v>1.3027388177789609</v>
      </c>
      <c r="Y67" s="766">
        <f t="shared" si="163"/>
        <v>1.3244511314086103</v>
      </c>
      <c r="Z67" s="766">
        <f t="shared" si="163"/>
        <v>1.346525316932087</v>
      </c>
      <c r="AA67" s="766">
        <f t="shared" si="163"/>
        <v>1.3689674055476218</v>
      </c>
      <c r="AB67" s="766">
        <f t="shared" si="163"/>
        <v>1.3917835289734153</v>
      </c>
      <c r="AC67" s="766">
        <f t="shared" si="163"/>
        <v>1.4149799211229721</v>
      </c>
      <c r="AD67" s="766">
        <f t="shared" si="163"/>
        <v>1.4385629198083549</v>
      </c>
      <c r="AE67" s="768">
        <f t="shared" si="163"/>
        <v>1.4625389684718275</v>
      </c>
      <c r="AF67" s="523">
        <f t="shared" si="158"/>
        <v>1.3376176652056353</v>
      </c>
      <c r="AG67" s="766">
        <f t="shared" si="148"/>
        <v>1.4869146179463579</v>
      </c>
      <c r="AH67" s="766">
        <f t="shared" si="163"/>
        <v>1.5116965282454637</v>
      </c>
      <c r="AI67" s="766">
        <f t="shared" si="163"/>
        <v>1.536891470382888</v>
      </c>
      <c r="AJ67" s="766">
        <f t="shared" si="163"/>
        <v>1.5625063282226026</v>
      </c>
      <c r="AK67" s="766">
        <f t="shared" si="163"/>
        <v>1.5885481003596458</v>
      </c>
      <c r="AL67" s="766">
        <f t="shared" si="163"/>
        <v>1.6150239020323065</v>
      </c>
      <c r="AM67" s="766">
        <f t="shared" si="163"/>
        <v>1.6419409670661782</v>
      </c>
      <c r="AN67" s="766">
        <f t="shared" si="163"/>
        <v>1.6693066498506144</v>
      </c>
      <c r="AO67" s="766">
        <f t="shared" si="163"/>
        <v>1.6971284273481246</v>
      </c>
      <c r="AP67" s="766">
        <f t="shared" si="163"/>
        <v>1.72541390113726</v>
      </c>
      <c r="AQ67" s="766">
        <f t="shared" si="163"/>
        <v>1.7541707994895477</v>
      </c>
      <c r="AR67" s="768">
        <f t="shared" si="163"/>
        <v>1.7834069794810401</v>
      </c>
      <c r="AS67" s="524">
        <f t="shared" si="159"/>
        <v>1.6310790559635022</v>
      </c>
      <c r="AT67" s="766">
        <f t="shared" si="149"/>
        <v>1.8131304291390573</v>
      </c>
      <c r="AU67" s="766">
        <f t="shared" si="163"/>
        <v>1.8433492696247082</v>
      </c>
      <c r="AV67" s="766">
        <f t="shared" si="163"/>
        <v>1.8740717574517867</v>
      </c>
      <c r="AW67" s="766">
        <f t="shared" si="163"/>
        <v>1.9053062867426496</v>
      </c>
      <c r="AX67" s="766">
        <f t="shared" si="163"/>
        <v>1.9370613915216937</v>
      </c>
      <c r="AY67" s="766">
        <f t="shared" si="163"/>
        <v>1.9693457480470551</v>
      </c>
      <c r="AZ67" s="766">
        <f t="shared" si="163"/>
        <v>2.0021681771811726</v>
      </c>
      <c r="BA67" s="766">
        <f t="shared" si="163"/>
        <v>2.0355376468008588</v>
      </c>
      <c r="BB67" s="766">
        <f t="shared" si="163"/>
        <v>2.0694632742475396</v>
      </c>
      <c r="BC67" s="766">
        <f t="shared" si="163"/>
        <v>2.103954328818332</v>
      </c>
      <c r="BD67" s="766">
        <f t="shared" si="163"/>
        <v>2.1390202342986373</v>
      </c>
      <c r="BE67" s="768">
        <f t="shared" si="163"/>
        <v>2.1746705715369479</v>
      </c>
      <c r="BF67" s="526">
        <f t="shared" si="160"/>
        <v>1.9889232596175364</v>
      </c>
      <c r="BG67" s="766">
        <f t="shared" si="150"/>
        <v>2.2109150810625637</v>
      </c>
      <c r="BH67" s="766">
        <f t="shared" si="163"/>
        <v>2.2477636657469398</v>
      </c>
      <c r="BI67" s="766">
        <f t="shared" si="163"/>
        <v>2.2852263935093888</v>
      </c>
      <c r="BJ67" s="766">
        <f t="shared" si="163"/>
        <v>2.3233135000678784</v>
      </c>
      <c r="BK67" s="766">
        <f t="shared" si="163"/>
        <v>2.3620353917356764</v>
      </c>
      <c r="BL67" s="766">
        <f t="shared" si="163"/>
        <v>2.4014026482646043</v>
      </c>
      <c r="BM67" s="766">
        <f t="shared" si="163"/>
        <v>2.441426025735681</v>
      </c>
      <c r="BN67" s="766">
        <f t="shared" si="163"/>
        <v>2.4821164594979424</v>
      </c>
      <c r="BO67" s="766">
        <f t="shared" si="163"/>
        <v>2.5234850671562414</v>
      </c>
      <c r="BP67" s="766">
        <f t="shared" si="163"/>
        <v>2.5655431516088454</v>
      </c>
      <c r="BQ67" s="766">
        <f t="shared" si="163"/>
        <v>2.6083022041356592</v>
      </c>
      <c r="BR67" s="768">
        <f t="shared" si="163"/>
        <v>2.6517739075379199</v>
      </c>
      <c r="BS67" s="527">
        <f t="shared" si="161"/>
        <v>2.425275291338278</v>
      </c>
    </row>
    <row r="68" spans="1:71" s="535" customFormat="1" ht="12.75" x14ac:dyDescent="0.2">
      <c r="A68" s="485"/>
      <c r="B68" s="486"/>
      <c r="C68" s="487" t="s">
        <v>431</v>
      </c>
      <c r="D68" s="487"/>
      <c r="E68" s="487"/>
      <c r="F68" s="487"/>
      <c r="G68" s="488">
        <f>INT(G62*G65)+INT(G63*G66)+INT(G64*G67)</f>
        <v>305</v>
      </c>
      <c r="H68" s="489">
        <f t="shared" ref="H68:BR68" si="164">INT(H62*H65)+INT(H63*H66)+INT(H64*H67)</f>
        <v>313</v>
      </c>
      <c r="I68" s="489">
        <f t="shared" si="164"/>
        <v>324</v>
      </c>
      <c r="J68" s="489">
        <f t="shared" si="164"/>
        <v>336</v>
      </c>
      <c r="K68" s="489">
        <f t="shared" si="164"/>
        <v>347</v>
      </c>
      <c r="L68" s="489">
        <f t="shared" si="164"/>
        <v>360</v>
      </c>
      <c r="M68" s="489">
        <f t="shared" si="164"/>
        <v>371</v>
      </c>
      <c r="N68" s="489">
        <f t="shared" si="164"/>
        <v>384</v>
      </c>
      <c r="O68" s="489">
        <f t="shared" si="164"/>
        <v>398</v>
      </c>
      <c r="P68" s="489">
        <f t="shared" si="164"/>
        <v>411</v>
      </c>
      <c r="Q68" s="489">
        <f t="shared" si="164"/>
        <v>426</v>
      </c>
      <c r="R68" s="489">
        <f t="shared" si="164"/>
        <v>439</v>
      </c>
      <c r="S68" s="490">
        <f>SUM(G68:R68)</f>
        <v>4414</v>
      </c>
      <c r="T68" s="489">
        <f t="shared" si="164"/>
        <v>455</v>
      </c>
      <c r="U68" s="489">
        <f t="shared" si="164"/>
        <v>471</v>
      </c>
      <c r="V68" s="489">
        <f t="shared" si="164"/>
        <v>487</v>
      </c>
      <c r="W68" s="489">
        <f t="shared" si="164"/>
        <v>504</v>
      </c>
      <c r="X68" s="489">
        <f t="shared" si="164"/>
        <v>521</v>
      </c>
      <c r="Y68" s="489">
        <f t="shared" si="164"/>
        <v>539</v>
      </c>
      <c r="Z68" s="489">
        <f t="shared" si="164"/>
        <v>558</v>
      </c>
      <c r="AA68" s="489">
        <f t="shared" si="164"/>
        <v>578</v>
      </c>
      <c r="AB68" s="489">
        <f t="shared" si="164"/>
        <v>598</v>
      </c>
      <c r="AC68" s="489">
        <f t="shared" si="164"/>
        <v>620</v>
      </c>
      <c r="AD68" s="489">
        <f t="shared" si="164"/>
        <v>640</v>
      </c>
      <c r="AE68" s="491">
        <f t="shared" si="164"/>
        <v>663</v>
      </c>
      <c r="AF68" s="492">
        <f>SUM(T68:AE68)</f>
        <v>6634</v>
      </c>
      <c r="AG68" s="489">
        <f t="shared" si="164"/>
        <v>687</v>
      </c>
      <c r="AH68" s="489">
        <f t="shared" si="164"/>
        <v>711</v>
      </c>
      <c r="AI68" s="489">
        <f t="shared" si="164"/>
        <v>736</v>
      </c>
      <c r="AJ68" s="489">
        <f t="shared" si="164"/>
        <v>761</v>
      </c>
      <c r="AK68" s="489">
        <f t="shared" si="164"/>
        <v>789</v>
      </c>
      <c r="AL68" s="489">
        <f t="shared" si="164"/>
        <v>817</v>
      </c>
      <c r="AM68" s="489">
        <f t="shared" si="164"/>
        <v>846</v>
      </c>
      <c r="AN68" s="489">
        <f t="shared" si="164"/>
        <v>876</v>
      </c>
      <c r="AO68" s="489">
        <f t="shared" si="164"/>
        <v>906</v>
      </c>
      <c r="AP68" s="489">
        <f t="shared" si="164"/>
        <v>939</v>
      </c>
      <c r="AQ68" s="489">
        <f t="shared" si="164"/>
        <v>973</v>
      </c>
      <c r="AR68" s="491">
        <f t="shared" si="164"/>
        <v>1008</v>
      </c>
      <c r="AS68" s="493">
        <f>SUM(AG68:AR68)</f>
        <v>10049</v>
      </c>
      <c r="AT68" s="489">
        <f t="shared" si="164"/>
        <v>1043</v>
      </c>
      <c r="AU68" s="489">
        <f t="shared" si="164"/>
        <v>1080</v>
      </c>
      <c r="AV68" s="489">
        <f t="shared" si="164"/>
        <v>1119</v>
      </c>
      <c r="AW68" s="489">
        <f t="shared" si="164"/>
        <v>1159</v>
      </c>
      <c r="AX68" s="489">
        <f t="shared" si="164"/>
        <v>1200</v>
      </c>
      <c r="AY68" s="489">
        <f t="shared" si="164"/>
        <v>1244</v>
      </c>
      <c r="AZ68" s="489">
        <f t="shared" si="164"/>
        <v>1289</v>
      </c>
      <c r="BA68" s="489">
        <f t="shared" si="164"/>
        <v>1336</v>
      </c>
      <c r="BB68" s="489">
        <f t="shared" si="164"/>
        <v>1383</v>
      </c>
      <c r="BC68" s="489">
        <f t="shared" si="164"/>
        <v>1433</v>
      </c>
      <c r="BD68" s="489">
        <f t="shared" si="164"/>
        <v>1486</v>
      </c>
      <c r="BE68" s="491">
        <f t="shared" si="164"/>
        <v>1539</v>
      </c>
      <c r="BF68" s="494">
        <f>SUM(AT68:BE68)</f>
        <v>15311</v>
      </c>
      <c r="BG68" s="489">
        <f t="shared" si="164"/>
        <v>1596</v>
      </c>
      <c r="BH68" s="489">
        <f t="shared" si="164"/>
        <v>1653</v>
      </c>
      <c r="BI68" s="489">
        <f t="shared" si="164"/>
        <v>1715</v>
      </c>
      <c r="BJ68" s="489">
        <f t="shared" si="164"/>
        <v>1778</v>
      </c>
      <c r="BK68" s="489">
        <f t="shared" si="164"/>
        <v>1842</v>
      </c>
      <c r="BL68" s="489">
        <f t="shared" si="164"/>
        <v>1910</v>
      </c>
      <c r="BM68" s="489">
        <f t="shared" si="164"/>
        <v>1980</v>
      </c>
      <c r="BN68" s="489">
        <f t="shared" si="164"/>
        <v>2053</v>
      </c>
      <c r="BO68" s="489">
        <f t="shared" si="164"/>
        <v>2128</v>
      </c>
      <c r="BP68" s="489">
        <f t="shared" si="164"/>
        <v>2206</v>
      </c>
      <c r="BQ68" s="489">
        <f t="shared" si="164"/>
        <v>2288</v>
      </c>
      <c r="BR68" s="491">
        <f t="shared" si="164"/>
        <v>2372</v>
      </c>
      <c r="BS68" s="495">
        <f>SUM(BG68:BR68)</f>
        <v>23521</v>
      </c>
    </row>
    <row r="69" spans="1:71" ht="6" customHeight="1" x14ac:dyDescent="0.2">
      <c r="A69" s="97"/>
      <c r="B69" s="420"/>
      <c r="C69" s="421"/>
      <c r="D69" s="421"/>
      <c r="E69" s="421"/>
      <c r="F69" s="421"/>
      <c r="G69" s="422"/>
      <c r="H69" s="422"/>
      <c r="I69" s="422"/>
      <c r="J69" s="422"/>
      <c r="K69" s="422"/>
      <c r="L69" s="422"/>
      <c r="M69" s="422"/>
      <c r="N69" s="422"/>
      <c r="O69" s="422"/>
      <c r="P69" s="422"/>
      <c r="Q69" s="422"/>
      <c r="R69" s="417"/>
      <c r="S69" s="483"/>
      <c r="T69" s="422"/>
      <c r="U69" s="422"/>
      <c r="V69" s="422"/>
      <c r="W69" s="422"/>
      <c r="X69" s="422"/>
      <c r="Y69" s="422"/>
      <c r="Z69" s="422"/>
      <c r="AA69" s="422"/>
      <c r="AB69" s="422"/>
      <c r="AC69" s="422"/>
      <c r="AD69" s="422"/>
      <c r="AE69" s="417"/>
      <c r="AF69" s="483"/>
      <c r="AG69" s="422"/>
      <c r="AH69" s="422"/>
      <c r="AI69" s="422"/>
      <c r="AJ69" s="422"/>
      <c r="AK69" s="422"/>
      <c r="AL69" s="422"/>
      <c r="AM69" s="422"/>
      <c r="AN69" s="422"/>
      <c r="AO69" s="422"/>
      <c r="AP69" s="422"/>
      <c r="AQ69" s="422"/>
      <c r="AR69" s="417"/>
      <c r="AS69" s="483"/>
      <c r="AT69" s="422"/>
      <c r="AU69" s="422"/>
      <c r="AV69" s="422"/>
      <c r="AW69" s="422"/>
      <c r="AX69" s="422"/>
      <c r="AY69" s="422"/>
      <c r="AZ69" s="422"/>
      <c r="BA69" s="422"/>
      <c r="BB69" s="422"/>
      <c r="BC69" s="422"/>
      <c r="BD69" s="422"/>
      <c r="BE69" s="417"/>
      <c r="BF69" s="483"/>
      <c r="BG69" s="422"/>
      <c r="BH69" s="422"/>
      <c r="BI69" s="422"/>
      <c r="BJ69" s="422"/>
      <c r="BK69" s="422"/>
      <c r="BL69" s="422"/>
      <c r="BM69" s="422"/>
      <c r="BN69" s="422"/>
      <c r="BO69" s="422"/>
      <c r="BP69" s="422"/>
      <c r="BQ69" s="422"/>
      <c r="BR69" s="422"/>
      <c r="BS69" s="421"/>
    </row>
    <row r="70" spans="1:71" s="58" customFormat="1" ht="6" customHeight="1" x14ac:dyDescent="0.2">
      <c r="D70" s="59"/>
      <c r="E70" s="59"/>
      <c r="F70" s="59"/>
      <c r="S70" s="117"/>
      <c r="AF70" s="117"/>
      <c r="AS70" s="117"/>
      <c r="BF70" s="117"/>
      <c r="BS70" s="117"/>
    </row>
    <row r="71" spans="1:71" s="297" customFormat="1" ht="15" x14ac:dyDescent="0.25">
      <c r="A71" s="98"/>
      <c r="B71" s="424" t="s">
        <v>60</v>
      </c>
      <c r="C71" s="131"/>
      <c r="D71" s="131"/>
      <c r="E71" s="132"/>
      <c r="F71" s="132"/>
      <c r="G71" s="131">
        <f>+G10+G21+G30</f>
        <v>335</v>
      </c>
      <c r="H71" s="131">
        <f t="shared" ref="H71:BR71" si="165">+H10+H21+H30</f>
        <v>535.5</v>
      </c>
      <c r="I71" s="131">
        <f t="shared" si="165"/>
        <v>756.15000000000009</v>
      </c>
      <c r="J71" s="131">
        <f t="shared" si="165"/>
        <v>1009.995</v>
      </c>
      <c r="K71" s="131">
        <f t="shared" si="165"/>
        <v>1311.6435000000001</v>
      </c>
      <c r="L71" s="131">
        <f t="shared" si="165"/>
        <v>1678.2040499999998</v>
      </c>
      <c r="M71" s="131">
        <f t="shared" si="165"/>
        <v>2130.3618900000001</v>
      </c>
      <c r="N71" s="131">
        <f t="shared" si="165"/>
        <v>2693.6681257499999</v>
      </c>
      <c r="O71" s="131">
        <f t="shared" si="165"/>
        <v>3400.1270550375002</v>
      </c>
      <c r="P71" s="131">
        <f t="shared" si="165"/>
        <v>4178.3539442156243</v>
      </c>
      <c r="Q71" s="131">
        <f t="shared" si="165"/>
        <v>4714.8787405842186</v>
      </c>
      <c r="R71" s="133">
        <f t="shared" si="165"/>
        <v>5375.4596173074133</v>
      </c>
      <c r="S71" s="425">
        <f t="shared" ref="S71:S73" si="166">SUM(G71:R71)</f>
        <v>28119.341922894757</v>
      </c>
      <c r="T71" s="131">
        <f t="shared" si="165"/>
        <v>6191.0593970745849</v>
      </c>
      <c r="U71" s="131">
        <f t="shared" si="165"/>
        <v>7200.3973815249719</v>
      </c>
      <c r="V71" s="131">
        <f t="shared" si="165"/>
        <v>8452.0402132546296</v>
      </c>
      <c r="W71" s="131">
        <f t="shared" si="165"/>
        <v>10007.055182116537</v>
      </c>
      <c r="X71" s="131">
        <f t="shared" si="165"/>
        <v>11942.386145733308</v>
      </c>
      <c r="Y71" s="131">
        <f t="shared" si="165"/>
        <v>14355.157472570862</v>
      </c>
      <c r="Z71" s="131">
        <f t="shared" si="165"/>
        <v>17368.169938337734</v>
      </c>
      <c r="AA71" s="131">
        <f t="shared" si="165"/>
        <v>21136.928171824704</v>
      </c>
      <c r="AB71" s="131">
        <f t="shared" si="165"/>
        <v>25858.637063148075</v>
      </c>
      <c r="AC71" s="131">
        <f t="shared" si="165"/>
        <v>31783.731012868528</v>
      </c>
      <c r="AD71" s="131">
        <f t="shared" si="165"/>
        <v>39230.663440943987</v>
      </c>
      <c r="AE71" s="133">
        <f t="shared" si="165"/>
        <v>48604.895517747827</v>
      </c>
      <c r="AF71" s="426">
        <f t="shared" ref="AF71:AF73" si="167">SUM(T71:AE71)</f>
        <v>242131.12093714572</v>
      </c>
      <c r="AG71" s="424">
        <f t="shared" si="165"/>
        <v>57507.509369054678</v>
      </c>
      <c r="AH71" s="131">
        <f t="shared" si="165"/>
        <v>66243.603530609224</v>
      </c>
      <c r="AI71" s="131">
        <f t="shared" si="165"/>
        <v>75060.721302156919</v>
      </c>
      <c r="AJ71" s="131">
        <f t="shared" si="165"/>
        <v>84165.111496237718</v>
      </c>
      <c r="AK71" s="131">
        <f t="shared" si="165"/>
        <v>93734.111193760327</v>
      </c>
      <c r="AL71" s="131">
        <f t="shared" si="165"/>
        <v>103925.63872406047</v>
      </c>
      <c r="AM71" s="131">
        <f t="shared" si="165"/>
        <v>114885.53990465961</v>
      </c>
      <c r="AN71" s="131">
        <f t="shared" si="165"/>
        <v>126753.3468762704</v>
      </c>
      <c r="AO71" s="131">
        <f t="shared" si="165"/>
        <v>139666.87129975605</v>
      </c>
      <c r="AP71" s="131">
        <f t="shared" si="165"/>
        <v>153765.95073162563</v>
      </c>
      <c r="AQ71" s="131">
        <f t="shared" si="165"/>
        <v>169195.59003120867</v>
      </c>
      <c r="AR71" s="133">
        <f t="shared" si="165"/>
        <v>186108.68220414489</v>
      </c>
      <c r="AS71" s="427">
        <f t="shared" ref="AS71:AS73" si="168">SUM(AG71:AR71)</f>
        <v>1371012.6766635445</v>
      </c>
      <c r="AT71" s="424">
        <f t="shared" si="165"/>
        <v>204668.45030192094</v>
      </c>
      <c r="AU71" s="131">
        <f t="shared" si="165"/>
        <v>225050.72024013416</v>
      </c>
      <c r="AV71" s="131">
        <f t="shared" si="165"/>
        <v>247446.11094516344</v>
      </c>
      <c r="AW71" s="131">
        <f t="shared" si="165"/>
        <v>272062.21105044172</v>
      </c>
      <c r="AX71" s="131">
        <f t="shared" si="165"/>
        <v>299125.79891355732</v>
      </c>
      <c r="AY71" s="131">
        <f t="shared" si="165"/>
        <v>328885.15387346665</v>
      </c>
      <c r="AZ71" s="131">
        <f t="shared" si="165"/>
        <v>361612.5005622285</v>
      </c>
      <c r="BA71" s="131">
        <f t="shared" si="165"/>
        <v>397606.62409451278</v>
      </c>
      <c r="BB71" s="131">
        <f t="shared" si="165"/>
        <v>437195.69161101012</v>
      </c>
      <c r="BC71" s="131">
        <f t="shared" si="165"/>
        <v>480740.31460239564</v>
      </c>
      <c r="BD71" s="131">
        <f t="shared" si="165"/>
        <v>528636.88643534854</v>
      </c>
      <c r="BE71" s="133">
        <f t="shared" si="165"/>
        <v>581321.23035841854</v>
      </c>
      <c r="BF71" s="428">
        <f t="shared" ref="BF71:BF73" si="169">SUM(AT71:BE71)</f>
        <v>4364351.6929885987</v>
      </c>
      <c r="BG71" s="424">
        <f t="shared" si="165"/>
        <v>632500.48749457556</v>
      </c>
      <c r="BH71" s="131">
        <f t="shared" si="165"/>
        <v>683329.98517362121</v>
      </c>
      <c r="BI71" s="131">
        <f t="shared" si="165"/>
        <v>734730.83212843107</v>
      </c>
      <c r="BJ71" s="131">
        <f t="shared" si="165"/>
        <v>787452.45664227149</v>
      </c>
      <c r="BK71" s="131">
        <f t="shared" si="165"/>
        <v>842119.80956109741</v>
      </c>
      <c r="BL71" s="131">
        <f t="shared" si="165"/>
        <v>899269.08894282649</v>
      </c>
      <c r="BM71" s="131">
        <f t="shared" si="165"/>
        <v>959374.8807134548</v>
      </c>
      <c r="BN71" s="131">
        <f t="shared" si="165"/>
        <v>1022870.8880391323</v>
      </c>
      <c r="BO71" s="131">
        <f t="shared" si="165"/>
        <v>1090165.8810297735</v>
      </c>
      <c r="BP71" s="131">
        <f t="shared" si="165"/>
        <v>1161656.0927336509</v>
      </c>
      <c r="BQ71" s="131">
        <f t="shared" si="165"/>
        <v>1237734.9833173703</v>
      </c>
      <c r="BR71" s="133">
        <f t="shared" si="165"/>
        <v>1318801.0664678817</v>
      </c>
      <c r="BS71" s="429">
        <f t="shared" ref="BS71:BS73" si="170">SUM(BG71:BR71)</f>
        <v>11370006.452244086</v>
      </c>
    </row>
    <row r="72" spans="1:71" s="297" customFormat="1" ht="15" x14ac:dyDescent="0.25">
      <c r="A72" s="98"/>
      <c r="B72" s="411" t="s">
        <v>59</v>
      </c>
      <c r="C72" s="252"/>
      <c r="D72" s="252"/>
      <c r="E72" s="251"/>
      <c r="F72" s="251"/>
      <c r="G72" s="252">
        <f>+G38+G46+G52+G58+G68</f>
        <v>380</v>
      </c>
      <c r="H72" s="252">
        <f t="shared" ref="H72:BR72" si="171">+H38+H46+H52+H58+H68</f>
        <v>389.75400000000002</v>
      </c>
      <c r="I72" s="252">
        <f t="shared" si="171"/>
        <v>422.87916666666666</v>
      </c>
      <c r="J72" s="252">
        <f t="shared" si="171"/>
        <v>416.87018055555552</v>
      </c>
      <c r="K72" s="252">
        <f t="shared" si="171"/>
        <v>435.26044560185187</v>
      </c>
      <c r="L72" s="252">
        <f t="shared" si="171"/>
        <v>470.73814940200617</v>
      </c>
      <c r="M72" s="252">
        <f t="shared" si="171"/>
        <v>464.65232851884002</v>
      </c>
      <c r="N72" s="252">
        <f t="shared" si="171"/>
        <v>480.52793922874332</v>
      </c>
      <c r="O72" s="252">
        <f t="shared" si="171"/>
        <v>532.51693416447199</v>
      </c>
      <c r="P72" s="252">
        <f t="shared" si="171"/>
        <v>518.99934534484464</v>
      </c>
      <c r="Q72" s="252">
        <f t="shared" si="171"/>
        <v>537.70337412358163</v>
      </c>
      <c r="R72" s="253">
        <f t="shared" si="171"/>
        <v>599.64548863388018</v>
      </c>
      <c r="S72" s="134">
        <f t="shared" si="166"/>
        <v>5649.5473522404427</v>
      </c>
      <c r="T72" s="252">
        <f t="shared" si="171"/>
        <v>632.03905870674032</v>
      </c>
      <c r="U72" s="252">
        <f t="shared" si="171"/>
        <v>656.01364693230198</v>
      </c>
      <c r="V72" s="252">
        <f t="shared" si="171"/>
        <v>761.22661750999373</v>
      </c>
      <c r="W72" s="252">
        <f t="shared" si="171"/>
        <v>712.38733563582662</v>
      </c>
      <c r="X72" s="252">
        <f t="shared" si="171"/>
        <v>739.4599469388121</v>
      </c>
      <c r="Y72" s="252">
        <f t="shared" si="171"/>
        <v>879.12869251704649</v>
      </c>
      <c r="Z72" s="252">
        <f t="shared" si="171"/>
        <v>804.71825022680036</v>
      </c>
      <c r="AA72" s="252">
        <f t="shared" si="171"/>
        <v>837.15610441236709</v>
      </c>
      <c r="AB72" s="252">
        <f t="shared" si="171"/>
        <v>1011.509946446731</v>
      </c>
      <c r="AC72" s="252">
        <f t="shared" si="171"/>
        <v>929.11210865062515</v>
      </c>
      <c r="AD72" s="252">
        <f t="shared" si="171"/>
        <v>971.78903437151052</v>
      </c>
      <c r="AE72" s="253">
        <f t="shared" si="171"/>
        <v>1191.7797872358033</v>
      </c>
      <c r="AF72" s="220">
        <f t="shared" si="167"/>
        <v>10126.320529584558</v>
      </c>
      <c r="AG72" s="411">
        <f t="shared" si="171"/>
        <v>1265.9862056775733</v>
      </c>
      <c r="AH72" s="252">
        <f t="shared" si="171"/>
        <v>1326.784972817371</v>
      </c>
      <c r="AI72" s="252">
        <f t="shared" si="171"/>
        <v>1638.6537205521522</v>
      </c>
      <c r="AJ72" s="252">
        <f t="shared" si="171"/>
        <v>1466.7625305981646</v>
      </c>
      <c r="AK72" s="252">
        <f t="shared" si="171"/>
        <v>1541.742241481345</v>
      </c>
      <c r="AL72" s="252">
        <f t="shared" si="171"/>
        <v>1946.9270949381239</v>
      </c>
      <c r="AM72" s="252">
        <f t="shared" si="171"/>
        <v>1730.8785195163007</v>
      </c>
      <c r="AN72" s="252">
        <f t="shared" si="171"/>
        <v>1827.6430628093258</v>
      </c>
      <c r="AO72" s="252">
        <f t="shared" si="171"/>
        <v>2319.8964847101024</v>
      </c>
      <c r="AP72" s="252">
        <f t="shared" si="171"/>
        <v>2032.2280251026114</v>
      </c>
      <c r="AQ72" s="252">
        <f t="shared" si="171"/>
        <v>2149.0528605278287</v>
      </c>
      <c r="AR72" s="253">
        <f t="shared" si="171"/>
        <v>2759.8547655718148</v>
      </c>
      <c r="AS72" s="221">
        <f t="shared" si="168"/>
        <v>22006.410484302716</v>
      </c>
      <c r="AT72" s="411">
        <f t="shared" si="171"/>
        <v>2419.6689960361323</v>
      </c>
      <c r="AU72" s="252">
        <f t="shared" si="171"/>
        <v>2551.7734123724767</v>
      </c>
      <c r="AV72" s="252">
        <f t="shared" si="171"/>
        <v>3542.4318634035162</v>
      </c>
      <c r="AW72" s="252">
        <f t="shared" si="171"/>
        <v>2862.587852020476</v>
      </c>
      <c r="AX72" s="252">
        <f t="shared" si="171"/>
        <v>3023.5965063555154</v>
      </c>
      <c r="AY72" s="252">
        <f t="shared" si="171"/>
        <v>4286.848881885142</v>
      </c>
      <c r="AZ72" s="252">
        <f t="shared" si="171"/>
        <v>3429.8206220422367</v>
      </c>
      <c r="BA72" s="252">
        <f t="shared" si="171"/>
        <v>3629.4440072124225</v>
      </c>
      <c r="BB72" s="252">
        <f t="shared" si="171"/>
        <v>5251.193424480125</v>
      </c>
      <c r="BC72" s="252">
        <f t="shared" si="171"/>
        <v>4089.8192931868011</v>
      </c>
      <c r="BD72" s="252">
        <f t="shared" si="171"/>
        <v>4346.1954842857012</v>
      </c>
      <c r="BE72" s="253">
        <f t="shared" si="171"/>
        <v>6428.2932746428432</v>
      </c>
      <c r="BF72" s="222">
        <f t="shared" si="169"/>
        <v>45861.673617923392</v>
      </c>
      <c r="BG72" s="411">
        <f t="shared" si="171"/>
        <v>4934.0168808630797</v>
      </c>
      <c r="BH72" s="252">
        <f t="shared" si="171"/>
        <v>5246.7436209350026</v>
      </c>
      <c r="BI72" s="252">
        <f t="shared" si="171"/>
        <v>7945.0477560129193</v>
      </c>
      <c r="BJ72" s="252">
        <f t="shared" si="171"/>
        <v>5945.8180690139952</v>
      </c>
      <c r="BK72" s="252">
        <f t="shared" si="171"/>
        <v>6331.6302414318279</v>
      </c>
      <c r="BL72" s="252">
        <f t="shared" si="171"/>
        <v>9843.82609488448</v>
      </c>
      <c r="BM72" s="252">
        <f t="shared" si="171"/>
        <v>7217.869769458187</v>
      </c>
      <c r="BN72" s="252">
        <f t="shared" si="171"/>
        <v>7697.0209169130349</v>
      </c>
      <c r="BO72" s="252">
        <f t="shared" si="171"/>
        <v>12170.724993322456</v>
      </c>
      <c r="BP72" s="252">
        <f t="shared" si="171"/>
        <v>8762.2227427659927</v>
      </c>
      <c r="BQ72" s="252">
        <f t="shared" si="171"/>
        <v>9397.1859713298236</v>
      </c>
      <c r="BR72" s="253">
        <f t="shared" si="171"/>
        <v>15174.898718940642</v>
      </c>
      <c r="BS72" s="223">
        <f t="shared" si="170"/>
        <v>100667.00577587144</v>
      </c>
    </row>
    <row r="73" spans="1:71" s="297" customFormat="1" ht="15" x14ac:dyDescent="0.25">
      <c r="B73" s="430" t="s">
        <v>41</v>
      </c>
      <c r="C73" s="431"/>
      <c r="D73" s="431"/>
      <c r="E73" s="432"/>
      <c r="F73" s="432"/>
      <c r="G73" s="431">
        <f>SUM(G71:G72)</f>
        <v>715</v>
      </c>
      <c r="H73" s="431">
        <f t="shared" ref="H73:BR73" si="172">SUM(H71:H72)</f>
        <v>925.25400000000002</v>
      </c>
      <c r="I73" s="431">
        <f t="shared" si="172"/>
        <v>1179.0291666666667</v>
      </c>
      <c r="J73" s="431">
        <f t="shared" si="172"/>
        <v>1426.8651805555555</v>
      </c>
      <c r="K73" s="431">
        <f t="shared" si="172"/>
        <v>1746.903945601852</v>
      </c>
      <c r="L73" s="431">
        <f t="shared" si="172"/>
        <v>2148.9421994020058</v>
      </c>
      <c r="M73" s="431">
        <f t="shared" si="172"/>
        <v>2595.0142185188402</v>
      </c>
      <c r="N73" s="431">
        <f t="shared" si="172"/>
        <v>3174.1960649787434</v>
      </c>
      <c r="O73" s="431">
        <f t="shared" si="172"/>
        <v>3932.6439892019721</v>
      </c>
      <c r="P73" s="431">
        <f t="shared" si="172"/>
        <v>4697.3532895604694</v>
      </c>
      <c r="Q73" s="431">
        <f t="shared" si="172"/>
        <v>5252.5821147078004</v>
      </c>
      <c r="R73" s="433">
        <f t="shared" si="172"/>
        <v>5975.105105941293</v>
      </c>
      <c r="S73" s="138">
        <f t="shared" si="166"/>
        <v>33768.889275135196</v>
      </c>
      <c r="T73" s="431">
        <f t="shared" si="172"/>
        <v>6823.0984557813254</v>
      </c>
      <c r="U73" s="431">
        <f t="shared" si="172"/>
        <v>7856.4110284572744</v>
      </c>
      <c r="V73" s="431">
        <f t="shared" si="172"/>
        <v>9213.2668307646236</v>
      </c>
      <c r="W73" s="431">
        <f t="shared" si="172"/>
        <v>10719.442517752364</v>
      </c>
      <c r="X73" s="431">
        <f t="shared" si="172"/>
        <v>12681.84609267212</v>
      </c>
      <c r="Y73" s="431">
        <f t="shared" si="172"/>
        <v>15234.286165087908</v>
      </c>
      <c r="Z73" s="431">
        <f t="shared" si="172"/>
        <v>18172.888188564535</v>
      </c>
      <c r="AA73" s="431">
        <f t="shared" si="172"/>
        <v>21974.08427623707</v>
      </c>
      <c r="AB73" s="431">
        <f t="shared" si="172"/>
        <v>26870.147009594806</v>
      </c>
      <c r="AC73" s="431">
        <f t="shared" si="172"/>
        <v>32712.843121519152</v>
      </c>
      <c r="AD73" s="431">
        <f t="shared" si="172"/>
        <v>40202.452475315498</v>
      </c>
      <c r="AE73" s="433">
        <f t="shared" si="172"/>
        <v>49796.675304983633</v>
      </c>
      <c r="AF73" s="184">
        <f t="shared" si="167"/>
        <v>252257.44146673032</v>
      </c>
      <c r="AG73" s="430">
        <f t="shared" si="172"/>
        <v>58773.495574732253</v>
      </c>
      <c r="AH73" s="431">
        <f t="shared" si="172"/>
        <v>67570.388503426599</v>
      </c>
      <c r="AI73" s="431">
        <f t="shared" si="172"/>
        <v>76699.375022709064</v>
      </c>
      <c r="AJ73" s="431">
        <f t="shared" si="172"/>
        <v>85631.874026835882</v>
      </c>
      <c r="AK73" s="431">
        <f t="shared" si="172"/>
        <v>95275.853435241675</v>
      </c>
      <c r="AL73" s="431">
        <f t="shared" si="172"/>
        <v>105872.56581899858</v>
      </c>
      <c r="AM73" s="431">
        <f t="shared" si="172"/>
        <v>116616.41842417592</v>
      </c>
      <c r="AN73" s="431">
        <f t="shared" si="172"/>
        <v>128580.98993907972</v>
      </c>
      <c r="AO73" s="431">
        <f t="shared" si="172"/>
        <v>141986.76778446615</v>
      </c>
      <c r="AP73" s="431">
        <f t="shared" si="172"/>
        <v>155798.17875672824</v>
      </c>
      <c r="AQ73" s="431">
        <f t="shared" si="172"/>
        <v>171344.6428917365</v>
      </c>
      <c r="AR73" s="433">
        <f t="shared" si="172"/>
        <v>188868.53696971672</v>
      </c>
      <c r="AS73" s="187">
        <f t="shared" si="168"/>
        <v>1393019.0871478473</v>
      </c>
      <c r="AT73" s="430">
        <f t="shared" si="172"/>
        <v>207088.11929795708</v>
      </c>
      <c r="AU73" s="431">
        <f t="shared" si="172"/>
        <v>227602.49365250664</v>
      </c>
      <c r="AV73" s="431">
        <f t="shared" si="172"/>
        <v>250988.54280856697</v>
      </c>
      <c r="AW73" s="431">
        <f t="shared" si="172"/>
        <v>274924.79890246218</v>
      </c>
      <c r="AX73" s="431">
        <f t="shared" si="172"/>
        <v>302149.39541991282</v>
      </c>
      <c r="AY73" s="431">
        <f t="shared" si="172"/>
        <v>333172.00275535177</v>
      </c>
      <c r="AZ73" s="431">
        <f t="shared" si="172"/>
        <v>365042.32118427072</v>
      </c>
      <c r="BA73" s="431">
        <f t="shared" si="172"/>
        <v>401236.06810172519</v>
      </c>
      <c r="BB73" s="431">
        <f t="shared" si="172"/>
        <v>442446.88503549027</v>
      </c>
      <c r="BC73" s="431">
        <f t="shared" si="172"/>
        <v>484830.13389558246</v>
      </c>
      <c r="BD73" s="431">
        <f t="shared" si="172"/>
        <v>532983.08191963425</v>
      </c>
      <c r="BE73" s="433">
        <f t="shared" si="172"/>
        <v>587749.52363306144</v>
      </c>
      <c r="BF73" s="182">
        <f t="shared" si="169"/>
        <v>4410213.3666065224</v>
      </c>
      <c r="BG73" s="430">
        <f t="shared" si="172"/>
        <v>637434.50437543867</v>
      </c>
      <c r="BH73" s="431">
        <f t="shared" si="172"/>
        <v>688576.72879455623</v>
      </c>
      <c r="BI73" s="431">
        <f t="shared" si="172"/>
        <v>742675.87988444394</v>
      </c>
      <c r="BJ73" s="431">
        <f t="shared" si="172"/>
        <v>793398.27471128548</v>
      </c>
      <c r="BK73" s="431">
        <f t="shared" si="172"/>
        <v>848451.43980252929</v>
      </c>
      <c r="BL73" s="431">
        <f t="shared" si="172"/>
        <v>909112.91503771092</v>
      </c>
      <c r="BM73" s="431">
        <f t="shared" si="172"/>
        <v>966592.75048291299</v>
      </c>
      <c r="BN73" s="431">
        <f t="shared" si="172"/>
        <v>1030567.9089560454</v>
      </c>
      <c r="BO73" s="431">
        <f t="shared" si="172"/>
        <v>1102336.606023096</v>
      </c>
      <c r="BP73" s="431">
        <f t="shared" si="172"/>
        <v>1170418.3154764168</v>
      </c>
      <c r="BQ73" s="431">
        <f t="shared" si="172"/>
        <v>1247132.1692887002</v>
      </c>
      <c r="BR73" s="433">
        <f t="shared" si="172"/>
        <v>1333975.9651868222</v>
      </c>
      <c r="BS73" s="180">
        <f t="shared" si="170"/>
        <v>11470673.458019961</v>
      </c>
    </row>
    <row r="74" spans="1:71" s="58" customFormat="1" ht="12.75" x14ac:dyDescent="0.2">
      <c r="A74" s="102"/>
      <c r="B74" s="21"/>
      <c r="C74" s="21"/>
      <c r="D74" s="205"/>
      <c r="E74" s="205"/>
      <c r="F74" s="205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117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117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117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117"/>
      <c r="BG74" s="21"/>
      <c r="BH74" s="21"/>
      <c r="BI74" s="21"/>
      <c r="BJ74" s="21"/>
      <c r="BK74" s="21"/>
      <c r="BL74" s="21"/>
      <c r="BM74" s="21"/>
      <c r="BN74" s="21"/>
      <c r="BO74" s="21"/>
      <c r="BP74" s="21"/>
      <c r="BQ74" s="21"/>
      <c r="BR74" s="21"/>
      <c r="BS74" s="117"/>
    </row>
  </sheetData>
  <sheetProtection algorithmName="SHA-512" hashValue="UdD5ibD1BaQb2rK4rHvzeT33RaeTx3OvMDNrs96P5iq60lLMsYJ5fl8OcLGvx2ETVvtDbc4YKX5rU5pR9blURw==" saltValue="SWJpz+TgCU7UOd8eOHAS9A==" spinCount="100000" sheet="1" objects="1" scenarios="1"/>
  <phoneticPr fontId="0" type="noConversion"/>
  <pageMargins left="0.75" right="0.75" top="1" bottom="1" header="0.5" footer="0.5"/>
  <pageSetup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CL79"/>
  <sheetViews>
    <sheetView showGridLines="0" showZeros="0" zoomScaleNormal="100" zoomScaleSheetLayoutView="85" workbookViewId="0">
      <pane xSplit="5" ySplit="2" topLeftCell="F3" activePane="bottomRight" state="frozen"/>
      <selection activeCell="AA11" sqref="AA11"/>
      <selection pane="topRight" activeCell="AA11" sqref="AA11"/>
      <selection pane="bottomLeft" activeCell="AA11" sqref="AA11"/>
      <selection pane="bottomRight" activeCell="F1" sqref="F1"/>
    </sheetView>
  </sheetViews>
  <sheetFormatPr defaultColWidth="9.140625" defaultRowHeight="12.75" outlineLevelCol="1" x14ac:dyDescent="0.2"/>
  <cols>
    <col min="1" max="1" width="9" style="130" bestFit="1" customWidth="1"/>
    <col min="2" max="2" width="19.85546875" style="130" bestFit="1" customWidth="1"/>
    <col min="3" max="3" width="9.28515625" style="403" bestFit="1" customWidth="1"/>
    <col min="4" max="4" width="5" style="178" bestFit="1" customWidth="1"/>
    <col min="5" max="5" width="6.42578125" style="130" bestFit="1" customWidth="1"/>
    <col min="6" max="6" width="1.28515625" style="130" customWidth="1"/>
    <col min="7" max="11" width="4.7109375" style="130" customWidth="1" outlineLevel="1"/>
    <col min="12" max="18" width="6.28515625" style="130" customWidth="1" outlineLevel="1"/>
    <col min="19" max="19" width="7.28515625" style="89" bestFit="1" customWidth="1"/>
    <col min="20" max="31" width="6.28515625" style="130" hidden="1" customWidth="1" outlineLevel="1"/>
    <col min="32" max="32" width="7.28515625" style="89" bestFit="1" customWidth="1" collapsed="1"/>
    <col min="33" max="44" width="6.28515625" style="130" hidden="1" customWidth="1" outlineLevel="1"/>
    <col min="45" max="45" width="7.28515625" style="89" bestFit="1" customWidth="1" collapsed="1"/>
    <col min="46" max="57" width="6.28515625" style="92" hidden="1" customWidth="1" outlineLevel="1"/>
    <col min="58" max="58" width="7.28515625" style="89" bestFit="1" customWidth="1" collapsed="1"/>
    <col min="59" max="70" width="6.28515625" style="92" hidden="1" customWidth="1" outlineLevel="1"/>
    <col min="71" max="71" width="7.28515625" style="89" bestFit="1" customWidth="1" collapsed="1"/>
    <col min="72" max="87" width="9.140625" style="130"/>
    <col min="88" max="89" width="0" style="130" hidden="1" customWidth="1" outlineLevel="1"/>
    <col min="90" max="90" width="9.140625" style="130" collapsed="1"/>
    <col min="91" max="16384" width="9.140625" style="130"/>
  </cols>
  <sheetData>
    <row r="1" spans="1:90" ht="19.5" thickBot="1" x14ac:dyDescent="0.35">
      <c r="A1" s="781" t="s">
        <v>373</v>
      </c>
      <c r="B1" s="781"/>
      <c r="C1" s="393" t="s">
        <v>73</v>
      </c>
      <c r="D1" s="292" t="s">
        <v>282</v>
      </c>
      <c r="E1" s="144" t="s">
        <v>284</v>
      </c>
      <c r="F1" s="143"/>
      <c r="G1" s="3" t="s">
        <v>23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707"/>
      <c r="T1" s="5" t="s">
        <v>24</v>
      </c>
      <c r="U1" s="186"/>
      <c r="V1" s="186"/>
      <c r="W1" s="186"/>
      <c r="X1" s="186"/>
      <c r="Y1" s="186"/>
      <c r="Z1" s="186"/>
      <c r="AA1" s="186"/>
      <c r="AB1" s="186"/>
      <c r="AC1" s="186"/>
      <c r="AD1" s="186"/>
      <c r="AE1" s="186"/>
      <c r="AF1" s="8"/>
      <c r="AG1" s="9" t="s">
        <v>25</v>
      </c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2"/>
      <c r="AT1" s="13" t="s">
        <v>46</v>
      </c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6"/>
      <c r="BG1" s="17" t="s">
        <v>47</v>
      </c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9"/>
      <c r="BS1" s="484"/>
    </row>
    <row r="2" spans="1:90" ht="15.75" x14ac:dyDescent="0.25">
      <c r="A2" s="413" t="s">
        <v>345</v>
      </c>
      <c r="B2" s="166"/>
      <c r="C2" s="394" t="s">
        <v>75</v>
      </c>
      <c r="D2" s="395" t="s">
        <v>283</v>
      </c>
      <c r="E2" s="396" t="s">
        <v>76</v>
      </c>
      <c r="F2" s="144"/>
      <c r="G2" s="22">
        <v>1</v>
      </c>
      <c r="H2" s="22">
        <v>2</v>
      </c>
      <c r="I2" s="22">
        <v>3</v>
      </c>
      <c r="J2" s="22">
        <v>4</v>
      </c>
      <c r="K2" s="22">
        <v>5</v>
      </c>
      <c r="L2" s="22">
        <v>6</v>
      </c>
      <c r="M2" s="22">
        <v>7</v>
      </c>
      <c r="N2" s="22">
        <v>8</v>
      </c>
      <c r="O2" s="22">
        <v>9</v>
      </c>
      <c r="P2" s="22">
        <v>10</v>
      </c>
      <c r="Q2" s="22">
        <v>11</v>
      </c>
      <c r="R2" s="22">
        <v>12</v>
      </c>
      <c r="S2" s="23" t="str">
        <f>G1</f>
        <v>Year 1</v>
      </c>
      <c r="T2" s="22">
        <v>13</v>
      </c>
      <c r="U2" s="22">
        <v>14</v>
      </c>
      <c r="V2" s="22">
        <v>15</v>
      </c>
      <c r="W2" s="22">
        <v>16</v>
      </c>
      <c r="X2" s="22">
        <v>17</v>
      </c>
      <c r="Y2" s="22">
        <v>18</v>
      </c>
      <c r="Z2" s="22">
        <v>19</v>
      </c>
      <c r="AA2" s="22">
        <v>20</v>
      </c>
      <c r="AB2" s="22">
        <v>21</v>
      </c>
      <c r="AC2" s="22">
        <v>22</v>
      </c>
      <c r="AD2" s="22">
        <v>23</v>
      </c>
      <c r="AE2" s="22">
        <v>24</v>
      </c>
      <c r="AF2" s="24" t="str">
        <f>T1</f>
        <v>Year 2</v>
      </c>
      <c r="AG2" s="22">
        <v>25</v>
      </c>
      <c r="AH2" s="22">
        <v>26</v>
      </c>
      <c r="AI2" s="22">
        <v>27</v>
      </c>
      <c r="AJ2" s="22">
        <v>28</v>
      </c>
      <c r="AK2" s="22">
        <v>29</v>
      </c>
      <c r="AL2" s="22">
        <v>30</v>
      </c>
      <c r="AM2" s="22">
        <v>31</v>
      </c>
      <c r="AN2" s="22">
        <v>32</v>
      </c>
      <c r="AO2" s="22">
        <v>33</v>
      </c>
      <c r="AP2" s="22">
        <v>34</v>
      </c>
      <c r="AQ2" s="22">
        <v>35</v>
      </c>
      <c r="AR2" s="22">
        <v>36</v>
      </c>
      <c r="AS2" s="25" t="str">
        <f>AG1</f>
        <v>Year 3</v>
      </c>
      <c r="AT2" s="22">
        <v>37</v>
      </c>
      <c r="AU2" s="22">
        <v>38</v>
      </c>
      <c r="AV2" s="22">
        <v>39</v>
      </c>
      <c r="AW2" s="22">
        <v>40</v>
      </c>
      <c r="AX2" s="22">
        <v>41</v>
      </c>
      <c r="AY2" s="22">
        <v>42</v>
      </c>
      <c r="AZ2" s="22">
        <v>43</v>
      </c>
      <c r="BA2" s="22">
        <v>44</v>
      </c>
      <c r="BB2" s="22">
        <v>45</v>
      </c>
      <c r="BC2" s="22">
        <v>46</v>
      </c>
      <c r="BD2" s="22">
        <v>47</v>
      </c>
      <c r="BE2" s="22">
        <v>48</v>
      </c>
      <c r="BF2" s="26" t="str">
        <f>AT1</f>
        <v>Year 4</v>
      </c>
      <c r="BG2" s="22">
        <v>49</v>
      </c>
      <c r="BH2" s="22">
        <v>50</v>
      </c>
      <c r="BI2" s="22">
        <v>51</v>
      </c>
      <c r="BJ2" s="22">
        <v>52</v>
      </c>
      <c r="BK2" s="22">
        <v>53</v>
      </c>
      <c r="BL2" s="22">
        <v>54</v>
      </c>
      <c r="BM2" s="22">
        <v>55</v>
      </c>
      <c r="BN2" s="22">
        <v>56</v>
      </c>
      <c r="BO2" s="22">
        <v>57</v>
      </c>
      <c r="BP2" s="22">
        <v>58</v>
      </c>
      <c r="BQ2" s="22">
        <v>59</v>
      </c>
      <c r="BR2" s="22">
        <v>60</v>
      </c>
      <c r="BS2" s="30" t="str">
        <f>BG1</f>
        <v>Year 5</v>
      </c>
      <c r="CI2" s="744" t="s">
        <v>409</v>
      </c>
      <c r="CJ2" s="744"/>
      <c r="CK2" s="744"/>
      <c r="CL2" s="744"/>
    </row>
    <row r="3" spans="1:90" s="58" customFormat="1" ht="6" customHeight="1" x14ac:dyDescent="0.2">
      <c r="A3" s="99"/>
      <c r="B3" s="60"/>
      <c r="C3" s="31"/>
      <c r="D3" s="397"/>
      <c r="E3" s="61"/>
      <c r="F3" s="61"/>
      <c r="G3" s="145">
        <v>1</v>
      </c>
      <c r="H3" s="145">
        <v>2</v>
      </c>
      <c r="I3" s="145">
        <v>3</v>
      </c>
      <c r="J3" s="145">
        <v>4</v>
      </c>
      <c r="K3" s="145">
        <v>5</v>
      </c>
      <c r="L3" s="145">
        <v>6</v>
      </c>
      <c r="M3" s="145">
        <v>7</v>
      </c>
      <c r="N3" s="145">
        <v>8</v>
      </c>
      <c r="O3" s="145">
        <v>9</v>
      </c>
      <c r="P3" s="145">
        <v>10</v>
      </c>
      <c r="Q3" s="145">
        <v>11</v>
      </c>
      <c r="R3" s="145">
        <v>11</v>
      </c>
      <c r="S3" s="579">
        <v>11</v>
      </c>
      <c r="T3" s="145">
        <v>11</v>
      </c>
      <c r="U3" s="145">
        <v>11</v>
      </c>
      <c r="V3" s="145">
        <v>11</v>
      </c>
      <c r="W3" s="145">
        <v>11</v>
      </c>
      <c r="X3" s="145">
        <v>11</v>
      </c>
      <c r="Y3" s="145">
        <v>11</v>
      </c>
      <c r="Z3" s="145">
        <v>11</v>
      </c>
      <c r="AA3" s="145">
        <v>11</v>
      </c>
      <c r="AB3" s="145">
        <v>11</v>
      </c>
      <c r="AC3" s="145">
        <v>11</v>
      </c>
      <c r="AD3" s="145">
        <v>11</v>
      </c>
      <c r="AE3" s="145">
        <v>11</v>
      </c>
      <c r="AF3" s="579">
        <v>11</v>
      </c>
      <c r="AG3" s="145">
        <v>11</v>
      </c>
      <c r="AH3" s="145">
        <v>11</v>
      </c>
      <c r="AI3" s="145">
        <v>11</v>
      </c>
      <c r="AJ3" s="145">
        <v>11</v>
      </c>
      <c r="AK3" s="145">
        <v>11</v>
      </c>
      <c r="AL3" s="145">
        <v>11</v>
      </c>
      <c r="AM3" s="145">
        <v>11</v>
      </c>
      <c r="AN3" s="145">
        <v>11</v>
      </c>
      <c r="AO3" s="145">
        <v>11</v>
      </c>
      <c r="AP3" s="145">
        <v>11</v>
      </c>
      <c r="AQ3" s="145">
        <v>11</v>
      </c>
      <c r="AR3" s="145">
        <v>11</v>
      </c>
      <c r="AS3" s="579">
        <v>11</v>
      </c>
      <c r="AT3" s="145">
        <v>11</v>
      </c>
      <c r="AU3" s="145">
        <v>11</v>
      </c>
      <c r="AV3" s="145">
        <v>11</v>
      </c>
      <c r="AW3" s="145">
        <v>11</v>
      </c>
      <c r="AX3" s="145">
        <v>11</v>
      </c>
      <c r="AY3" s="145">
        <v>11</v>
      </c>
      <c r="AZ3" s="145">
        <v>11</v>
      </c>
      <c r="BA3" s="145">
        <v>11</v>
      </c>
      <c r="BB3" s="145">
        <v>11</v>
      </c>
      <c r="BC3" s="145">
        <v>11</v>
      </c>
      <c r="BD3" s="145">
        <v>11</v>
      </c>
      <c r="BE3" s="145">
        <v>11</v>
      </c>
      <c r="BF3" s="579">
        <v>11</v>
      </c>
      <c r="BG3" s="145">
        <v>11</v>
      </c>
      <c r="BH3" s="145">
        <v>11</v>
      </c>
      <c r="BI3" s="145">
        <v>11</v>
      </c>
      <c r="BJ3" s="145">
        <v>11</v>
      </c>
      <c r="BK3" s="145">
        <v>11</v>
      </c>
      <c r="BL3" s="145">
        <v>11</v>
      </c>
      <c r="BM3" s="145">
        <v>11</v>
      </c>
      <c r="BN3" s="145">
        <v>11</v>
      </c>
      <c r="BO3" s="145">
        <v>11</v>
      </c>
      <c r="BP3" s="145">
        <v>11</v>
      </c>
      <c r="BQ3" s="145">
        <v>11</v>
      </c>
      <c r="BR3" s="145">
        <v>11</v>
      </c>
      <c r="BS3" s="579">
        <v>11</v>
      </c>
      <c r="CJ3" s="745" t="s">
        <v>285</v>
      </c>
      <c r="CK3" s="745">
        <v>1</v>
      </c>
    </row>
    <row r="4" spans="1:90" ht="15" x14ac:dyDescent="0.25">
      <c r="A4" s="146"/>
      <c r="B4" s="398" t="s">
        <v>61</v>
      </c>
      <c r="C4" s="308" t="s">
        <v>285</v>
      </c>
      <c r="D4" s="412">
        <v>90</v>
      </c>
      <c r="E4" s="307">
        <v>7.0000000000000007E-2</v>
      </c>
      <c r="F4" s="148"/>
      <c r="G4" s="123">
        <f t="shared" ref="G4:G11" si="0">IF(ISERROR(IF(VLOOKUP($C4,$CJ$3:$CK$39,2,FALSE)&lt;=G$3,$D4,0)),0,IF(VLOOKUP($C4,$CJ$3:$CK$39,2,FALSE)&lt;=G$3,$D4,0))</f>
        <v>90</v>
      </c>
      <c r="H4" s="124">
        <f t="shared" ref="H4:R4" si="1">IF(G4&gt;0,IF(H$2=1,G4*(1+$E4),G4),                  IF(ISERROR(IF(VLOOKUP($C4,$CJ$3:$CK$39,2,FALSE)&lt;=H$3,$D4,0)),0,IF(VLOOKUP($C4,$CJ$3:$CK$39,2,FALSE)&lt;=H$3,$D4,0)))</f>
        <v>90</v>
      </c>
      <c r="I4" s="124">
        <f t="shared" si="1"/>
        <v>90</v>
      </c>
      <c r="J4" s="124">
        <f t="shared" si="1"/>
        <v>90</v>
      </c>
      <c r="K4" s="124">
        <f t="shared" si="1"/>
        <v>90</v>
      </c>
      <c r="L4" s="124">
        <f t="shared" si="1"/>
        <v>90</v>
      </c>
      <c r="M4" s="124">
        <f t="shared" si="1"/>
        <v>90</v>
      </c>
      <c r="N4" s="124">
        <f t="shared" si="1"/>
        <v>90</v>
      </c>
      <c r="O4" s="124">
        <f t="shared" si="1"/>
        <v>90</v>
      </c>
      <c r="P4" s="124">
        <f t="shared" si="1"/>
        <v>90</v>
      </c>
      <c r="Q4" s="124">
        <f t="shared" si="1"/>
        <v>90</v>
      </c>
      <c r="R4" s="124">
        <f t="shared" si="1"/>
        <v>90</v>
      </c>
      <c r="S4" s="38">
        <f t="shared" ref="S4:S11" si="2">SUM(G4:R4)</f>
        <v>1080</v>
      </c>
      <c r="T4" s="124">
        <f t="shared" ref="T4:T11" si="3">IF(R4&gt;0,IF(T$2=13,R4*(1+$E4),R4),                  IF(ISERROR(IF(VLOOKUP($C4,$CJ$3:$CK$39,2,FALSE)&lt;=T$3,$D4,0)),0,IF(VLOOKUP($C4,$CJ$3:$CK$39,2,FALSE)&lt;=T$3,$D4,0)))</f>
        <v>96.300000000000011</v>
      </c>
      <c r="U4" s="124">
        <f t="shared" ref="U4:AE4" si="4">IF(T4&gt;0,IF(U$2=13,T4*(1+$E4),T4),                  IF(ISERROR(IF(VLOOKUP($C4,$CJ$3:$CK$39,2,FALSE)&lt;=U$3,$D4,0)),0,IF(VLOOKUP($C4,$CJ$3:$CK$39,2,FALSE)&lt;=U$3,$D4,0)))</f>
        <v>96.300000000000011</v>
      </c>
      <c r="V4" s="124">
        <f t="shared" si="4"/>
        <v>96.300000000000011</v>
      </c>
      <c r="W4" s="124">
        <f t="shared" si="4"/>
        <v>96.300000000000011</v>
      </c>
      <c r="X4" s="124">
        <f t="shared" si="4"/>
        <v>96.300000000000011</v>
      </c>
      <c r="Y4" s="124">
        <f t="shared" si="4"/>
        <v>96.300000000000011</v>
      </c>
      <c r="Z4" s="124">
        <f t="shared" si="4"/>
        <v>96.300000000000011</v>
      </c>
      <c r="AA4" s="124">
        <f t="shared" si="4"/>
        <v>96.300000000000011</v>
      </c>
      <c r="AB4" s="124">
        <f t="shared" si="4"/>
        <v>96.300000000000011</v>
      </c>
      <c r="AC4" s="124">
        <f t="shared" si="4"/>
        <v>96.300000000000011</v>
      </c>
      <c r="AD4" s="124">
        <f t="shared" si="4"/>
        <v>96.300000000000011</v>
      </c>
      <c r="AE4" s="125">
        <f t="shared" si="4"/>
        <v>96.300000000000011</v>
      </c>
      <c r="AF4" s="39">
        <f t="shared" ref="AF4:AF12" si="5">SUM(T4:AE4)</f>
        <v>1155.5999999999999</v>
      </c>
      <c r="AG4" s="123">
        <f t="shared" ref="AG4:AG11" si="6">IF(AE4&gt;0,IF(AG$2=25,AE4*(1+$E4),AE4),                  IF(ISERROR(IF(VLOOKUP($C4,$CJ$3:$CK$39,2,FALSE)&lt;=AG$3,$D4,0)),0,IF(VLOOKUP($C4,$CJ$3:$CK$39,2,FALSE)&lt;=AG$3,$D4,0)))</f>
        <v>103.04100000000003</v>
      </c>
      <c r="AH4" s="124">
        <f t="shared" ref="AH4:AR4" si="7">IF(AG4&gt;0,IF(AH$2=25,AG4*(1+$E4),AG4),                  IF(ISERROR(IF(VLOOKUP($C4,$CJ$3:$CK$39,2,FALSE)&lt;=AH$3,$D4,0)),0,IF(VLOOKUP($C4,$CJ$3:$CK$39,2,FALSE)&lt;=AH$3,$D4,0)))</f>
        <v>103.04100000000003</v>
      </c>
      <c r="AI4" s="124">
        <f t="shared" si="7"/>
        <v>103.04100000000003</v>
      </c>
      <c r="AJ4" s="124">
        <f t="shared" si="7"/>
        <v>103.04100000000003</v>
      </c>
      <c r="AK4" s="124">
        <f t="shared" si="7"/>
        <v>103.04100000000003</v>
      </c>
      <c r="AL4" s="124">
        <f t="shared" si="7"/>
        <v>103.04100000000003</v>
      </c>
      <c r="AM4" s="124">
        <f t="shared" si="7"/>
        <v>103.04100000000003</v>
      </c>
      <c r="AN4" s="124">
        <f t="shared" si="7"/>
        <v>103.04100000000003</v>
      </c>
      <c r="AO4" s="124">
        <f t="shared" si="7"/>
        <v>103.04100000000003</v>
      </c>
      <c r="AP4" s="124">
        <f t="shared" si="7"/>
        <v>103.04100000000003</v>
      </c>
      <c r="AQ4" s="124">
        <f t="shared" si="7"/>
        <v>103.04100000000003</v>
      </c>
      <c r="AR4" s="125">
        <f t="shared" si="7"/>
        <v>103.04100000000003</v>
      </c>
      <c r="AS4" s="40">
        <f t="shared" ref="AS4:AS12" si="8">SUM(AG4:AR4)</f>
        <v>1236.4920000000002</v>
      </c>
      <c r="AT4" s="123">
        <f t="shared" ref="AT4:AT11" si="9">IF(AR4&gt;0,IF(AT$2=37,AR4*(1+$E4),AR4),                  IF(ISERROR(IF(VLOOKUP($C4,$CJ$3:$CK$39,2,FALSE)&lt;=AT$3,$D4,0)),0,IF(VLOOKUP($C4,$CJ$3:$CK$39,2,FALSE)&lt;=AT$3,$D4,0)))</f>
        <v>110.25387000000003</v>
      </c>
      <c r="AU4" s="124">
        <f t="shared" ref="AU4:BE4" si="10">IF(AT4&gt;0,IF(AU$2=37,AT4*(1+$E4),AT4),                  IF(ISERROR(IF(VLOOKUP($C4,$CJ$3:$CK$39,2,FALSE)&lt;=AU$3,$D4,0)),0,IF(VLOOKUP($C4,$CJ$3:$CK$39,2,FALSE)&lt;=AU$3,$D4,0)))</f>
        <v>110.25387000000003</v>
      </c>
      <c r="AV4" s="124">
        <f t="shared" si="10"/>
        <v>110.25387000000003</v>
      </c>
      <c r="AW4" s="124">
        <f t="shared" si="10"/>
        <v>110.25387000000003</v>
      </c>
      <c r="AX4" s="124">
        <f t="shared" si="10"/>
        <v>110.25387000000003</v>
      </c>
      <c r="AY4" s="124">
        <f t="shared" si="10"/>
        <v>110.25387000000003</v>
      </c>
      <c r="AZ4" s="124">
        <f t="shared" si="10"/>
        <v>110.25387000000003</v>
      </c>
      <c r="BA4" s="124">
        <f t="shared" si="10"/>
        <v>110.25387000000003</v>
      </c>
      <c r="BB4" s="124">
        <f t="shared" si="10"/>
        <v>110.25387000000003</v>
      </c>
      <c r="BC4" s="124">
        <f t="shared" si="10"/>
        <v>110.25387000000003</v>
      </c>
      <c r="BD4" s="124">
        <f t="shared" si="10"/>
        <v>110.25387000000003</v>
      </c>
      <c r="BE4" s="125">
        <f t="shared" si="10"/>
        <v>110.25387000000003</v>
      </c>
      <c r="BF4" s="41">
        <f t="shared" ref="BF4:BF12" si="11">SUM(AT4:BE4)</f>
        <v>1323.0464400000003</v>
      </c>
      <c r="BG4" s="123">
        <f t="shared" ref="BG4:BG11" si="12">IF(BE4&gt;0,IF(BG$2=49,BE4*(1+$E4),BE4),                  IF(ISERROR(IF(VLOOKUP($C4,$CJ$3:$CK$39,2,FALSE)&lt;=BG$3,$D4,0)),0,IF(VLOOKUP($C4,$CJ$3:$CK$39,2,FALSE)&lt;=BG$3,$D4,0)))</f>
        <v>117.97164090000004</v>
      </c>
      <c r="BH4" s="124">
        <f t="shared" ref="BH4:BR4" si="13">IF(BG4&gt;0,IF(BH$2=49,BG4*(1+$E4),BG4),                  IF(ISERROR(IF(VLOOKUP($C4,$CJ$3:$CK$39,2,FALSE)&lt;=BH$3,$D4,0)),0,IF(VLOOKUP($C4,$CJ$3:$CK$39,2,FALSE)&lt;=BH$3,$D4,0)))</f>
        <v>117.97164090000004</v>
      </c>
      <c r="BI4" s="124">
        <f t="shared" si="13"/>
        <v>117.97164090000004</v>
      </c>
      <c r="BJ4" s="124">
        <f t="shared" si="13"/>
        <v>117.97164090000004</v>
      </c>
      <c r="BK4" s="124">
        <f t="shared" si="13"/>
        <v>117.97164090000004</v>
      </c>
      <c r="BL4" s="124">
        <f t="shared" si="13"/>
        <v>117.97164090000004</v>
      </c>
      <c r="BM4" s="124">
        <f t="shared" si="13"/>
        <v>117.97164090000004</v>
      </c>
      <c r="BN4" s="124">
        <f t="shared" si="13"/>
        <v>117.97164090000004</v>
      </c>
      <c r="BO4" s="124">
        <f t="shared" si="13"/>
        <v>117.97164090000004</v>
      </c>
      <c r="BP4" s="124">
        <f t="shared" si="13"/>
        <v>117.97164090000004</v>
      </c>
      <c r="BQ4" s="124">
        <f t="shared" si="13"/>
        <v>117.97164090000004</v>
      </c>
      <c r="BR4" s="125">
        <f t="shared" si="13"/>
        <v>117.97164090000004</v>
      </c>
      <c r="BS4" s="42">
        <f t="shared" ref="BS4:BS12" si="14">SUM(BG4:BR4)</f>
        <v>1415.6596908000004</v>
      </c>
      <c r="CJ4" s="745" t="s">
        <v>286</v>
      </c>
      <c r="CK4" s="745">
        <v>2</v>
      </c>
    </row>
    <row r="5" spans="1:90" ht="15" x14ac:dyDescent="0.25">
      <c r="A5" s="100"/>
      <c r="B5" s="148" t="s">
        <v>62</v>
      </c>
      <c r="C5" s="308" t="s">
        <v>286</v>
      </c>
      <c r="D5" s="412">
        <v>85</v>
      </c>
      <c r="E5" s="307">
        <v>7.0000000000000007E-2</v>
      </c>
      <c r="F5" s="148"/>
      <c r="G5" s="80">
        <f t="shared" si="0"/>
        <v>0</v>
      </c>
      <c r="H5" s="81">
        <f t="shared" ref="H5:R5" si="15">IF(G5&gt;0,IF(H$2=1,G5*(1+$E5),G5),                  IF(ISERROR(IF(VLOOKUP($C5,$CJ$3:$CK$39,2,FALSE)&lt;=H$3,$D5,0)),0,IF(VLOOKUP($C5,$CJ$3:$CK$39,2,FALSE)&lt;=H$3,$D5,0)))</f>
        <v>85</v>
      </c>
      <c r="I5" s="81">
        <f t="shared" si="15"/>
        <v>85</v>
      </c>
      <c r="J5" s="81">
        <f t="shared" si="15"/>
        <v>85</v>
      </c>
      <c r="K5" s="81">
        <f t="shared" si="15"/>
        <v>85</v>
      </c>
      <c r="L5" s="81">
        <f t="shared" si="15"/>
        <v>85</v>
      </c>
      <c r="M5" s="81">
        <f t="shared" si="15"/>
        <v>85</v>
      </c>
      <c r="N5" s="81">
        <f t="shared" si="15"/>
        <v>85</v>
      </c>
      <c r="O5" s="81">
        <f t="shared" si="15"/>
        <v>85</v>
      </c>
      <c r="P5" s="81">
        <f t="shared" si="15"/>
        <v>85</v>
      </c>
      <c r="Q5" s="81">
        <f t="shared" si="15"/>
        <v>85</v>
      </c>
      <c r="R5" s="81">
        <f t="shared" si="15"/>
        <v>85</v>
      </c>
      <c r="S5" s="44">
        <f t="shared" si="2"/>
        <v>935</v>
      </c>
      <c r="T5" s="81">
        <f t="shared" si="3"/>
        <v>90.95</v>
      </c>
      <c r="U5" s="81">
        <f t="shared" ref="U5:AE5" si="16">IF(T5&gt;0,IF(U$2=13,T5*(1+$E5),T5),                  IF(ISERROR(IF(VLOOKUP($C5,$CJ$3:$CK$39,2,FALSE)&lt;=U$3,$D5,0)),0,IF(VLOOKUP($C5,$CJ$3:$CK$39,2,FALSE)&lt;=U$3,$D5,0)))</f>
        <v>90.95</v>
      </c>
      <c r="V5" s="81">
        <f t="shared" si="16"/>
        <v>90.95</v>
      </c>
      <c r="W5" s="81">
        <f t="shared" si="16"/>
        <v>90.95</v>
      </c>
      <c r="X5" s="81">
        <f t="shared" si="16"/>
        <v>90.95</v>
      </c>
      <c r="Y5" s="81">
        <f t="shared" si="16"/>
        <v>90.95</v>
      </c>
      <c r="Z5" s="81">
        <f t="shared" si="16"/>
        <v>90.95</v>
      </c>
      <c r="AA5" s="81">
        <f t="shared" si="16"/>
        <v>90.95</v>
      </c>
      <c r="AB5" s="81">
        <f t="shared" si="16"/>
        <v>90.95</v>
      </c>
      <c r="AC5" s="81">
        <f t="shared" si="16"/>
        <v>90.95</v>
      </c>
      <c r="AD5" s="81">
        <f t="shared" si="16"/>
        <v>90.95</v>
      </c>
      <c r="AE5" s="82">
        <f t="shared" si="16"/>
        <v>90.95</v>
      </c>
      <c r="AF5" s="45">
        <f t="shared" si="5"/>
        <v>1091.4000000000003</v>
      </c>
      <c r="AG5" s="80">
        <f t="shared" si="6"/>
        <v>97.316500000000005</v>
      </c>
      <c r="AH5" s="81">
        <f t="shared" ref="AH5:AR5" si="17">IF(AG5&gt;0,IF(AH$2=25,AG5*(1+$E5),AG5),                  IF(ISERROR(IF(VLOOKUP($C5,$CJ$3:$CK$39,2,FALSE)&lt;=AH$3,$D5,0)),0,IF(VLOOKUP($C5,$CJ$3:$CK$39,2,FALSE)&lt;=AH$3,$D5,0)))</f>
        <v>97.316500000000005</v>
      </c>
      <c r="AI5" s="81">
        <f t="shared" si="17"/>
        <v>97.316500000000005</v>
      </c>
      <c r="AJ5" s="81">
        <f t="shared" si="17"/>
        <v>97.316500000000005</v>
      </c>
      <c r="AK5" s="81">
        <f t="shared" si="17"/>
        <v>97.316500000000005</v>
      </c>
      <c r="AL5" s="81">
        <f t="shared" si="17"/>
        <v>97.316500000000005</v>
      </c>
      <c r="AM5" s="81">
        <f t="shared" si="17"/>
        <v>97.316500000000005</v>
      </c>
      <c r="AN5" s="81">
        <f t="shared" si="17"/>
        <v>97.316500000000005</v>
      </c>
      <c r="AO5" s="81">
        <f t="shared" si="17"/>
        <v>97.316500000000005</v>
      </c>
      <c r="AP5" s="81">
        <f t="shared" si="17"/>
        <v>97.316500000000005</v>
      </c>
      <c r="AQ5" s="81">
        <f t="shared" si="17"/>
        <v>97.316500000000005</v>
      </c>
      <c r="AR5" s="82">
        <f t="shared" si="17"/>
        <v>97.316500000000005</v>
      </c>
      <c r="AS5" s="46">
        <f t="shared" si="8"/>
        <v>1167.798</v>
      </c>
      <c r="AT5" s="80">
        <f t="shared" si="9"/>
        <v>104.12865500000001</v>
      </c>
      <c r="AU5" s="81">
        <f t="shared" ref="AU5:BE5" si="18">IF(AT5&gt;0,IF(AU$2=37,AT5*(1+$E5),AT5),                  IF(ISERROR(IF(VLOOKUP($C5,$CJ$3:$CK$39,2,FALSE)&lt;=AU$3,$D5,0)),0,IF(VLOOKUP($C5,$CJ$3:$CK$39,2,FALSE)&lt;=AU$3,$D5,0)))</f>
        <v>104.12865500000001</v>
      </c>
      <c r="AV5" s="81">
        <f t="shared" si="18"/>
        <v>104.12865500000001</v>
      </c>
      <c r="AW5" s="81">
        <f t="shared" si="18"/>
        <v>104.12865500000001</v>
      </c>
      <c r="AX5" s="81">
        <f t="shared" si="18"/>
        <v>104.12865500000001</v>
      </c>
      <c r="AY5" s="81">
        <f t="shared" si="18"/>
        <v>104.12865500000001</v>
      </c>
      <c r="AZ5" s="81">
        <f t="shared" si="18"/>
        <v>104.12865500000001</v>
      </c>
      <c r="BA5" s="81">
        <f t="shared" si="18"/>
        <v>104.12865500000001</v>
      </c>
      <c r="BB5" s="81">
        <f t="shared" si="18"/>
        <v>104.12865500000001</v>
      </c>
      <c r="BC5" s="81">
        <f t="shared" si="18"/>
        <v>104.12865500000001</v>
      </c>
      <c r="BD5" s="81">
        <f t="shared" si="18"/>
        <v>104.12865500000001</v>
      </c>
      <c r="BE5" s="82">
        <f t="shared" si="18"/>
        <v>104.12865500000001</v>
      </c>
      <c r="BF5" s="47">
        <f t="shared" si="11"/>
        <v>1249.54386</v>
      </c>
      <c r="BG5" s="80">
        <f t="shared" si="12"/>
        <v>111.41766085000002</v>
      </c>
      <c r="BH5" s="81">
        <f t="shared" ref="BH5:BR5" si="19">IF(BG5&gt;0,IF(BH$2=49,BG5*(1+$E5),BG5),                  IF(ISERROR(IF(VLOOKUP($C5,$CJ$3:$CK$39,2,FALSE)&lt;=BH$3,$D5,0)),0,IF(VLOOKUP($C5,$CJ$3:$CK$39,2,FALSE)&lt;=BH$3,$D5,0)))</f>
        <v>111.41766085000002</v>
      </c>
      <c r="BI5" s="81">
        <f t="shared" si="19"/>
        <v>111.41766085000002</v>
      </c>
      <c r="BJ5" s="81">
        <f t="shared" si="19"/>
        <v>111.41766085000002</v>
      </c>
      <c r="BK5" s="81">
        <f t="shared" si="19"/>
        <v>111.41766085000002</v>
      </c>
      <c r="BL5" s="81">
        <f t="shared" si="19"/>
        <v>111.41766085000002</v>
      </c>
      <c r="BM5" s="81">
        <f t="shared" si="19"/>
        <v>111.41766085000002</v>
      </c>
      <c r="BN5" s="81">
        <f t="shared" si="19"/>
        <v>111.41766085000002</v>
      </c>
      <c r="BO5" s="81">
        <f t="shared" si="19"/>
        <v>111.41766085000002</v>
      </c>
      <c r="BP5" s="81">
        <f t="shared" si="19"/>
        <v>111.41766085000002</v>
      </c>
      <c r="BQ5" s="81">
        <f t="shared" si="19"/>
        <v>111.41766085000002</v>
      </c>
      <c r="BR5" s="82">
        <f t="shared" si="19"/>
        <v>111.41766085000002</v>
      </c>
      <c r="BS5" s="48">
        <f t="shared" si="14"/>
        <v>1337.0119302000003</v>
      </c>
      <c r="CJ5" s="745" t="s">
        <v>287</v>
      </c>
      <c r="CK5" s="745">
        <v>3</v>
      </c>
    </row>
    <row r="6" spans="1:90" ht="15" x14ac:dyDescent="0.25">
      <c r="A6" s="100"/>
      <c r="B6" s="148" t="s">
        <v>64</v>
      </c>
      <c r="C6" s="308" t="s">
        <v>288</v>
      </c>
      <c r="D6" s="412">
        <v>80</v>
      </c>
      <c r="E6" s="307">
        <v>7.0000000000000007E-2</v>
      </c>
      <c r="F6" s="148"/>
      <c r="G6" s="80">
        <f t="shared" si="0"/>
        <v>0</v>
      </c>
      <c r="H6" s="81">
        <f t="shared" ref="H6:R6" si="20">IF(G6&gt;0,IF(H$2=1,G6*(1+$E6),G6),                  IF(ISERROR(IF(VLOOKUP($C6,$CJ$3:$CK$39,2,FALSE)&lt;=H$3,$D6,0)),0,IF(VLOOKUP($C6,$CJ$3:$CK$39,2,FALSE)&lt;=H$3,$D6,0)))</f>
        <v>0</v>
      </c>
      <c r="I6" s="81">
        <f t="shared" si="20"/>
        <v>0</v>
      </c>
      <c r="J6" s="81">
        <f t="shared" si="20"/>
        <v>80</v>
      </c>
      <c r="K6" s="81">
        <f t="shared" si="20"/>
        <v>80</v>
      </c>
      <c r="L6" s="81">
        <f t="shared" si="20"/>
        <v>80</v>
      </c>
      <c r="M6" s="81">
        <f t="shared" si="20"/>
        <v>80</v>
      </c>
      <c r="N6" s="81">
        <f t="shared" si="20"/>
        <v>80</v>
      </c>
      <c r="O6" s="81">
        <f t="shared" si="20"/>
        <v>80</v>
      </c>
      <c r="P6" s="81">
        <f t="shared" si="20"/>
        <v>80</v>
      </c>
      <c r="Q6" s="81">
        <f t="shared" si="20"/>
        <v>80</v>
      </c>
      <c r="R6" s="81">
        <f t="shared" si="20"/>
        <v>80</v>
      </c>
      <c r="S6" s="44">
        <f t="shared" si="2"/>
        <v>720</v>
      </c>
      <c r="T6" s="81">
        <f t="shared" si="3"/>
        <v>85.600000000000009</v>
      </c>
      <c r="U6" s="81">
        <f t="shared" ref="U6:AE6" si="21">IF(T6&gt;0,IF(U$2=13,T6*(1+$E6),T6),                  IF(ISERROR(IF(VLOOKUP($C6,$CJ$3:$CK$39,2,FALSE)&lt;=U$3,$D6,0)),0,IF(VLOOKUP($C6,$CJ$3:$CK$39,2,FALSE)&lt;=U$3,$D6,0)))</f>
        <v>85.600000000000009</v>
      </c>
      <c r="V6" s="81">
        <f t="shared" si="21"/>
        <v>85.600000000000009</v>
      </c>
      <c r="W6" s="81">
        <f t="shared" si="21"/>
        <v>85.600000000000009</v>
      </c>
      <c r="X6" s="81">
        <f t="shared" si="21"/>
        <v>85.600000000000009</v>
      </c>
      <c r="Y6" s="81">
        <f t="shared" si="21"/>
        <v>85.600000000000009</v>
      </c>
      <c r="Z6" s="81">
        <f t="shared" si="21"/>
        <v>85.600000000000009</v>
      </c>
      <c r="AA6" s="81">
        <f t="shared" si="21"/>
        <v>85.600000000000009</v>
      </c>
      <c r="AB6" s="81">
        <f t="shared" si="21"/>
        <v>85.600000000000009</v>
      </c>
      <c r="AC6" s="81">
        <f t="shared" si="21"/>
        <v>85.600000000000009</v>
      </c>
      <c r="AD6" s="81">
        <f t="shared" si="21"/>
        <v>85.600000000000009</v>
      </c>
      <c r="AE6" s="82">
        <f t="shared" si="21"/>
        <v>85.600000000000009</v>
      </c>
      <c r="AF6" s="45">
        <f t="shared" si="5"/>
        <v>1027.2</v>
      </c>
      <c r="AG6" s="80">
        <f t="shared" si="6"/>
        <v>91.592000000000013</v>
      </c>
      <c r="AH6" s="81">
        <f t="shared" ref="AH6:AR6" si="22">IF(AG6&gt;0,IF(AH$2=25,AG6*(1+$E6),AG6),                  IF(ISERROR(IF(VLOOKUP($C6,$CJ$3:$CK$39,2,FALSE)&lt;=AH$3,$D6,0)),0,IF(VLOOKUP($C6,$CJ$3:$CK$39,2,FALSE)&lt;=AH$3,$D6,0)))</f>
        <v>91.592000000000013</v>
      </c>
      <c r="AI6" s="81">
        <f t="shared" si="22"/>
        <v>91.592000000000013</v>
      </c>
      <c r="AJ6" s="81">
        <f t="shared" si="22"/>
        <v>91.592000000000013</v>
      </c>
      <c r="AK6" s="81">
        <f t="shared" si="22"/>
        <v>91.592000000000013</v>
      </c>
      <c r="AL6" s="81">
        <f t="shared" si="22"/>
        <v>91.592000000000013</v>
      </c>
      <c r="AM6" s="81">
        <f t="shared" si="22"/>
        <v>91.592000000000013</v>
      </c>
      <c r="AN6" s="81">
        <f t="shared" si="22"/>
        <v>91.592000000000013</v>
      </c>
      <c r="AO6" s="81">
        <f t="shared" si="22"/>
        <v>91.592000000000013</v>
      </c>
      <c r="AP6" s="81">
        <f t="shared" si="22"/>
        <v>91.592000000000013</v>
      </c>
      <c r="AQ6" s="81">
        <f t="shared" si="22"/>
        <v>91.592000000000013</v>
      </c>
      <c r="AR6" s="82">
        <f t="shared" si="22"/>
        <v>91.592000000000013</v>
      </c>
      <c r="AS6" s="46">
        <f t="shared" si="8"/>
        <v>1099.104</v>
      </c>
      <c r="AT6" s="80">
        <f t="shared" si="9"/>
        <v>98.003440000000026</v>
      </c>
      <c r="AU6" s="81">
        <f t="shared" ref="AU6:BE6" si="23">IF(AT6&gt;0,IF(AU$2=37,AT6*(1+$E6),AT6),                  IF(ISERROR(IF(VLOOKUP($C6,$CJ$3:$CK$39,2,FALSE)&lt;=AU$3,$D6,0)),0,IF(VLOOKUP($C6,$CJ$3:$CK$39,2,FALSE)&lt;=AU$3,$D6,0)))</f>
        <v>98.003440000000026</v>
      </c>
      <c r="AV6" s="81">
        <f t="shared" si="23"/>
        <v>98.003440000000026</v>
      </c>
      <c r="AW6" s="81">
        <f t="shared" si="23"/>
        <v>98.003440000000026</v>
      </c>
      <c r="AX6" s="81">
        <f t="shared" si="23"/>
        <v>98.003440000000026</v>
      </c>
      <c r="AY6" s="81">
        <f t="shared" si="23"/>
        <v>98.003440000000026</v>
      </c>
      <c r="AZ6" s="81">
        <f t="shared" si="23"/>
        <v>98.003440000000026</v>
      </c>
      <c r="BA6" s="81">
        <f t="shared" si="23"/>
        <v>98.003440000000026</v>
      </c>
      <c r="BB6" s="81">
        <f t="shared" si="23"/>
        <v>98.003440000000026</v>
      </c>
      <c r="BC6" s="81">
        <f t="shared" si="23"/>
        <v>98.003440000000026</v>
      </c>
      <c r="BD6" s="81">
        <f t="shared" si="23"/>
        <v>98.003440000000026</v>
      </c>
      <c r="BE6" s="82">
        <f t="shared" si="23"/>
        <v>98.003440000000026</v>
      </c>
      <c r="BF6" s="47">
        <f t="shared" si="11"/>
        <v>1176.0412800000004</v>
      </c>
      <c r="BG6" s="80">
        <f t="shared" si="12"/>
        <v>104.86368080000004</v>
      </c>
      <c r="BH6" s="81">
        <f t="shared" ref="BH6:BR6" si="24">IF(BG6&gt;0,IF(BH$2=49,BG6*(1+$E6),BG6),                  IF(ISERROR(IF(VLOOKUP($C6,$CJ$3:$CK$39,2,FALSE)&lt;=BH$3,$D6,0)),0,IF(VLOOKUP($C6,$CJ$3:$CK$39,2,FALSE)&lt;=BH$3,$D6,0)))</f>
        <v>104.86368080000004</v>
      </c>
      <c r="BI6" s="81">
        <f t="shared" si="24"/>
        <v>104.86368080000004</v>
      </c>
      <c r="BJ6" s="81">
        <f t="shared" si="24"/>
        <v>104.86368080000004</v>
      </c>
      <c r="BK6" s="81">
        <f t="shared" si="24"/>
        <v>104.86368080000004</v>
      </c>
      <c r="BL6" s="81">
        <f t="shared" si="24"/>
        <v>104.86368080000004</v>
      </c>
      <c r="BM6" s="81">
        <f t="shared" si="24"/>
        <v>104.86368080000004</v>
      </c>
      <c r="BN6" s="81">
        <f t="shared" si="24"/>
        <v>104.86368080000004</v>
      </c>
      <c r="BO6" s="81">
        <f t="shared" si="24"/>
        <v>104.86368080000004</v>
      </c>
      <c r="BP6" s="81">
        <f t="shared" si="24"/>
        <v>104.86368080000004</v>
      </c>
      <c r="BQ6" s="81">
        <f t="shared" si="24"/>
        <v>104.86368080000004</v>
      </c>
      <c r="BR6" s="82">
        <f t="shared" si="24"/>
        <v>104.86368080000004</v>
      </c>
      <c r="BS6" s="48">
        <f t="shared" si="14"/>
        <v>1258.3641696000004</v>
      </c>
      <c r="CJ6" s="745" t="s">
        <v>288</v>
      </c>
      <c r="CK6" s="745">
        <v>4</v>
      </c>
    </row>
    <row r="7" spans="1:90" ht="15" x14ac:dyDescent="0.25">
      <c r="A7" s="100"/>
      <c r="B7" s="148" t="s">
        <v>63</v>
      </c>
      <c r="C7" s="308" t="s">
        <v>288</v>
      </c>
      <c r="D7" s="412">
        <v>80</v>
      </c>
      <c r="E7" s="307">
        <v>7.0000000000000007E-2</v>
      </c>
      <c r="F7" s="148"/>
      <c r="G7" s="80">
        <f t="shared" si="0"/>
        <v>0</v>
      </c>
      <c r="H7" s="81">
        <f t="shared" ref="H7:R7" si="25">IF(G7&gt;0,IF(H$2=1,G7*(1+$E7),G7),                  IF(ISERROR(IF(VLOOKUP($C7,$CJ$3:$CK$39,2,FALSE)&lt;=H$3,$D7,0)),0,IF(VLOOKUP($C7,$CJ$3:$CK$39,2,FALSE)&lt;=H$3,$D7,0)))</f>
        <v>0</v>
      </c>
      <c r="I7" s="81">
        <f t="shared" si="25"/>
        <v>0</v>
      </c>
      <c r="J7" s="81">
        <f t="shared" si="25"/>
        <v>80</v>
      </c>
      <c r="K7" s="81">
        <f t="shared" si="25"/>
        <v>80</v>
      </c>
      <c r="L7" s="81">
        <f t="shared" si="25"/>
        <v>80</v>
      </c>
      <c r="M7" s="81">
        <f t="shared" si="25"/>
        <v>80</v>
      </c>
      <c r="N7" s="81">
        <f t="shared" si="25"/>
        <v>80</v>
      </c>
      <c r="O7" s="81">
        <f t="shared" si="25"/>
        <v>80</v>
      </c>
      <c r="P7" s="81">
        <f t="shared" si="25"/>
        <v>80</v>
      </c>
      <c r="Q7" s="81">
        <f t="shared" si="25"/>
        <v>80</v>
      </c>
      <c r="R7" s="81">
        <f t="shared" si="25"/>
        <v>80</v>
      </c>
      <c r="S7" s="44">
        <f t="shared" si="2"/>
        <v>720</v>
      </c>
      <c r="T7" s="81">
        <f t="shared" si="3"/>
        <v>85.600000000000009</v>
      </c>
      <c r="U7" s="81">
        <f t="shared" ref="U7:AE7" si="26">IF(T7&gt;0,IF(U$2=13,T7*(1+$E7),T7),                  IF(ISERROR(IF(VLOOKUP($C7,$CJ$3:$CK$39,2,FALSE)&lt;=U$3,$D7,0)),0,IF(VLOOKUP($C7,$CJ$3:$CK$39,2,FALSE)&lt;=U$3,$D7,0)))</f>
        <v>85.600000000000009</v>
      </c>
      <c r="V7" s="81">
        <f t="shared" si="26"/>
        <v>85.600000000000009</v>
      </c>
      <c r="W7" s="81">
        <f t="shared" si="26"/>
        <v>85.600000000000009</v>
      </c>
      <c r="X7" s="81">
        <f t="shared" si="26"/>
        <v>85.600000000000009</v>
      </c>
      <c r="Y7" s="81">
        <f t="shared" si="26"/>
        <v>85.600000000000009</v>
      </c>
      <c r="Z7" s="81">
        <f t="shared" si="26"/>
        <v>85.600000000000009</v>
      </c>
      <c r="AA7" s="81">
        <f t="shared" si="26"/>
        <v>85.600000000000009</v>
      </c>
      <c r="AB7" s="81">
        <f t="shared" si="26"/>
        <v>85.600000000000009</v>
      </c>
      <c r="AC7" s="81">
        <f t="shared" si="26"/>
        <v>85.600000000000009</v>
      </c>
      <c r="AD7" s="81">
        <f t="shared" si="26"/>
        <v>85.600000000000009</v>
      </c>
      <c r="AE7" s="82">
        <f t="shared" si="26"/>
        <v>85.600000000000009</v>
      </c>
      <c r="AF7" s="45">
        <f t="shared" si="5"/>
        <v>1027.2</v>
      </c>
      <c r="AG7" s="80">
        <f t="shared" si="6"/>
        <v>91.592000000000013</v>
      </c>
      <c r="AH7" s="81">
        <f t="shared" ref="AH7:AR7" si="27">IF(AG7&gt;0,IF(AH$2=25,AG7*(1+$E7),AG7),                  IF(ISERROR(IF(VLOOKUP($C7,$CJ$3:$CK$39,2,FALSE)&lt;=AH$3,$D7,0)),0,IF(VLOOKUP($C7,$CJ$3:$CK$39,2,FALSE)&lt;=AH$3,$D7,0)))</f>
        <v>91.592000000000013</v>
      </c>
      <c r="AI7" s="81">
        <f t="shared" si="27"/>
        <v>91.592000000000013</v>
      </c>
      <c r="AJ7" s="81">
        <f t="shared" si="27"/>
        <v>91.592000000000013</v>
      </c>
      <c r="AK7" s="81">
        <f t="shared" si="27"/>
        <v>91.592000000000013</v>
      </c>
      <c r="AL7" s="81">
        <f t="shared" si="27"/>
        <v>91.592000000000013</v>
      </c>
      <c r="AM7" s="81">
        <f t="shared" si="27"/>
        <v>91.592000000000013</v>
      </c>
      <c r="AN7" s="81">
        <f t="shared" si="27"/>
        <v>91.592000000000013</v>
      </c>
      <c r="AO7" s="81">
        <f t="shared" si="27"/>
        <v>91.592000000000013</v>
      </c>
      <c r="AP7" s="81">
        <f t="shared" si="27"/>
        <v>91.592000000000013</v>
      </c>
      <c r="AQ7" s="81">
        <f t="shared" si="27"/>
        <v>91.592000000000013</v>
      </c>
      <c r="AR7" s="82">
        <f t="shared" si="27"/>
        <v>91.592000000000013</v>
      </c>
      <c r="AS7" s="46">
        <f t="shared" si="8"/>
        <v>1099.104</v>
      </c>
      <c r="AT7" s="80">
        <f t="shared" si="9"/>
        <v>98.003440000000026</v>
      </c>
      <c r="AU7" s="81">
        <f t="shared" ref="AU7:BE7" si="28">IF(AT7&gt;0,IF(AU$2=37,AT7*(1+$E7),AT7),                  IF(ISERROR(IF(VLOOKUP($C7,$CJ$3:$CK$39,2,FALSE)&lt;=AU$3,$D7,0)),0,IF(VLOOKUP($C7,$CJ$3:$CK$39,2,FALSE)&lt;=AU$3,$D7,0)))</f>
        <v>98.003440000000026</v>
      </c>
      <c r="AV7" s="81">
        <f t="shared" si="28"/>
        <v>98.003440000000026</v>
      </c>
      <c r="AW7" s="81">
        <f t="shared" si="28"/>
        <v>98.003440000000026</v>
      </c>
      <c r="AX7" s="81">
        <f t="shared" si="28"/>
        <v>98.003440000000026</v>
      </c>
      <c r="AY7" s="81">
        <f t="shared" si="28"/>
        <v>98.003440000000026</v>
      </c>
      <c r="AZ7" s="81">
        <f t="shared" si="28"/>
        <v>98.003440000000026</v>
      </c>
      <c r="BA7" s="81">
        <f t="shared" si="28"/>
        <v>98.003440000000026</v>
      </c>
      <c r="BB7" s="81">
        <f t="shared" si="28"/>
        <v>98.003440000000026</v>
      </c>
      <c r="BC7" s="81">
        <f t="shared" si="28"/>
        <v>98.003440000000026</v>
      </c>
      <c r="BD7" s="81">
        <f t="shared" si="28"/>
        <v>98.003440000000026</v>
      </c>
      <c r="BE7" s="82">
        <f t="shared" si="28"/>
        <v>98.003440000000026</v>
      </c>
      <c r="BF7" s="47">
        <f t="shared" si="11"/>
        <v>1176.0412800000004</v>
      </c>
      <c r="BG7" s="80">
        <f t="shared" si="12"/>
        <v>104.86368080000004</v>
      </c>
      <c r="BH7" s="81">
        <f t="shared" ref="BH7:BR7" si="29">IF(BG7&gt;0,IF(BH$2=49,BG7*(1+$E7),BG7),                  IF(ISERROR(IF(VLOOKUP($C7,$CJ$3:$CK$39,2,FALSE)&lt;=BH$3,$D7,0)),0,IF(VLOOKUP($C7,$CJ$3:$CK$39,2,FALSE)&lt;=BH$3,$D7,0)))</f>
        <v>104.86368080000004</v>
      </c>
      <c r="BI7" s="81">
        <f t="shared" si="29"/>
        <v>104.86368080000004</v>
      </c>
      <c r="BJ7" s="81">
        <f t="shared" si="29"/>
        <v>104.86368080000004</v>
      </c>
      <c r="BK7" s="81">
        <f t="shared" si="29"/>
        <v>104.86368080000004</v>
      </c>
      <c r="BL7" s="81">
        <f t="shared" si="29"/>
        <v>104.86368080000004</v>
      </c>
      <c r="BM7" s="81">
        <f t="shared" si="29"/>
        <v>104.86368080000004</v>
      </c>
      <c r="BN7" s="81">
        <f t="shared" si="29"/>
        <v>104.86368080000004</v>
      </c>
      <c r="BO7" s="81">
        <f t="shared" si="29"/>
        <v>104.86368080000004</v>
      </c>
      <c r="BP7" s="81">
        <f t="shared" si="29"/>
        <v>104.86368080000004</v>
      </c>
      <c r="BQ7" s="81">
        <f t="shared" si="29"/>
        <v>104.86368080000004</v>
      </c>
      <c r="BR7" s="82">
        <f t="shared" si="29"/>
        <v>104.86368080000004</v>
      </c>
      <c r="BS7" s="48">
        <f t="shared" si="14"/>
        <v>1258.3641696000004</v>
      </c>
      <c r="CJ7" s="745" t="s">
        <v>289</v>
      </c>
      <c r="CK7" s="745">
        <v>5</v>
      </c>
    </row>
    <row r="8" spans="1:90" ht="15" x14ac:dyDescent="0.25">
      <c r="A8" s="100" t="s">
        <v>10</v>
      </c>
      <c r="B8" s="148" t="s">
        <v>65</v>
      </c>
      <c r="C8" s="308" t="s">
        <v>290</v>
      </c>
      <c r="D8" s="412">
        <v>80</v>
      </c>
      <c r="E8" s="307">
        <v>7.0000000000000007E-2</v>
      </c>
      <c r="F8" s="148"/>
      <c r="G8" s="80">
        <f t="shared" si="0"/>
        <v>0</v>
      </c>
      <c r="H8" s="81">
        <f t="shared" ref="H8:R8" si="30">IF(G8&gt;0,IF(H$2=1,G8*(1+$E8),G8),                  IF(ISERROR(IF(VLOOKUP($C8,$CJ$3:$CK$39,2,FALSE)&lt;=H$3,$D8,0)),0,IF(VLOOKUP($C8,$CJ$3:$CK$39,2,FALSE)&lt;=H$3,$D8,0)))</f>
        <v>0</v>
      </c>
      <c r="I8" s="81">
        <f t="shared" si="30"/>
        <v>0</v>
      </c>
      <c r="J8" s="81">
        <f t="shared" si="30"/>
        <v>0</v>
      </c>
      <c r="K8" s="81">
        <f t="shared" si="30"/>
        <v>0</v>
      </c>
      <c r="L8" s="81">
        <f t="shared" si="30"/>
        <v>80</v>
      </c>
      <c r="M8" s="81">
        <f t="shared" si="30"/>
        <v>80</v>
      </c>
      <c r="N8" s="81">
        <f t="shared" si="30"/>
        <v>80</v>
      </c>
      <c r="O8" s="81">
        <f t="shared" si="30"/>
        <v>80</v>
      </c>
      <c r="P8" s="81">
        <f t="shared" si="30"/>
        <v>80</v>
      </c>
      <c r="Q8" s="81">
        <f t="shared" si="30"/>
        <v>80</v>
      </c>
      <c r="R8" s="81">
        <f t="shared" si="30"/>
        <v>80</v>
      </c>
      <c r="S8" s="44">
        <f t="shared" si="2"/>
        <v>560</v>
      </c>
      <c r="T8" s="81">
        <f t="shared" si="3"/>
        <v>85.600000000000009</v>
      </c>
      <c r="U8" s="81">
        <f t="shared" ref="U8:AE8" si="31">IF(T8&gt;0,IF(U$2=13,T8*(1+$E8),T8),                  IF(ISERROR(IF(VLOOKUP($C8,$CJ$3:$CK$39,2,FALSE)&lt;=U$3,$D8,0)),0,IF(VLOOKUP($C8,$CJ$3:$CK$39,2,FALSE)&lt;=U$3,$D8,0)))</f>
        <v>85.600000000000009</v>
      </c>
      <c r="V8" s="81">
        <f t="shared" si="31"/>
        <v>85.600000000000009</v>
      </c>
      <c r="W8" s="81">
        <f t="shared" si="31"/>
        <v>85.600000000000009</v>
      </c>
      <c r="X8" s="81">
        <f t="shared" si="31"/>
        <v>85.600000000000009</v>
      </c>
      <c r="Y8" s="81">
        <f t="shared" si="31"/>
        <v>85.600000000000009</v>
      </c>
      <c r="Z8" s="81">
        <f t="shared" si="31"/>
        <v>85.600000000000009</v>
      </c>
      <c r="AA8" s="81">
        <f t="shared" si="31"/>
        <v>85.600000000000009</v>
      </c>
      <c r="AB8" s="81">
        <f t="shared" si="31"/>
        <v>85.600000000000009</v>
      </c>
      <c r="AC8" s="81">
        <f t="shared" si="31"/>
        <v>85.600000000000009</v>
      </c>
      <c r="AD8" s="81">
        <f t="shared" si="31"/>
        <v>85.600000000000009</v>
      </c>
      <c r="AE8" s="82">
        <f t="shared" si="31"/>
        <v>85.600000000000009</v>
      </c>
      <c r="AF8" s="45">
        <f t="shared" si="5"/>
        <v>1027.2</v>
      </c>
      <c r="AG8" s="80">
        <f t="shared" si="6"/>
        <v>91.592000000000013</v>
      </c>
      <c r="AH8" s="81">
        <f t="shared" ref="AH8:AR8" si="32">IF(AG8&gt;0,IF(AH$2=25,AG8*(1+$E8),AG8),                  IF(ISERROR(IF(VLOOKUP($C8,$CJ$3:$CK$39,2,FALSE)&lt;=AH$3,$D8,0)),0,IF(VLOOKUP($C8,$CJ$3:$CK$39,2,FALSE)&lt;=AH$3,$D8,0)))</f>
        <v>91.592000000000013</v>
      </c>
      <c r="AI8" s="81">
        <f t="shared" si="32"/>
        <v>91.592000000000013</v>
      </c>
      <c r="AJ8" s="81">
        <f t="shared" si="32"/>
        <v>91.592000000000013</v>
      </c>
      <c r="AK8" s="81">
        <f t="shared" si="32"/>
        <v>91.592000000000013</v>
      </c>
      <c r="AL8" s="81">
        <f t="shared" si="32"/>
        <v>91.592000000000013</v>
      </c>
      <c r="AM8" s="81">
        <f t="shared" si="32"/>
        <v>91.592000000000013</v>
      </c>
      <c r="AN8" s="81">
        <f t="shared" si="32"/>
        <v>91.592000000000013</v>
      </c>
      <c r="AO8" s="81">
        <f t="shared" si="32"/>
        <v>91.592000000000013</v>
      </c>
      <c r="AP8" s="81">
        <f t="shared" si="32"/>
        <v>91.592000000000013</v>
      </c>
      <c r="AQ8" s="81">
        <f t="shared" si="32"/>
        <v>91.592000000000013</v>
      </c>
      <c r="AR8" s="82">
        <f t="shared" si="32"/>
        <v>91.592000000000013</v>
      </c>
      <c r="AS8" s="46">
        <f t="shared" si="8"/>
        <v>1099.104</v>
      </c>
      <c r="AT8" s="80">
        <f t="shared" si="9"/>
        <v>98.003440000000026</v>
      </c>
      <c r="AU8" s="81">
        <f t="shared" ref="AU8:BE8" si="33">IF(AT8&gt;0,IF(AU$2=37,AT8*(1+$E8),AT8),                  IF(ISERROR(IF(VLOOKUP($C8,$CJ$3:$CK$39,2,FALSE)&lt;=AU$3,$D8,0)),0,IF(VLOOKUP($C8,$CJ$3:$CK$39,2,FALSE)&lt;=AU$3,$D8,0)))</f>
        <v>98.003440000000026</v>
      </c>
      <c r="AV8" s="81">
        <f t="shared" si="33"/>
        <v>98.003440000000026</v>
      </c>
      <c r="AW8" s="81">
        <f t="shared" si="33"/>
        <v>98.003440000000026</v>
      </c>
      <c r="AX8" s="81">
        <f t="shared" si="33"/>
        <v>98.003440000000026</v>
      </c>
      <c r="AY8" s="81">
        <f t="shared" si="33"/>
        <v>98.003440000000026</v>
      </c>
      <c r="AZ8" s="81">
        <f t="shared" si="33"/>
        <v>98.003440000000026</v>
      </c>
      <c r="BA8" s="81">
        <f t="shared" si="33"/>
        <v>98.003440000000026</v>
      </c>
      <c r="BB8" s="81">
        <f t="shared" si="33"/>
        <v>98.003440000000026</v>
      </c>
      <c r="BC8" s="81">
        <f t="shared" si="33"/>
        <v>98.003440000000026</v>
      </c>
      <c r="BD8" s="81">
        <f t="shared" si="33"/>
        <v>98.003440000000026</v>
      </c>
      <c r="BE8" s="82">
        <f t="shared" si="33"/>
        <v>98.003440000000026</v>
      </c>
      <c r="BF8" s="47">
        <f t="shared" si="11"/>
        <v>1176.0412800000004</v>
      </c>
      <c r="BG8" s="80">
        <f t="shared" si="12"/>
        <v>104.86368080000004</v>
      </c>
      <c r="BH8" s="81">
        <f t="shared" ref="BH8:BR8" si="34">IF(BG8&gt;0,IF(BH$2=49,BG8*(1+$E8),BG8),                  IF(ISERROR(IF(VLOOKUP($C8,$CJ$3:$CK$39,2,FALSE)&lt;=BH$3,$D8,0)),0,IF(VLOOKUP($C8,$CJ$3:$CK$39,2,FALSE)&lt;=BH$3,$D8,0)))</f>
        <v>104.86368080000004</v>
      </c>
      <c r="BI8" s="81">
        <f t="shared" si="34"/>
        <v>104.86368080000004</v>
      </c>
      <c r="BJ8" s="81">
        <f t="shared" si="34"/>
        <v>104.86368080000004</v>
      </c>
      <c r="BK8" s="81">
        <f t="shared" si="34"/>
        <v>104.86368080000004</v>
      </c>
      <c r="BL8" s="81">
        <f t="shared" si="34"/>
        <v>104.86368080000004</v>
      </c>
      <c r="BM8" s="81">
        <f t="shared" si="34"/>
        <v>104.86368080000004</v>
      </c>
      <c r="BN8" s="81">
        <f t="shared" si="34"/>
        <v>104.86368080000004</v>
      </c>
      <c r="BO8" s="81">
        <f t="shared" si="34"/>
        <v>104.86368080000004</v>
      </c>
      <c r="BP8" s="81">
        <f t="shared" si="34"/>
        <v>104.86368080000004</v>
      </c>
      <c r="BQ8" s="81">
        <f t="shared" si="34"/>
        <v>104.86368080000004</v>
      </c>
      <c r="BR8" s="82">
        <f t="shared" si="34"/>
        <v>104.86368080000004</v>
      </c>
      <c r="BS8" s="48">
        <f t="shared" si="14"/>
        <v>1258.3641696000004</v>
      </c>
      <c r="CJ8" s="745" t="s">
        <v>290</v>
      </c>
      <c r="CK8" s="745">
        <v>6</v>
      </c>
    </row>
    <row r="9" spans="1:90" ht="15" x14ac:dyDescent="0.25">
      <c r="A9" s="100" t="s">
        <v>12</v>
      </c>
      <c r="B9" s="407"/>
      <c r="C9" s="308"/>
      <c r="D9" s="412"/>
      <c r="E9" s="307"/>
      <c r="F9" s="148"/>
      <c r="G9" s="80">
        <f t="shared" si="0"/>
        <v>0</v>
      </c>
      <c r="H9" s="81">
        <f t="shared" ref="H9:R9" si="35">IF(G9&gt;0,IF(H$2=1,G9*(1+$E9),G9),                  IF(ISERROR(IF(VLOOKUP($C9,$CJ$3:$CK$39,2,FALSE)&lt;=H$3,$D9,0)),0,IF(VLOOKUP($C9,$CJ$3:$CK$39,2,FALSE)&lt;=H$3,$D9,0)))</f>
        <v>0</v>
      </c>
      <c r="I9" s="81">
        <f t="shared" si="35"/>
        <v>0</v>
      </c>
      <c r="J9" s="81">
        <f t="shared" si="35"/>
        <v>0</v>
      </c>
      <c r="K9" s="81">
        <f t="shared" si="35"/>
        <v>0</v>
      </c>
      <c r="L9" s="81">
        <f t="shared" si="35"/>
        <v>0</v>
      </c>
      <c r="M9" s="81">
        <f t="shared" si="35"/>
        <v>0</v>
      </c>
      <c r="N9" s="81">
        <f t="shared" si="35"/>
        <v>0</v>
      </c>
      <c r="O9" s="81">
        <f t="shared" si="35"/>
        <v>0</v>
      </c>
      <c r="P9" s="81">
        <f t="shared" si="35"/>
        <v>0</v>
      </c>
      <c r="Q9" s="81">
        <f t="shared" si="35"/>
        <v>0</v>
      </c>
      <c r="R9" s="81">
        <f t="shared" si="35"/>
        <v>0</v>
      </c>
      <c r="S9" s="44">
        <f t="shared" si="2"/>
        <v>0</v>
      </c>
      <c r="T9" s="81">
        <f t="shared" si="3"/>
        <v>0</v>
      </c>
      <c r="U9" s="81">
        <f t="shared" ref="U9:AE9" si="36">IF(T9&gt;0,IF(U$2=13,T9*(1+$E9),T9),                  IF(ISERROR(IF(VLOOKUP($C9,$CJ$3:$CK$39,2,FALSE)&lt;=U$3,$D9,0)),0,IF(VLOOKUP($C9,$CJ$3:$CK$39,2,FALSE)&lt;=U$3,$D9,0)))</f>
        <v>0</v>
      </c>
      <c r="V9" s="81">
        <f t="shared" si="36"/>
        <v>0</v>
      </c>
      <c r="W9" s="81">
        <f t="shared" si="36"/>
        <v>0</v>
      </c>
      <c r="X9" s="81">
        <f t="shared" si="36"/>
        <v>0</v>
      </c>
      <c r="Y9" s="81">
        <f t="shared" si="36"/>
        <v>0</v>
      </c>
      <c r="Z9" s="81">
        <f t="shared" si="36"/>
        <v>0</v>
      </c>
      <c r="AA9" s="81">
        <f t="shared" si="36"/>
        <v>0</v>
      </c>
      <c r="AB9" s="81">
        <f t="shared" si="36"/>
        <v>0</v>
      </c>
      <c r="AC9" s="81">
        <f t="shared" si="36"/>
        <v>0</v>
      </c>
      <c r="AD9" s="81">
        <f t="shared" si="36"/>
        <v>0</v>
      </c>
      <c r="AE9" s="82">
        <f t="shared" si="36"/>
        <v>0</v>
      </c>
      <c r="AF9" s="45">
        <f t="shared" si="5"/>
        <v>0</v>
      </c>
      <c r="AG9" s="80">
        <f t="shared" si="6"/>
        <v>0</v>
      </c>
      <c r="AH9" s="81">
        <f t="shared" ref="AH9:AR9" si="37">IF(AG9&gt;0,IF(AH$2=25,AG9*(1+$E9),AG9),                  IF(ISERROR(IF(VLOOKUP($C9,$CJ$3:$CK$39,2,FALSE)&lt;=AH$3,$D9,0)),0,IF(VLOOKUP($C9,$CJ$3:$CK$39,2,FALSE)&lt;=AH$3,$D9,0)))</f>
        <v>0</v>
      </c>
      <c r="AI9" s="81">
        <f t="shared" si="37"/>
        <v>0</v>
      </c>
      <c r="AJ9" s="81">
        <f t="shared" si="37"/>
        <v>0</v>
      </c>
      <c r="AK9" s="81">
        <f t="shared" si="37"/>
        <v>0</v>
      </c>
      <c r="AL9" s="81">
        <f t="shared" si="37"/>
        <v>0</v>
      </c>
      <c r="AM9" s="81">
        <f t="shared" si="37"/>
        <v>0</v>
      </c>
      <c r="AN9" s="81">
        <f t="shared" si="37"/>
        <v>0</v>
      </c>
      <c r="AO9" s="81">
        <f t="shared" si="37"/>
        <v>0</v>
      </c>
      <c r="AP9" s="81">
        <f t="shared" si="37"/>
        <v>0</v>
      </c>
      <c r="AQ9" s="81">
        <f t="shared" si="37"/>
        <v>0</v>
      </c>
      <c r="AR9" s="82">
        <f t="shared" si="37"/>
        <v>0</v>
      </c>
      <c r="AS9" s="46">
        <f t="shared" si="8"/>
        <v>0</v>
      </c>
      <c r="AT9" s="80">
        <f t="shared" si="9"/>
        <v>0</v>
      </c>
      <c r="AU9" s="81">
        <f t="shared" ref="AU9:BE9" si="38">IF(AT9&gt;0,IF(AU$2=37,AT9*(1+$E9),AT9),                  IF(ISERROR(IF(VLOOKUP($C9,$CJ$3:$CK$39,2,FALSE)&lt;=AU$3,$D9,0)),0,IF(VLOOKUP($C9,$CJ$3:$CK$39,2,FALSE)&lt;=AU$3,$D9,0)))</f>
        <v>0</v>
      </c>
      <c r="AV9" s="81">
        <f t="shared" si="38"/>
        <v>0</v>
      </c>
      <c r="AW9" s="81">
        <f t="shared" si="38"/>
        <v>0</v>
      </c>
      <c r="AX9" s="81">
        <f t="shared" si="38"/>
        <v>0</v>
      </c>
      <c r="AY9" s="81">
        <f t="shared" si="38"/>
        <v>0</v>
      </c>
      <c r="AZ9" s="81">
        <f t="shared" si="38"/>
        <v>0</v>
      </c>
      <c r="BA9" s="81">
        <f t="shared" si="38"/>
        <v>0</v>
      </c>
      <c r="BB9" s="81">
        <f t="shared" si="38"/>
        <v>0</v>
      </c>
      <c r="BC9" s="81">
        <f t="shared" si="38"/>
        <v>0</v>
      </c>
      <c r="BD9" s="81">
        <f t="shared" si="38"/>
        <v>0</v>
      </c>
      <c r="BE9" s="82">
        <f t="shared" si="38"/>
        <v>0</v>
      </c>
      <c r="BF9" s="47">
        <f t="shared" si="11"/>
        <v>0</v>
      </c>
      <c r="BG9" s="80">
        <f t="shared" si="12"/>
        <v>0</v>
      </c>
      <c r="BH9" s="81">
        <f t="shared" ref="BH9:BR9" si="39">IF(BG9&gt;0,IF(BH$2=49,BG9*(1+$E9),BG9),                  IF(ISERROR(IF(VLOOKUP($C9,$CJ$3:$CK$39,2,FALSE)&lt;=BH$3,$D9,0)),0,IF(VLOOKUP($C9,$CJ$3:$CK$39,2,FALSE)&lt;=BH$3,$D9,0)))</f>
        <v>0</v>
      </c>
      <c r="BI9" s="81">
        <f t="shared" si="39"/>
        <v>0</v>
      </c>
      <c r="BJ9" s="81">
        <f t="shared" si="39"/>
        <v>0</v>
      </c>
      <c r="BK9" s="81">
        <f t="shared" si="39"/>
        <v>0</v>
      </c>
      <c r="BL9" s="81">
        <f t="shared" si="39"/>
        <v>0</v>
      </c>
      <c r="BM9" s="81">
        <f t="shared" si="39"/>
        <v>0</v>
      </c>
      <c r="BN9" s="81">
        <f t="shared" si="39"/>
        <v>0</v>
      </c>
      <c r="BO9" s="81">
        <f t="shared" si="39"/>
        <v>0</v>
      </c>
      <c r="BP9" s="81">
        <f t="shared" si="39"/>
        <v>0</v>
      </c>
      <c r="BQ9" s="81">
        <f t="shared" si="39"/>
        <v>0</v>
      </c>
      <c r="BR9" s="82">
        <f t="shared" si="39"/>
        <v>0</v>
      </c>
      <c r="BS9" s="48">
        <f t="shared" si="14"/>
        <v>0</v>
      </c>
      <c r="CJ9" s="745" t="s">
        <v>291</v>
      </c>
      <c r="CK9" s="745">
        <v>7</v>
      </c>
    </row>
    <row r="10" spans="1:90" ht="15" x14ac:dyDescent="0.25">
      <c r="A10" s="100" t="s">
        <v>19</v>
      </c>
      <c r="B10" s="407"/>
      <c r="C10" s="308"/>
      <c r="D10" s="412"/>
      <c r="E10" s="307"/>
      <c r="F10" s="148"/>
      <c r="G10" s="80">
        <f t="shared" si="0"/>
        <v>0</v>
      </c>
      <c r="H10" s="81">
        <f t="shared" ref="H10:R10" si="40">IF(G10&gt;0,IF(H$2=1,G10*(1+$E10),G10),                  IF(ISERROR(IF(VLOOKUP($C10,$CJ$3:$CK$39,2,FALSE)&lt;=H$3,$D10,0)),0,IF(VLOOKUP($C10,$CJ$3:$CK$39,2,FALSE)&lt;=H$3,$D10,0)))</f>
        <v>0</v>
      </c>
      <c r="I10" s="81">
        <f t="shared" si="40"/>
        <v>0</v>
      </c>
      <c r="J10" s="81">
        <f t="shared" si="40"/>
        <v>0</v>
      </c>
      <c r="K10" s="81">
        <f t="shared" si="40"/>
        <v>0</v>
      </c>
      <c r="L10" s="81">
        <f t="shared" si="40"/>
        <v>0</v>
      </c>
      <c r="M10" s="81">
        <f t="shared" si="40"/>
        <v>0</v>
      </c>
      <c r="N10" s="81">
        <f t="shared" si="40"/>
        <v>0</v>
      </c>
      <c r="O10" s="81">
        <f t="shared" si="40"/>
        <v>0</v>
      </c>
      <c r="P10" s="81">
        <f t="shared" si="40"/>
        <v>0</v>
      </c>
      <c r="Q10" s="81">
        <f t="shared" si="40"/>
        <v>0</v>
      </c>
      <c r="R10" s="81">
        <f t="shared" si="40"/>
        <v>0</v>
      </c>
      <c r="S10" s="44">
        <f t="shared" si="2"/>
        <v>0</v>
      </c>
      <c r="T10" s="81">
        <f t="shared" si="3"/>
        <v>0</v>
      </c>
      <c r="U10" s="81">
        <f t="shared" ref="U10:AE10" si="41">IF(T10&gt;0,IF(U$2=13,T10*(1+$E10),T10),                  IF(ISERROR(IF(VLOOKUP($C10,$CJ$3:$CK$39,2,FALSE)&lt;=U$3,$D10,0)),0,IF(VLOOKUP($C10,$CJ$3:$CK$39,2,FALSE)&lt;=U$3,$D10,0)))</f>
        <v>0</v>
      </c>
      <c r="V10" s="81">
        <f t="shared" si="41"/>
        <v>0</v>
      </c>
      <c r="W10" s="81">
        <f t="shared" si="41"/>
        <v>0</v>
      </c>
      <c r="X10" s="81">
        <f t="shared" si="41"/>
        <v>0</v>
      </c>
      <c r="Y10" s="81">
        <f t="shared" si="41"/>
        <v>0</v>
      </c>
      <c r="Z10" s="81">
        <f t="shared" si="41"/>
        <v>0</v>
      </c>
      <c r="AA10" s="81">
        <f t="shared" si="41"/>
        <v>0</v>
      </c>
      <c r="AB10" s="81">
        <f t="shared" si="41"/>
        <v>0</v>
      </c>
      <c r="AC10" s="81">
        <f t="shared" si="41"/>
        <v>0</v>
      </c>
      <c r="AD10" s="81">
        <f t="shared" si="41"/>
        <v>0</v>
      </c>
      <c r="AE10" s="82">
        <f t="shared" si="41"/>
        <v>0</v>
      </c>
      <c r="AF10" s="45">
        <f t="shared" si="5"/>
        <v>0</v>
      </c>
      <c r="AG10" s="80">
        <f t="shared" si="6"/>
        <v>0</v>
      </c>
      <c r="AH10" s="81">
        <f t="shared" ref="AH10:AR10" si="42">IF(AG10&gt;0,IF(AH$2=25,AG10*(1+$E10),AG10),                  IF(ISERROR(IF(VLOOKUP($C10,$CJ$3:$CK$39,2,FALSE)&lt;=AH$3,$D10,0)),0,IF(VLOOKUP($C10,$CJ$3:$CK$39,2,FALSE)&lt;=AH$3,$D10,0)))</f>
        <v>0</v>
      </c>
      <c r="AI10" s="81">
        <f t="shared" si="42"/>
        <v>0</v>
      </c>
      <c r="AJ10" s="81">
        <f t="shared" si="42"/>
        <v>0</v>
      </c>
      <c r="AK10" s="81">
        <f t="shared" si="42"/>
        <v>0</v>
      </c>
      <c r="AL10" s="81">
        <f t="shared" si="42"/>
        <v>0</v>
      </c>
      <c r="AM10" s="81">
        <f t="shared" si="42"/>
        <v>0</v>
      </c>
      <c r="AN10" s="81">
        <f t="shared" si="42"/>
        <v>0</v>
      </c>
      <c r="AO10" s="81">
        <f t="shared" si="42"/>
        <v>0</v>
      </c>
      <c r="AP10" s="81">
        <f t="shared" si="42"/>
        <v>0</v>
      </c>
      <c r="AQ10" s="81">
        <f t="shared" si="42"/>
        <v>0</v>
      </c>
      <c r="AR10" s="82">
        <f t="shared" si="42"/>
        <v>0</v>
      </c>
      <c r="AS10" s="46">
        <f t="shared" si="8"/>
        <v>0</v>
      </c>
      <c r="AT10" s="80">
        <f t="shared" si="9"/>
        <v>0</v>
      </c>
      <c r="AU10" s="81">
        <f t="shared" ref="AU10:BE10" si="43">IF(AT10&gt;0,IF(AU$2=37,AT10*(1+$E10),AT10),                  IF(ISERROR(IF(VLOOKUP($C10,$CJ$3:$CK$39,2,FALSE)&lt;=AU$3,$D10,0)),0,IF(VLOOKUP($C10,$CJ$3:$CK$39,2,FALSE)&lt;=AU$3,$D10,0)))</f>
        <v>0</v>
      </c>
      <c r="AV10" s="81">
        <f t="shared" si="43"/>
        <v>0</v>
      </c>
      <c r="AW10" s="81">
        <f t="shared" si="43"/>
        <v>0</v>
      </c>
      <c r="AX10" s="81">
        <f t="shared" si="43"/>
        <v>0</v>
      </c>
      <c r="AY10" s="81">
        <f t="shared" si="43"/>
        <v>0</v>
      </c>
      <c r="AZ10" s="81">
        <f t="shared" si="43"/>
        <v>0</v>
      </c>
      <c r="BA10" s="81">
        <f t="shared" si="43"/>
        <v>0</v>
      </c>
      <c r="BB10" s="81">
        <f t="shared" si="43"/>
        <v>0</v>
      </c>
      <c r="BC10" s="81">
        <f t="shared" si="43"/>
        <v>0</v>
      </c>
      <c r="BD10" s="81">
        <f t="shared" si="43"/>
        <v>0</v>
      </c>
      <c r="BE10" s="82">
        <f t="shared" si="43"/>
        <v>0</v>
      </c>
      <c r="BF10" s="47">
        <f t="shared" si="11"/>
        <v>0</v>
      </c>
      <c r="BG10" s="80">
        <f t="shared" si="12"/>
        <v>0</v>
      </c>
      <c r="BH10" s="81">
        <f t="shared" ref="BH10:BR10" si="44">IF(BG10&gt;0,IF(BH$2=49,BG10*(1+$E10),BG10),                  IF(ISERROR(IF(VLOOKUP($C10,$CJ$3:$CK$39,2,FALSE)&lt;=BH$3,$D10,0)),0,IF(VLOOKUP($C10,$CJ$3:$CK$39,2,FALSE)&lt;=BH$3,$D10,0)))</f>
        <v>0</v>
      </c>
      <c r="BI10" s="81">
        <f t="shared" si="44"/>
        <v>0</v>
      </c>
      <c r="BJ10" s="81">
        <f t="shared" si="44"/>
        <v>0</v>
      </c>
      <c r="BK10" s="81">
        <f t="shared" si="44"/>
        <v>0</v>
      </c>
      <c r="BL10" s="81">
        <f t="shared" si="44"/>
        <v>0</v>
      </c>
      <c r="BM10" s="81">
        <f t="shared" si="44"/>
        <v>0</v>
      </c>
      <c r="BN10" s="81">
        <f t="shared" si="44"/>
        <v>0</v>
      </c>
      <c r="BO10" s="81">
        <f t="shared" si="44"/>
        <v>0</v>
      </c>
      <c r="BP10" s="81">
        <f t="shared" si="44"/>
        <v>0</v>
      </c>
      <c r="BQ10" s="81">
        <f t="shared" si="44"/>
        <v>0</v>
      </c>
      <c r="BR10" s="82">
        <f t="shared" si="44"/>
        <v>0</v>
      </c>
      <c r="BS10" s="48">
        <f t="shared" si="14"/>
        <v>0</v>
      </c>
      <c r="CJ10" s="745" t="s">
        <v>292</v>
      </c>
      <c r="CK10" s="745">
        <v>8</v>
      </c>
    </row>
    <row r="11" spans="1:90" ht="15" x14ac:dyDescent="0.25">
      <c r="A11" s="100"/>
      <c r="B11" s="407"/>
      <c r="C11" s="308"/>
      <c r="D11" s="412"/>
      <c r="E11" s="307"/>
      <c r="F11" s="148"/>
      <c r="G11" s="80">
        <f t="shared" si="0"/>
        <v>0</v>
      </c>
      <c r="H11" s="81">
        <f t="shared" ref="H11:R11" si="45">IF(G11&gt;0,IF(H$2=1,G11*(1+$E11),G11),                  IF(ISERROR(IF(VLOOKUP($C11,$CJ$3:$CK$39,2,FALSE)&lt;=H$3,$D11,0)),0,IF(VLOOKUP($C11,$CJ$3:$CK$39,2,FALSE)&lt;=H$3,$D11,0)))</f>
        <v>0</v>
      </c>
      <c r="I11" s="81">
        <f t="shared" si="45"/>
        <v>0</v>
      </c>
      <c r="J11" s="81">
        <f t="shared" si="45"/>
        <v>0</v>
      </c>
      <c r="K11" s="81">
        <f t="shared" si="45"/>
        <v>0</v>
      </c>
      <c r="L11" s="81">
        <f t="shared" si="45"/>
        <v>0</v>
      </c>
      <c r="M11" s="81">
        <f t="shared" si="45"/>
        <v>0</v>
      </c>
      <c r="N11" s="81">
        <f t="shared" si="45"/>
        <v>0</v>
      </c>
      <c r="O11" s="81">
        <f t="shared" si="45"/>
        <v>0</v>
      </c>
      <c r="P11" s="81">
        <f t="shared" si="45"/>
        <v>0</v>
      </c>
      <c r="Q11" s="81">
        <f t="shared" si="45"/>
        <v>0</v>
      </c>
      <c r="R11" s="81">
        <f t="shared" si="45"/>
        <v>0</v>
      </c>
      <c r="S11" s="44">
        <f t="shared" si="2"/>
        <v>0</v>
      </c>
      <c r="T11" s="81">
        <f t="shared" si="3"/>
        <v>0</v>
      </c>
      <c r="U11" s="81">
        <f t="shared" ref="U11:AE11" si="46">IF(T11&gt;0,IF(U$2=13,T11*(1+$E11),T11),                  IF(ISERROR(IF(VLOOKUP($C11,$CJ$3:$CK$39,2,FALSE)&lt;=U$3,$D11,0)),0,IF(VLOOKUP($C11,$CJ$3:$CK$39,2,FALSE)&lt;=U$3,$D11,0)))</f>
        <v>0</v>
      </c>
      <c r="V11" s="81">
        <f t="shared" si="46"/>
        <v>0</v>
      </c>
      <c r="W11" s="81">
        <f t="shared" si="46"/>
        <v>0</v>
      </c>
      <c r="X11" s="81">
        <f t="shared" si="46"/>
        <v>0</v>
      </c>
      <c r="Y11" s="81">
        <f t="shared" si="46"/>
        <v>0</v>
      </c>
      <c r="Z11" s="81">
        <f t="shared" si="46"/>
        <v>0</v>
      </c>
      <c r="AA11" s="81">
        <f t="shared" si="46"/>
        <v>0</v>
      </c>
      <c r="AB11" s="81">
        <f t="shared" si="46"/>
        <v>0</v>
      </c>
      <c r="AC11" s="81">
        <f t="shared" si="46"/>
        <v>0</v>
      </c>
      <c r="AD11" s="81">
        <f t="shared" si="46"/>
        <v>0</v>
      </c>
      <c r="AE11" s="82">
        <f t="shared" si="46"/>
        <v>0</v>
      </c>
      <c r="AF11" s="45">
        <f t="shared" si="5"/>
        <v>0</v>
      </c>
      <c r="AG11" s="80">
        <f t="shared" si="6"/>
        <v>0</v>
      </c>
      <c r="AH11" s="81">
        <f t="shared" ref="AH11:AR11" si="47">IF(AG11&gt;0,IF(AH$2=25,AG11*(1+$E11),AG11),                  IF(ISERROR(IF(VLOOKUP($C11,$CJ$3:$CK$39,2,FALSE)&lt;=AH$3,$D11,0)),0,IF(VLOOKUP($C11,$CJ$3:$CK$39,2,FALSE)&lt;=AH$3,$D11,0)))</f>
        <v>0</v>
      </c>
      <c r="AI11" s="81">
        <f t="shared" si="47"/>
        <v>0</v>
      </c>
      <c r="AJ11" s="81">
        <f t="shared" si="47"/>
        <v>0</v>
      </c>
      <c r="AK11" s="81">
        <f t="shared" si="47"/>
        <v>0</v>
      </c>
      <c r="AL11" s="81">
        <f t="shared" si="47"/>
        <v>0</v>
      </c>
      <c r="AM11" s="81">
        <f t="shared" si="47"/>
        <v>0</v>
      </c>
      <c r="AN11" s="81">
        <f t="shared" si="47"/>
        <v>0</v>
      </c>
      <c r="AO11" s="81">
        <f t="shared" si="47"/>
        <v>0</v>
      </c>
      <c r="AP11" s="81">
        <f t="shared" si="47"/>
        <v>0</v>
      </c>
      <c r="AQ11" s="81">
        <f t="shared" si="47"/>
        <v>0</v>
      </c>
      <c r="AR11" s="82">
        <f t="shared" si="47"/>
        <v>0</v>
      </c>
      <c r="AS11" s="46">
        <f t="shared" si="8"/>
        <v>0</v>
      </c>
      <c r="AT11" s="80">
        <f t="shared" si="9"/>
        <v>0</v>
      </c>
      <c r="AU11" s="81">
        <f t="shared" ref="AU11:BE11" si="48">IF(AT11&gt;0,IF(AU$2=37,AT11*(1+$E11),AT11),                  IF(ISERROR(IF(VLOOKUP($C11,$CJ$3:$CK$39,2,FALSE)&lt;=AU$3,$D11,0)),0,IF(VLOOKUP($C11,$CJ$3:$CK$39,2,FALSE)&lt;=AU$3,$D11,0)))</f>
        <v>0</v>
      </c>
      <c r="AV11" s="81">
        <f t="shared" si="48"/>
        <v>0</v>
      </c>
      <c r="AW11" s="81">
        <f t="shared" si="48"/>
        <v>0</v>
      </c>
      <c r="AX11" s="81">
        <f t="shared" si="48"/>
        <v>0</v>
      </c>
      <c r="AY11" s="81">
        <f t="shared" si="48"/>
        <v>0</v>
      </c>
      <c r="AZ11" s="81">
        <f t="shared" si="48"/>
        <v>0</v>
      </c>
      <c r="BA11" s="81">
        <f t="shared" si="48"/>
        <v>0</v>
      </c>
      <c r="BB11" s="81">
        <f t="shared" si="48"/>
        <v>0</v>
      </c>
      <c r="BC11" s="81">
        <f t="shared" si="48"/>
        <v>0</v>
      </c>
      <c r="BD11" s="81">
        <f t="shared" si="48"/>
        <v>0</v>
      </c>
      <c r="BE11" s="82">
        <f t="shared" si="48"/>
        <v>0</v>
      </c>
      <c r="BF11" s="47">
        <f t="shared" si="11"/>
        <v>0</v>
      </c>
      <c r="BG11" s="80">
        <f t="shared" si="12"/>
        <v>0</v>
      </c>
      <c r="BH11" s="81">
        <f t="shared" ref="BH11:BR11" si="49">IF(BG11&gt;0,IF(BH$2=49,BG11*(1+$E11),BG11),                  IF(ISERROR(IF(VLOOKUP($C11,$CJ$3:$CK$39,2,FALSE)&lt;=BH$3,$D11,0)),0,IF(VLOOKUP($C11,$CJ$3:$CK$39,2,FALSE)&lt;=BH$3,$D11,0)))</f>
        <v>0</v>
      </c>
      <c r="BI11" s="81">
        <f t="shared" si="49"/>
        <v>0</v>
      </c>
      <c r="BJ11" s="81">
        <f t="shared" si="49"/>
        <v>0</v>
      </c>
      <c r="BK11" s="81">
        <f t="shared" si="49"/>
        <v>0</v>
      </c>
      <c r="BL11" s="81">
        <f t="shared" si="49"/>
        <v>0</v>
      </c>
      <c r="BM11" s="81">
        <f t="shared" si="49"/>
        <v>0</v>
      </c>
      <c r="BN11" s="81">
        <f t="shared" si="49"/>
        <v>0</v>
      </c>
      <c r="BO11" s="81">
        <f t="shared" si="49"/>
        <v>0</v>
      </c>
      <c r="BP11" s="81">
        <f t="shared" si="49"/>
        <v>0</v>
      </c>
      <c r="BQ11" s="81">
        <f t="shared" si="49"/>
        <v>0</v>
      </c>
      <c r="BR11" s="82">
        <f t="shared" si="49"/>
        <v>0</v>
      </c>
      <c r="BS11" s="48">
        <f t="shared" si="14"/>
        <v>0</v>
      </c>
      <c r="CJ11" s="745" t="s">
        <v>293</v>
      </c>
      <c r="CK11" s="745">
        <v>9</v>
      </c>
    </row>
    <row r="12" spans="1:90" ht="6" customHeight="1" x14ac:dyDescent="0.2">
      <c r="A12" s="146"/>
      <c r="B12" s="148"/>
      <c r="C12" s="399"/>
      <c r="D12" s="400"/>
      <c r="E12" s="148"/>
      <c r="F12" s="148"/>
      <c r="G12" s="195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96"/>
      <c r="S12" s="238"/>
      <c r="T12" s="196"/>
      <c r="U12" s="196"/>
      <c r="V12" s="196"/>
      <c r="W12" s="196"/>
      <c r="X12" s="196"/>
      <c r="Y12" s="196"/>
      <c r="Z12" s="196"/>
      <c r="AA12" s="196"/>
      <c r="AB12" s="196"/>
      <c r="AC12" s="196"/>
      <c r="AD12" s="196"/>
      <c r="AE12" s="197"/>
      <c r="AF12" s="249">
        <f t="shared" si="5"/>
        <v>0</v>
      </c>
      <c r="AG12" s="195"/>
      <c r="AH12" s="196"/>
      <c r="AI12" s="196"/>
      <c r="AJ12" s="196"/>
      <c r="AK12" s="196"/>
      <c r="AL12" s="196"/>
      <c r="AM12" s="196"/>
      <c r="AN12" s="196"/>
      <c r="AO12" s="196"/>
      <c r="AP12" s="196"/>
      <c r="AQ12" s="196"/>
      <c r="AR12" s="197"/>
      <c r="AS12" s="263">
        <f t="shared" si="8"/>
        <v>0</v>
      </c>
      <c r="AT12" s="195"/>
      <c r="AU12" s="196"/>
      <c r="AV12" s="196"/>
      <c r="AW12" s="196"/>
      <c r="AX12" s="196"/>
      <c r="AY12" s="196"/>
      <c r="AZ12" s="196"/>
      <c r="BA12" s="196"/>
      <c r="BB12" s="196"/>
      <c r="BC12" s="196"/>
      <c r="BD12" s="196"/>
      <c r="BE12" s="197"/>
      <c r="BF12" s="259">
        <f t="shared" si="11"/>
        <v>0</v>
      </c>
      <c r="BG12" s="195"/>
      <c r="BH12" s="196"/>
      <c r="BI12" s="196"/>
      <c r="BJ12" s="196"/>
      <c r="BK12" s="196"/>
      <c r="BL12" s="196"/>
      <c r="BM12" s="196"/>
      <c r="BN12" s="196"/>
      <c r="BO12" s="196"/>
      <c r="BP12" s="196"/>
      <c r="BQ12" s="196"/>
      <c r="BR12" s="197"/>
      <c r="BS12" s="256">
        <f t="shared" si="14"/>
        <v>0</v>
      </c>
      <c r="CJ12" s="745" t="s">
        <v>306</v>
      </c>
      <c r="CK12" s="745">
        <v>22</v>
      </c>
    </row>
    <row r="13" spans="1:90" s="563" customFormat="1" x14ac:dyDescent="0.2">
      <c r="A13" s="550"/>
      <c r="B13" s="551" t="s">
        <v>20</v>
      </c>
      <c r="C13" s="552"/>
      <c r="D13" s="553"/>
      <c r="E13" s="554"/>
      <c r="F13" s="554"/>
      <c r="G13" s="555">
        <f t="shared" ref="G13:AL13" si="50">COUNTIF(G4:G12,"&gt;0")</f>
        <v>1</v>
      </c>
      <c r="H13" s="556">
        <f t="shared" si="50"/>
        <v>2</v>
      </c>
      <c r="I13" s="556">
        <f t="shared" si="50"/>
        <v>2</v>
      </c>
      <c r="J13" s="556">
        <f t="shared" si="50"/>
        <v>4</v>
      </c>
      <c r="K13" s="556">
        <f t="shared" si="50"/>
        <v>4</v>
      </c>
      <c r="L13" s="556">
        <f t="shared" si="50"/>
        <v>5</v>
      </c>
      <c r="M13" s="556">
        <f t="shared" si="50"/>
        <v>5</v>
      </c>
      <c r="N13" s="556">
        <f t="shared" si="50"/>
        <v>5</v>
      </c>
      <c r="O13" s="556">
        <f t="shared" si="50"/>
        <v>5</v>
      </c>
      <c r="P13" s="556">
        <f t="shared" si="50"/>
        <v>5</v>
      </c>
      <c r="Q13" s="556">
        <f t="shared" si="50"/>
        <v>5</v>
      </c>
      <c r="R13" s="556">
        <f t="shared" si="50"/>
        <v>5</v>
      </c>
      <c r="S13" s="557">
        <f t="shared" si="50"/>
        <v>5</v>
      </c>
      <c r="T13" s="556">
        <f t="shared" si="50"/>
        <v>5</v>
      </c>
      <c r="U13" s="556">
        <f t="shared" si="50"/>
        <v>5</v>
      </c>
      <c r="V13" s="556">
        <f t="shared" si="50"/>
        <v>5</v>
      </c>
      <c r="W13" s="556">
        <f t="shared" si="50"/>
        <v>5</v>
      </c>
      <c r="X13" s="556">
        <f t="shared" si="50"/>
        <v>5</v>
      </c>
      <c r="Y13" s="556">
        <f t="shared" si="50"/>
        <v>5</v>
      </c>
      <c r="Z13" s="556">
        <f t="shared" si="50"/>
        <v>5</v>
      </c>
      <c r="AA13" s="556">
        <f t="shared" si="50"/>
        <v>5</v>
      </c>
      <c r="AB13" s="556">
        <f t="shared" si="50"/>
        <v>5</v>
      </c>
      <c r="AC13" s="556">
        <f t="shared" si="50"/>
        <v>5</v>
      </c>
      <c r="AD13" s="556">
        <f t="shared" si="50"/>
        <v>5</v>
      </c>
      <c r="AE13" s="558">
        <f t="shared" si="50"/>
        <v>5</v>
      </c>
      <c r="AF13" s="559">
        <f t="shared" si="50"/>
        <v>5</v>
      </c>
      <c r="AG13" s="555">
        <f t="shared" si="50"/>
        <v>5</v>
      </c>
      <c r="AH13" s="556">
        <f t="shared" si="50"/>
        <v>5</v>
      </c>
      <c r="AI13" s="556">
        <f t="shared" si="50"/>
        <v>5</v>
      </c>
      <c r="AJ13" s="556">
        <f t="shared" si="50"/>
        <v>5</v>
      </c>
      <c r="AK13" s="556">
        <f t="shared" si="50"/>
        <v>5</v>
      </c>
      <c r="AL13" s="556">
        <f t="shared" si="50"/>
        <v>5</v>
      </c>
      <c r="AM13" s="556">
        <f t="shared" ref="AM13:BR13" si="51">COUNTIF(AM4:AM12,"&gt;0")</f>
        <v>5</v>
      </c>
      <c r="AN13" s="556">
        <f t="shared" si="51"/>
        <v>5</v>
      </c>
      <c r="AO13" s="556">
        <f t="shared" si="51"/>
        <v>5</v>
      </c>
      <c r="AP13" s="556">
        <f t="shared" si="51"/>
        <v>5</v>
      </c>
      <c r="AQ13" s="556">
        <f t="shared" si="51"/>
        <v>5</v>
      </c>
      <c r="AR13" s="558">
        <f t="shared" si="51"/>
        <v>5</v>
      </c>
      <c r="AS13" s="560">
        <f t="shared" si="51"/>
        <v>5</v>
      </c>
      <c r="AT13" s="555">
        <f t="shared" si="51"/>
        <v>5</v>
      </c>
      <c r="AU13" s="556">
        <f t="shared" si="51"/>
        <v>5</v>
      </c>
      <c r="AV13" s="556">
        <f t="shared" si="51"/>
        <v>5</v>
      </c>
      <c r="AW13" s="556">
        <f t="shared" si="51"/>
        <v>5</v>
      </c>
      <c r="AX13" s="556">
        <f t="shared" si="51"/>
        <v>5</v>
      </c>
      <c r="AY13" s="556">
        <f t="shared" si="51"/>
        <v>5</v>
      </c>
      <c r="AZ13" s="556">
        <f t="shared" si="51"/>
        <v>5</v>
      </c>
      <c r="BA13" s="556">
        <f t="shared" si="51"/>
        <v>5</v>
      </c>
      <c r="BB13" s="556">
        <f t="shared" si="51"/>
        <v>5</v>
      </c>
      <c r="BC13" s="556">
        <f t="shared" si="51"/>
        <v>5</v>
      </c>
      <c r="BD13" s="556">
        <f t="shared" si="51"/>
        <v>5</v>
      </c>
      <c r="BE13" s="558">
        <f t="shared" si="51"/>
        <v>5</v>
      </c>
      <c r="BF13" s="561">
        <f t="shared" si="51"/>
        <v>5</v>
      </c>
      <c r="BG13" s="555">
        <f t="shared" si="51"/>
        <v>5</v>
      </c>
      <c r="BH13" s="556">
        <f t="shared" si="51"/>
        <v>5</v>
      </c>
      <c r="BI13" s="556">
        <f t="shared" si="51"/>
        <v>5</v>
      </c>
      <c r="BJ13" s="556">
        <f t="shared" si="51"/>
        <v>5</v>
      </c>
      <c r="BK13" s="556">
        <f t="shared" si="51"/>
        <v>5</v>
      </c>
      <c r="BL13" s="556">
        <f t="shared" si="51"/>
        <v>5</v>
      </c>
      <c r="BM13" s="556">
        <f t="shared" si="51"/>
        <v>5</v>
      </c>
      <c r="BN13" s="556">
        <f t="shared" si="51"/>
        <v>5</v>
      </c>
      <c r="BO13" s="556">
        <f t="shared" si="51"/>
        <v>5</v>
      </c>
      <c r="BP13" s="556">
        <f t="shared" si="51"/>
        <v>5</v>
      </c>
      <c r="BQ13" s="556">
        <f t="shared" si="51"/>
        <v>5</v>
      </c>
      <c r="BR13" s="558">
        <f t="shared" si="51"/>
        <v>5</v>
      </c>
      <c r="BS13" s="562">
        <f t="shared" ref="BS13" si="52">COUNTIF(BS4:BS12,"&gt;0")</f>
        <v>5</v>
      </c>
      <c r="CJ13" s="745" t="s">
        <v>307</v>
      </c>
      <c r="CK13" s="745">
        <v>23</v>
      </c>
    </row>
    <row r="14" spans="1:90" s="173" customFormat="1" x14ac:dyDescent="0.2">
      <c r="A14" s="146"/>
      <c r="B14" s="379" t="s">
        <v>26</v>
      </c>
      <c r="C14" s="564"/>
      <c r="D14" s="565"/>
      <c r="E14" s="152"/>
      <c r="F14" s="152"/>
      <c r="G14" s="566">
        <f t="shared" ref="G14:AE14" si="53">SUM(G4:G12)</f>
        <v>90</v>
      </c>
      <c r="H14" s="567">
        <f t="shared" si="53"/>
        <v>175</v>
      </c>
      <c r="I14" s="567">
        <f t="shared" si="53"/>
        <v>175</v>
      </c>
      <c r="J14" s="567">
        <f t="shared" si="53"/>
        <v>335</v>
      </c>
      <c r="K14" s="567">
        <f t="shared" si="53"/>
        <v>335</v>
      </c>
      <c r="L14" s="567">
        <f t="shared" si="53"/>
        <v>415</v>
      </c>
      <c r="M14" s="567">
        <f t="shared" si="53"/>
        <v>415</v>
      </c>
      <c r="N14" s="567">
        <f t="shared" si="53"/>
        <v>415</v>
      </c>
      <c r="O14" s="567">
        <f t="shared" si="53"/>
        <v>415</v>
      </c>
      <c r="P14" s="567">
        <f t="shared" si="53"/>
        <v>415</v>
      </c>
      <c r="Q14" s="567">
        <f t="shared" si="53"/>
        <v>415</v>
      </c>
      <c r="R14" s="567">
        <f t="shared" si="53"/>
        <v>415</v>
      </c>
      <c r="S14" s="568">
        <f t="shared" si="53"/>
        <v>4015</v>
      </c>
      <c r="T14" s="567">
        <f t="shared" si="53"/>
        <v>444.05000000000007</v>
      </c>
      <c r="U14" s="567">
        <f t="shared" si="53"/>
        <v>444.05000000000007</v>
      </c>
      <c r="V14" s="567">
        <f t="shared" si="53"/>
        <v>444.05000000000007</v>
      </c>
      <c r="W14" s="567">
        <f t="shared" si="53"/>
        <v>444.05000000000007</v>
      </c>
      <c r="X14" s="567">
        <f t="shared" si="53"/>
        <v>444.05000000000007</v>
      </c>
      <c r="Y14" s="567">
        <f t="shared" si="53"/>
        <v>444.05000000000007</v>
      </c>
      <c r="Z14" s="567">
        <f t="shared" si="53"/>
        <v>444.05000000000007</v>
      </c>
      <c r="AA14" s="567">
        <f t="shared" si="53"/>
        <v>444.05000000000007</v>
      </c>
      <c r="AB14" s="567">
        <f t="shared" si="53"/>
        <v>444.05000000000007</v>
      </c>
      <c r="AC14" s="567">
        <f t="shared" si="53"/>
        <v>444.05000000000007</v>
      </c>
      <c r="AD14" s="567">
        <f t="shared" si="53"/>
        <v>444.05000000000007</v>
      </c>
      <c r="AE14" s="569">
        <f t="shared" si="53"/>
        <v>444.05000000000007</v>
      </c>
      <c r="AF14" s="570">
        <f>SUM(T14:AE14)</f>
        <v>5328.6000000000013</v>
      </c>
      <c r="AG14" s="566">
        <f t="shared" ref="AG14:AR14" si="54">SUM(AG4:AG12)</f>
        <v>475.13350000000003</v>
      </c>
      <c r="AH14" s="567">
        <f t="shared" si="54"/>
        <v>475.13350000000003</v>
      </c>
      <c r="AI14" s="567">
        <f t="shared" si="54"/>
        <v>475.13350000000003</v>
      </c>
      <c r="AJ14" s="567">
        <f t="shared" si="54"/>
        <v>475.13350000000003</v>
      </c>
      <c r="AK14" s="567">
        <f t="shared" si="54"/>
        <v>475.13350000000003</v>
      </c>
      <c r="AL14" s="567">
        <f t="shared" si="54"/>
        <v>475.13350000000003</v>
      </c>
      <c r="AM14" s="567">
        <f t="shared" si="54"/>
        <v>475.13350000000003</v>
      </c>
      <c r="AN14" s="567">
        <f t="shared" si="54"/>
        <v>475.13350000000003</v>
      </c>
      <c r="AO14" s="567">
        <f t="shared" si="54"/>
        <v>475.13350000000003</v>
      </c>
      <c r="AP14" s="567">
        <f t="shared" si="54"/>
        <v>475.13350000000003</v>
      </c>
      <c r="AQ14" s="567">
        <f t="shared" si="54"/>
        <v>475.13350000000003</v>
      </c>
      <c r="AR14" s="569">
        <f t="shared" si="54"/>
        <v>475.13350000000003</v>
      </c>
      <c r="AS14" s="571">
        <f>SUM(AG14:AR14)</f>
        <v>5701.6019999999999</v>
      </c>
      <c r="AT14" s="566">
        <f t="shared" ref="AT14:BE14" si="55">SUM(AT4:AT12)</f>
        <v>508.39284500000008</v>
      </c>
      <c r="AU14" s="567">
        <f t="shared" si="55"/>
        <v>508.39284500000008</v>
      </c>
      <c r="AV14" s="567">
        <f t="shared" si="55"/>
        <v>508.39284500000008</v>
      </c>
      <c r="AW14" s="567">
        <f t="shared" si="55"/>
        <v>508.39284500000008</v>
      </c>
      <c r="AX14" s="567">
        <f t="shared" si="55"/>
        <v>508.39284500000008</v>
      </c>
      <c r="AY14" s="567">
        <f t="shared" si="55"/>
        <v>508.39284500000008</v>
      </c>
      <c r="AZ14" s="567">
        <f t="shared" si="55"/>
        <v>508.39284500000008</v>
      </c>
      <c r="BA14" s="567">
        <f t="shared" si="55"/>
        <v>508.39284500000008</v>
      </c>
      <c r="BB14" s="567">
        <f t="shared" si="55"/>
        <v>508.39284500000008</v>
      </c>
      <c r="BC14" s="567">
        <f t="shared" si="55"/>
        <v>508.39284500000008</v>
      </c>
      <c r="BD14" s="567">
        <f t="shared" si="55"/>
        <v>508.39284500000008</v>
      </c>
      <c r="BE14" s="569">
        <f t="shared" si="55"/>
        <v>508.39284500000008</v>
      </c>
      <c r="BF14" s="572">
        <f>SUM(AT14:BE14)</f>
        <v>6100.7141400000028</v>
      </c>
      <c r="BG14" s="566">
        <f t="shared" ref="BG14:BR14" si="56">SUM(BG4:BG12)</f>
        <v>543.98034415000018</v>
      </c>
      <c r="BH14" s="567">
        <f t="shared" si="56"/>
        <v>543.98034415000018</v>
      </c>
      <c r="BI14" s="567">
        <f t="shared" si="56"/>
        <v>543.98034415000018</v>
      </c>
      <c r="BJ14" s="567">
        <f t="shared" si="56"/>
        <v>543.98034415000018</v>
      </c>
      <c r="BK14" s="567">
        <f t="shared" si="56"/>
        <v>543.98034415000018</v>
      </c>
      <c r="BL14" s="567">
        <f t="shared" si="56"/>
        <v>543.98034415000018</v>
      </c>
      <c r="BM14" s="567">
        <f t="shared" si="56"/>
        <v>543.98034415000018</v>
      </c>
      <c r="BN14" s="567">
        <f t="shared" si="56"/>
        <v>543.98034415000018</v>
      </c>
      <c r="BO14" s="567">
        <f t="shared" si="56"/>
        <v>543.98034415000018</v>
      </c>
      <c r="BP14" s="567">
        <f t="shared" si="56"/>
        <v>543.98034415000018</v>
      </c>
      <c r="BQ14" s="567">
        <f t="shared" si="56"/>
        <v>543.98034415000018</v>
      </c>
      <c r="BR14" s="569">
        <f t="shared" si="56"/>
        <v>543.98034415000018</v>
      </c>
      <c r="BS14" s="573">
        <f>SUM(BG14:BR14)</f>
        <v>6527.7641298000008</v>
      </c>
      <c r="CJ14" s="745" t="s">
        <v>308</v>
      </c>
      <c r="CK14" s="745">
        <v>24</v>
      </c>
    </row>
    <row r="15" spans="1:90" ht="6" customHeight="1" x14ac:dyDescent="0.2">
      <c r="A15" s="574"/>
      <c r="B15" s="160"/>
      <c r="C15" s="401"/>
      <c r="D15" s="402"/>
      <c r="E15" s="160"/>
      <c r="F15" s="160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  <c r="AG15" s="119"/>
      <c r="AH15" s="119"/>
      <c r="AI15" s="119"/>
      <c r="AJ15" s="119"/>
      <c r="AK15" s="119"/>
      <c r="AL15" s="119"/>
      <c r="AM15" s="119"/>
      <c r="AN15" s="119"/>
      <c r="AO15" s="119"/>
      <c r="AP15" s="119"/>
      <c r="AQ15" s="119"/>
      <c r="AR15" s="119"/>
      <c r="AS15" s="119"/>
      <c r="AT15" s="119"/>
      <c r="AU15" s="119"/>
      <c r="AV15" s="119"/>
      <c r="AW15" s="119"/>
      <c r="AX15" s="119"/>
      <c r="AY15" s="119"/>
      <c r="AZ15" s="119"/>
      <c r="BA15" s="119"/>
      <c r="BB15" s="119"/>
      <c r="BC15" s="119"/>
      <c r="BD15" s="119"/>
      <c r="BE15" s="119"/>
      <c r="BF15" s="119"/>
      <c r="BG15" s="119"/>
      <c r="BH15" s="119"/>
      <c r="BI15" s="119"/>
      <c r="BJ15" s="119"/>
      <c r="BK15" s="119"/>
      <c r="BL15" s="119"/>
      <c r="BM15" s="119"/>
      <c r="BN15" s="119"/>
      <c r="BO15" s="119"/>
      <c r="BP15" s="119"/>
      <c r="BQ15" s="119"/>
      <c r="BR15" s="161"/>
      <c r="BS15" s="119"/>
      <c r="CJ15" s="745" t="s">
        <v>309</v>
      </c>
      <c r="CK15" s="745">
        <v>25</v>
      </c>
    </row>
    <row r="16" spans="1:90" ht="6" customHeight="1" x14ac:dyDescent="0.2">
      <c r="D16" s="275"/>
      <c r="E16" s="173"/>
      <c r="F16" s="173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117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117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117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117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117"/>
      <c r="CJ16" s="745" t="s">
        <v>310</v>
      </c>
      <c r="CK16" s="745">
        <v>26</v>
      </c>
    </row>
    <row r="17" spans="1:89" s="58" customFormat="1" ht="6" customHeight="1" x14ac:dyDescent="0.2">
      <c r="A17" s="99"/>
      <c r="B17" s="60"/>
      <c r="C17" s="31"/>
      <c r="D17" s="397"/>
      <c r="E17" s="61"/>
      <c r="F17" s="61"/>
      <c r="G17" s="167"/>
      <c r="H17" s="167"/>
      <c r="I17" s="167"/>
      <c r="J17" s="167"/>
      <c r="K17" s="167"/>
      <c r="L17" s="167"/>
      <c r="M17" s="167"/>
      <c r="N17" s="167"/>
      <c r="O17" s="167"/>
      <c r="P17" s="167"/>
      <c r="Q17" s="167"/>
      <c r="R17" s="167"/>
      <c r="S17" s="31"/>
      <c r="T17" s="167"/>
      <c r="U17" s="167"/>
      <c r="V17" s="167"/>
      <c r="W17" s="167"/>
      <c r="X17" s="167"/>
      <c r="Y17" s="167"/>
      <c r="Z17" s="167"/>
      <c r="AA17" s="167"/>
      <c r="AB17" s="167"/>
      <c r="AC17" s="167"/>
      <c r="AD17" s="167"/>
      <c r="AE17" s="174"/>
      <c r="AF17" s="31"/>
      <c r="AG17" s="167"/>
      <c r="AH17" s="167"/>
      <c r="AI17" s="167"/>
      <c r="AJ17" s="167"/>
      <c r="AK17" s="167"/>
      <c r="AL17" s="167"/>
      <c r="AM17" s="167"/>
      <c r="AN17" s="167"/>
      <c r="AO17" s="167"/>
      <c r="AP17" s="167"/>
      <c r="AQ17" s="167"/>
      <c r="AR17" s="174"/>
      <c r="AS17" s="31"/>
      <c r="AT17" s="167"/>
      <c r="AU17" s="167"/>
      <c r="AV17" s="167"/>
      <c r="AW17" s="167"/>
      <c r="AX17" s="167"/>
      <c r="AY17" s="167"/>
      <c r="AZ17" s="167"/>
      <c r="BA17" s="167"/>
      <c r="BB17" s="167"/>
      <c r="BC17" s="167"/>
      <c r="BD17" s="167"/>
      <c r="BE17" s="174"/>
      <c r="BF17" s="31"/>
      <c r="BG17" s="167"/>
      <c r="BH17" s="167"/>
      <c r="BI17" s="167"/>
      <c r="BJ17" s="167"/>
      <c r="BK17" s="167"/>
      <c r="BL17" s="167"/>
      <c r="BM17" s="167"/>
      <c r="BN17" s="167"/>
      <c r="BO17" s="167"/>
      <c r="BP17" s="167"/>
      <c r="BQ17" s="167"/>
      <c r="BR17" s="174"/>
      <c r="BS17" s="31"/>
      <c r="CJ17" s="745" t="s">
        <v>311</v>
      </c>
      <c r="CK17" s="745">
        <v>27</v>
      </c>
    </row>
    <row r="18" spans="1:89" ht="15" x14ac:dyDescent="0.25">
      <c r="A18" s="404"/>
      <c r="B18" s="175" t="s">
        <v>71</v>
      </c>
      <c r="C18" s="308" t="s">
        <v>285</v>
      </c>
      <c r="D18" s="412">
        <v>90</v>
      </c>
      <c r="E18" s="307">
        <v>7.0000000000000007E-2</v>
      </c>
      <c r="F18" s="148"/>
      <c r="G18" s="123">
        <f t="shared" ref="G18:G25" si="57">IF(ISERROR(IF(VLOOKUP($C18,$CJ$3:$CK$39,2,FALSE)&lt;=G$3,$D18,0)),0,IF(VLOOKUP($C18,$CJ$3:$CK$39,2,FALSE)&lt;=G$3,$D18,0))</f>
        <v>90</v>
      </c>
      <c r="H18" s="124">
        <f t="shared" ref="H18:R18" si="58">IF(G18&gt;0,IF(H$2=1,G18*(1+$E18),G18),                  IF(ISERROR(IF(VLOOKUP($C18,$CJ$3:$CK$39,2,FALSE)&lt;=H$3,$D18,0)),0,IF(VLOOKUP($C18,$CJ$3:$CK$39,2,FALSE)&lt;=H$3,$D18,0)))</f>
        <v>90</v>
      </c>
      <c r="I18" s="124">
        <f t="shared" si="58"/>
        <v>90</v>
      </c>
      <c r="J18" s="124">
        <f t="shared" si="58"/>
        <v>90</v>
      </c>
      <c r="K18" s="124">
        <f t="shared" si="58"/>
        <v>90</v>
      </c>
      <c r="L18" s="124">
        <f t="shared" si="58"/>
        <v>90</v>
      </c>
      <c r="M18" s="124">
        <f t="shared" si="58"/>
        <v>90</v>
      </c>
      <c r="N18" s="124">
        <f t="shared" si="58"/>
        <v>90</v>
      </c>
      <c r="O18" s="124">
        <f t="shared" si="58"/>
        <v>90</v>
      </c>
      <c r="P18" s="124">
        <f t="shared" si="58"/>
        <v>90</v>
      </c>
      <c r="Q18" s="124">
        <f t="shared" si="58"/>
        <v>90</v>
      </c>
      <c r="R18" s="124">
        <f t="shared" si="58"/>
        <v>90</v>
      </c>
      <c r="S18" s="38">
        <f t="shared" ref="S18:S26" si="59">SUM(G18:R18)</f>
        <v>1080</v>
      </c>
      <c r="T18" s="123">
        <f t="shared" ref="T18:T25" si="60">IF(R18&gt;0,IF(T$2=13,R18*(1+$E18),R18),                  IF(ISERROR(IF(VLOOKUP($C18,$CJ$3:$CK$39,2,FALSE)&lt;=T$3,$D18,0)),0,IF(VLOOKUP($C18,$CJ$3:$CK$39,2,FALSE)&lt;=T$3,$D18,0)))</f>
        <v>96.300000000000011</v>
      </c>
      <c r="U18" s="124">
        <f t="shared" ref="U18:AE18" si="61">IF(T18&gt;0,IF(U$2=13,T18*(1+$E18),T18),                  IF(ISERROR(IF(VLOOKUP($C18,$CJ$3:$CK$39,2,FALSE)&lt;=U$3,$D18,0)),0,IF(VLOOKUP($C18,$CJ$3:$CK$39,2,FALSE)&lt;=U$3,$D18,0)))</f>
        <v>96.300000000000011</v>
      </c>
      <c r="V18" s="124">
        <f t="shared" si="61"/>
        <v>96.300000000000011</v>
      </c>
      <c r="W18" s="124">
        <f t="shared" si="61"/>
        <v>96.300000000000011</v>
      </c>
      <c r="X18" s="124">
        <f t="shared" si="61"/>
        <v>96.300000000000011</v>
      </c>
      <c r="Y18" s="124">
        <f t="shared" si="61"/>
        <v>96.300000000000011</v>
      </c>
      <c r="Z18" s="124">
        <f t="shared" si="61"/>
        <v>96.300000000000011</v>
      </c>
      <c r="AA18" s="124">
        <f t="shared" si="61"/>
        <v>96.300000000000011</v>
      </c>
      <c r="AB18" s="124">
        <f t="shared" si="61"/>
        <v>96.300000000000011</v>
      </c>
      <c r="AC18" s="124">
        <f t="shared" si="61"/>
        <v>96.300000000000011</v>
      </c>
      <c r="AD18" s="124">
        <f t="shared" si="61"/>
        <v>96.300000000000011</v>
      </c>
      <c r="AE18" s="125">
        <f t="shared" si="61"/>
        <v>96.300000000000011</v>
      </c>
      <c r="AF18" s="39">
        <f t="shared" ref="AF18:AF26" si="62">SUM(T18:AE18)</f>
        <v>1155.5999999999999</v>
      </c>
      <c r="AG18" s="123">
        <f t="shared" ref="AG18:AG25" si="63">IF(AE18&gt;0,IF(AG$2=25,AE18*(1+$E18),AE18),                  IF(ISERROR(IF(VLOOKUP($C18,$CJ$3:$CK$39,2,FALSE)&lt;=AG$3,$D18,0)),0,IF(VLOOKUP($C18,$CJ$3:$CK$39,2,FALSE)&lt;=AG$3,$D18,0)))</f>
        <v>103.04100000000003</v>
      </c>
      <c r="AH18" s="124">
        <f t="shared" ref="AH18:AR18" si="64">IF(AG18&gt;0,IF(AH$2=25,AG18*(1+$E18),AG18),                  IF(ISERROR(IF(VLOOKUP($C18,$CJ$3:$CK$39,2,FALSE)&lt;=AH$3,$D18,0)),0,IF(VLOOKUP($C18,$CJ$3:$CK$39,2,FALSE)&lt;=AH$3,$D18,0)))</f>
        <v>103.04100000000003</v>
      </c>
      <c r="AI18" s="124">
        <f t="shared" si="64"/>
        <v>103.04100000000003</v>
      </c>
      <c r="AJ18" s="124">
        <f t="shared" si="64"/>
        <v>103.04100000000003</v>
      </c>
      <c r="AK18" s="124">
        <f t="shared" si="64"/>
        <v>103.04100000000003</v>
      </c>
      <c r="AL18" s="124">
        <f t="shared" si="64"/>
        <v>103.04100000000003</v>
      </c>
      <c r="AM18" s="124">
        <f t="shared" si="64"/>
        <v>103.04100000000003</v>
      </c>
      <c r="AN18" s="124">
        <f t="shared" si="64"/>
        <v>103.04100000000003</v>
      </c>
      <c r="AO18" s="124">
        <f t="shared" si="64"/>
        <v>103.04100000000003</v>
      </c>
      <c r="AP18" s="124">
        <f t="shared" si="64"/>
        <v>103.04100000000003</v>
      </c>
      <c r="AQ18" s="124">
        <f t="shared" si="64"/>
        <v>103.04100000000003</v>
      </c>
      <c r="AR18" s="125">
        <f t="shared" si="64"/>
        <v>103.04100000000003</v>
      </c>
      <c r="AS18" s="40">
        <f t="shared" ref="AS18:AS26" si="65">SUM(AG18:AR18)</f>
        <v>1236.4920000000002</v>
      </c>
      <c r="AT18" s="123">
        <f t="shared" ref="AT18:AT25" si="66">IF(AR18&gt;0,IF(AT$2=37,AR18*(1+$E18),AR18),                  IF(ISERROR(IF(VLOOKUP($C18,$CJ$3:$CK$39,2,FALSE)&lt;=AT$3,$D18,0)),0,IF(VLOOKUP($C18,$CJ$3:$CK$39,2,FALSE)&lt;=AT$3,$D18,0)))</f>
        <v>110.25387000000003</v>
      </c>
      <c r="AU18" s="124">
        <f t="shared" ref="AU18:BE18" si="67">IF(AT18&gt;0,IF(AU$2=37,AT18*(1+$E18),AT18),                  IF(ISERROR(IF(VLOOKUP($C18,$CJ$3:$CK$39,2,FALSE)&lt;=AU$3,$D18,0)),0,IF(VLOOKUP($C18,$CJ$3:$CK$39,2,FALSE)&lt;=AU$3,$D18,0)))</f>
        <v>110.25387000000003</v>
      </c>
      <c r="AV18" s="124">
        <f t="shared" si="67"/>
        <v>110.25387000000003</v>
      </c>
      <c r="AW18" s="124">
        <f t="shared" si="67"/>
        <v>110.25387000000003</v>
      </c>
      <c r="AX18" s="124">
        <f t="shared" si="67"/>
        <v>110.25387000000003</v>
      </c>
      <c r="AY18" s="124">
        <f t="shared" si="67"/>
        <v>110.25387000000003</v>
      </c>
      <c r="AZ18" s="124">
        <f t="shared" si="67"/>
        <v>110.25387000000003</v>
      </c>
      <c r="BA18" s="124">
        <f t="shared" si="67"/>
        <v>110.25387000000003</v>
      </c>
      <c r="BB18" s="124">
        <f t="shared" si="67"/>
        <v>110.25387000000003</v>
      </c>
      <c r="BC18" s="124">
        <f t="shared" si="67"/>
        <v>110.25387000000003</v>
      </c>
      <c r="BD18" s="124">
        <f t="shared" si="67"/>
        <v>110.25387000000003</v>
      </c>
      <c r="BE18" s="125">
        <f t="shared" si="67"/>
        <v>110.25387000000003</v>
      </c>
      <c r="BF18" s="41">
        <f t="shared" ref="BF18:BF26" si="68">SUM(AT18:BE18)</f>
        <v>1323.0464400000003</v>
      </c>
      <c r="BG18" s="123">
        <f t="shared" ref="BG18:BG25" si="69">IF(BE18&gt;0,IF(BG$2=49,BE18*(1+$E18),BE18),                  IF(ISERROR(IF(VLOOKUP($C18,$CJ$3:$CK$39,2,FALSE)&lt;=BG$3,$D18,0)),0,IF(VLOOKUP($C18,$CJ$3:$CK$39,2,FALSE)&lt;=BG$3,$D18,0)))</f>
        <v>117.97164090000004</v>
      </c>
      <c r="BH18" s="124">
        <f t="shared" ref="BH18:BR18" si="70">IF(BG18&gt;0,IF(BH$2=49,BG18*(1+$E18),BG18),                  IF(ISERROR(IF(VLOOKUP($C18,$CJ$3:$CK$39,2,FALSE)&lt;=BH$3,$D18,0)),0,IF(VLOOKUP($C18,$CJ$3:$CK$39,2,FALSE)&lt;=BH$3,$D18,0)))</f>
        <v>117.97164090000004</v>
      </c>
      <c r="BI18" s="124">
        <f t="shared" si="70"/>
        <v>117.97164090000004</v>
      </c>
      <c r="BJ18" s="124">
        <f t="shared" si="70"/>
        <v>117.97164090000004</v>
      </c>
      <c r="BK18" s="124">
        <f t="shared" si="70"/>
        <v>117.97164090000004</v>
      </c>
      <c r="BL18" s="124">
        <f t="shared" si="70"/>
        <v>117.97164090000004</v>
      </c>
      <c r="BM18" s="124">
        <f t="shared" si="70"/>
        <v>117.97164090000004</v>
      </c>
      <c r="BN18" s="124">
        <f t="shared" si="70"/>
        <v>117.97164090000004</v>
      </c>
      <c r="BO18" s="124">
        <f t="shared" si="70"/>
        <v>117.97164090000004</v>
      </c>
      <c r="BP18" s="124">
        <f t="shared" si="70"/>
        <v>117.97164090000004</v>
      </c>
      <c r="BQ18" s="124">
        <f t="shared" si="70"/>
        <v>117.97164090000004</v>
      </c>
      <c r="BR18" s="125">
        <f t="shared" si="70"/>
        <v>117.97164090000004</v>
      </c>
      <c r="BS18" s="42">
        <f t="shared" ref="BS18:BS26" si="71">SUM(BG18:BR18)</f>
        <v>1415.6596908000004</v>
      </c>
      <c r="CJ18" s="745" t="s">
        <v>312</v>
      </c>
      <c r="CK18" s="745">
        <v>28</v>
      </c>
    </row>
    <row r="19" spans="1:89" ht="15" x14ac:dyDescent="0.25">
      <c r="A19" s="96"/>
      <c r="B19" s="175" t="s">
        <v>67</v>
      </c>
      <c r="C19" s="308" t="s">
        <v>286</v>
      </c>
      <c r="D19" s="412">
        <v>85</v>
      </c>
      <c r="E19" s="307">
        <v>7.0000000000000007E-2</v>
      </c>
      <c r="F19" s="148"/>
      <c r="G19" s="80">
        <f t="shared" si="57"/>
        <v>0</v>
      </c>
      <c r="H19" s="81">
        <f t="shared" ref="H19:R19" si="72">IF(G19&gt;0,IF(H$2=1,G19*(1+$E19),G19),                  IF(ISERROR(IF(VLOOKUP($C19,$CJ$3:$CK$39,2,FALSE)&lt;=H$3,$D19,0)),0,IF(VLOOKUP($C19,$CJ$3:$CK$39,2,FALSE)&lt;=H$3,$D19,0)))</f>
        <v>85</v>
      </c>
      <c r="I19" s="81">
        <f t="shared" si="72"/>
        <v>85</v>
      </c>
      <c r="J19" s="81">
        <f t="shared" si="72"/>
        <v>85</v>
      </c>
      <c r="K19" s="81">
        <f t="shared" si="72"/>
        <v>85</v>
      </c>
      <c r="L19" s="81">
        <f t="shared" si="72"/>
        <v>85</v>
      </c>
      <c r="M19" s="81">
        <f t="shared" si="72"/>
        <v>85</v>
      </c>
      <c r="N19" s="81">
        <f t="shared" si="72"/>
        <v>85</v>
      </c>
      <c r="O19" s="81">
        <f t="shared" si="72"/>
        <v>85</v>
      </c>
      <c r="P19" s="81">
        <f t="shared" si="72"/>
        <v>85</v>
      </c>
      <c r="Q19" s="81">
        <f t="shared" si="72"/>
        <v>85</v>
      </c>
      <c r="R19" s="81">
        <f t="shared" si="72"/>
        <v>85</v>
      </c>
      <c r="S19" s="44">
        <f t="shared" si="59"/>
        <v>935</v>
      </c>
      <c r="T19" s="80">
        <f t="shared" si="60"/>
        <v>90.95</v>
      </c>
      <c r="U19" s="81">
        <f t="shared" ref="U19:AE19" si="73">IF(T19&gt;0,IF(U$2=13,T19*(1+$E19),T19),                  IF(ISERROR(IF(VLOOKUP($C19,$CJ$3:$CK$39,2,FALSE)&lt;=U$3,$D19,0)),0,IF(VLOOKUP($C19,$CJ$3:$CK$39,2,FALSE)&lt;=U$3,$D19,0)))</f>
        <v>90.95</v>
      </c>
      <c r="V19" s="81">
        <f t="shared" si="73"/>
        <v>90.95</v>
      </c>
      <c r="W19" s="81">
        <f t="shared" si="73"/>
        <v>90.95</v>
      </c>
      <c r="X19" s="81">
        <f t="shared" si="73"/>
        <v>90.95</v>
      </c>
      <c r="Y19" s="81">
        <f t="shared" si="73"/>
        <v>90.95</v>
      </c>
      <c r="Z19" s="81">
        <f t="shared" si="73"/>
        <v>90.95</v>
      </c>
      <c r="AA19" s="81">
        <f t="shared" si="73"/>
        <v>90.95</v>
      </c>
      <c r="AB19" s="81">
        <f t="shared" si="73"/>
        <v>90.95</v>
      </c>
      <c r="AC19" s="81">
        <f t="shared" si="73"/>
        <v>90.95</v>
      </c>
      <c r="AD19" s="81">
        <f t="shared" si="73"/>
        <v>90.95</v>
      </c>
      <c r="AE19" s="82">
        <f t="shared" si="73"/>
        <v>90.95</v>
      </c>
      <c r="AF19" s="45">
        <f t="shared" si="62"/>
        <v>1091.4000000000003</v>
      </c>
      <c r="AG19" s="80">
        <f t="shared" si="63"/>
        <v>97.316500000000005</v>
      </c>
      <c r="AH19" s="81">
        <f t="shared" ref="AH19:AR19" si="74">IF(AG19&gt;0,IF(AH$2=25,AG19*(1+$E19),AG19),                  IF(ISERROR(IF(VLOOKUP($C19,$CJ$3:$CK$39,2,FALSE)&lt;=AH$3,$D19,0)),0,IF(VLOOKUP($C19,$CJ$3:$CK$39,2,FALSE)&lt;=AH$3,$D19,0)))</f>
        <v>97.316500000000005</v>
      </c>
      <c r="AI19" s="81">
        <f t="shared" si="74"/>
        <v>97.316500000000005</v>
      </c>
      <c r="AJ19" s="81">
        <f t="shared" si="74"/>
        <v>97.316500000000005</v>
      </c>
      <c r="AK19" s="81">
        <f t="shared" si="74"/>
        <v>97.316500000000005</v>
      </c>
      <c r="AL19" s="81">
        <f t="shared" si="74"/>
        <v>97.316500000000005</v>
      </c>
      <c r="AM19" s="81">
        <f t="shared" si="74"/>
        <v>97.316500000000005</v>
      </c>
      <c r="AN19" s="81">
        <f t="shared" si="74"/>
        <v>97.316500000000005</v>
      </c>
      <c r="AO19" s="81">
        <f t="shared" si="74"/>
        <v>97.316500000000005</v>
      </c>
      <c r="AP19" s="81">
        <f t="shared" si="74"/>
        <v>97.316500000000005</v>
      </c>
      <c r="AQ19" s="81">
        <f t="shared" si="74"/>
        <v>97.316500000000005</v>
      </c>
      <c r="AR19" s="82">
        <f t="shared" si="74"/>
        <v>97.316500000000005</v>
      </c>
      <c r="AS19" s="46">
        <f t="shared" si="65"/>
        <v>1167.798</v>
      </c>
      <c r="AT19" s="80">
        <f t="shared" si="66"/>
        <v>104.12865500000001</v>
      </c>
      <c r="AU19" s="81">
        <f t="shared" ref="AU19:BE19" si="75">IF(AT19&gt;0,IF(AU$2=37,AT19*(1+$E19),AT19),                  IF(ISERROR(IF(VLOOKUP($C19,$CJ$3:$CK$39,2,FALSE)&lt;=AU$3,$D19,0)),0,IF(VLOOKUP($C19,$CJ$3:$CK$39,2,FALSE)&lt;=AU$3,$D19,0)))</f>
        <v>104.12865500000001</v>
      </c>
      <c r="AV19" s="81">
        <f t="shared" si="75"/>
        <v>104.12865500000001</v>
      </c>
      <c r="AW19" s="81">
        <f t="shared" si="75"/>
        <v>104.12865500000001</v>
      </c>
      <c r="AX19" s="81">
        <f t="shared" si="75"/>
        <v>104.12865500000001</v>
      </c>
      <c r="AY19" s="81">
        <f t="shared" si="75"/>
        <v>104.12865500000001</v>
      </c>
      <c r="AZ19" s="81">
        <f t="shared" si="75"/>
        <v>104.12865500000001</v>
      </c>
      <c r="BA19" s="81">
        <f t="shared" si="75"/>
        <v>104.12865500000001</v>
      </c>
      <c r="BB19" s="81">
        <f t="shared" si="75"/>
        <v>104.12865500000001</v>
      </c>
      <c r="BC19" s="81">
        <f t="shared" si="75"/>
        <v>104.12865500000001</v>
      </c>
      <c r="BD19" s="81">
        <f t="shared" si="75"/>
        <v>104.12865500000001</v>
      </c>
      <c r="BE19" s="82">
        <f t="shared" si="75"/>
        <v>104.12865500000001</v>
      </c>
      <c r="BF19" s="47">
        <f t="shared" si="68"/>
        <v>1249.54386</v>
      </c>
      <c r="BG19" s="80">
        <f t="shared" si="69"/>
        <v>111.41766085000002</v>
      </c>
      <c r="BH19" s="81">
        <f t="shared" ref="BH19:BR19" si="76">IF(BG19&gt;0,IF(BH$2=49,BG19*(1+$E19),BG19),                  IF(ISERROR(IF(VLOOKUP($C19,$CJ$3:$CK$39,2,FALSE)&lt;=BH$3,$D19,0)),0,IF(VLOOKUP($C19,$CJ$3:$CK$39,2,FALSE)&lt;=BH$3,$D19,0)))</f>
        <v>111.41766085000002</v>
      </c>
      <c r="BI19" s="81">
        <f t="shared" si="76"/>
        <v>111.41766085000002</v>
      </c>
      <c r="BJ19" s="81">
        <f t="shared" si="76"/>
        <v>111.41766085000002</v>
      </c>
      <c r="BK19" s="81">
        <f t="shared" si="76"/>
        <v>111.41766085000002</v>
      </c>
      <c r="BL19" s="81">
        <f t="shared" si="76"/>
        <v>111.41766085000002</v>
      </c>
      <c r="BM19" s="81">
        <f t="shared" si="76"/>
        <v>111.41766085000002</v>
      </c>
      <c r="BN19" s="81">
        <f t="shared" si="76"/>
        <v>111.41766085000002</v>
      </c>
      <c r="BO19" s="81">
        <f t="shared" si="76"/>
        <v>111.41766085000002</v>
      </c>
      <c r="BP19" s="81">
        <f t="shared" si="76"/>
        <v>111.41766085000002</v>
      </c>
      <c r="BQ19" s="81">
        <f t="shared" si="76"/>
        <v>111.41766085000002</v>
      </c>
      <c r="BR19" s="82">
        <f t="shared" si="76"/>
        <v>111.41766085000002</v>
      </c>
      <c r="BS19" s="48">
        <f t="shared" si="71"/>
        <v>1337.0119302000003</v>
      </c>
      <c r="CJ19" s="745" t="s">
        <v>313</v>
      </c>
      <c r="CK19" s="745">
        <v>29</v>
      </c>
    </row>
    <row r="20" spans="1:89" ht="15" x14ac:dyDescent="0.25">
      <c r="A20" s="96"/>
      <c r="B20" s="175" t="s">
        <v>27</v>
      </c>
      <c r="C20" s="308" t="s">
        <v>288</v>
      </c>
      <c r="D20" s="412">
        <v>85</v>
      </c>
      <c r="E20" s="307">
        <v>7.0000000000000007E-2</v>
      </c>
      <c r="F20" s="148"/>
      <c r="G20" s="80">
        <f t="shared" si="57"/>
        <v>0</v>
      </c>
      <c r="H20" s="81">
        <f t="shared" ref="H20:R20" si="77">IF(G20&gt;0,IF(H$2=1,G20*(1+$E20),G20),                  IF(ISERROR(IF(VLOOKUP($C20,$CJ$3:$CK$39,2,FALSE)&lt;=H$3,$D20,0)),0,IF(VLOOKUP($C20,$CJ$3:$CK$39,2,FALSE)&lt;=H$3,$D20,0)))</f>
        <v>0</v>
      </c>
      <c r="I20" s="81">
        <f t="shared" si="77"/>
        <v>0</v>
      </c>
      <c r="J20" s="81">
        <f t="shared" si="77"/>
        <v>85</v>
      </c>
      <c r="K20" s="81">
        <f t="shared" si="77"/>
        <v>85</v>
      </c>
      <c r="L20" s="81">
        <f t="shared" si="77"/>
        <v>85</v>
      </c>
      <c r="M20" s="81">
        <f t="shared" si="77"/>
        <v>85</v>
      </c>
      <c r="N20" s="81">
        <f t="shared" si="77"/>
        <v>85</v>
      </c>
      <c r="O20" s="81">
        <f t="shared" si="77"/>
        <v>85</v>
      </c>
      <c r="P20" s="81">
        <f t="shared" si="77"/>
        <v>85</v>
      </c>
      <c r="Q20" s="81">
        <f t="shared" si="77"/>
        <v>85</v>
      </c>
      <c r="R20" s="81">
        <f t="shared" si="77"/>
        <v>85</v>
      </c>
      <c r="S20" s="44">
        <f t="shared" si="59"/>
        <v>765</v>
      </c>
      <c r="T20" s="80">
        <f t="shared" si="60"/>
        <v>90.95</v>
      </c>
      <c r="U20" s="81">
        <f t="shared" ref="U20:AE20" si="78">IF(T20&gt;0,IF(U$2=13,T20*(1+$E20),T20),                  IF(ISERROR(IF(VLOOKUP($C20,$CJ$3:$CK$39,2,FALSE)&lt;=U$3,$D20,0)),0,IF(VLOOKUP($C20,$CJ$3:$CK$39,2,FALSE)&lt;=U$3,$D20,0)))</f>
        <v>90.95</v>
      </c>
      <c r="V20" s="81">
        <f t="shared" si="78"/>
        <v>90.95</v>
      </c>
      <c r="W20" s="81">
        <f t="shared" si="78"/>
        <v>90.95</v>
      </c>
      <c r="X20" s="81">
        <f t="shared" si="78"/>
        <v>90.95</v>
      </c>
      <c r="Y20" s="81">
        <f t="shared" si="78"/>
        <v>90.95</v>
      </c>
      <c r="Z20" s="81">
        <f t="shared" si="78"/>
        <v>90.95</v>
      </c>
      <c r="AA20" s="81">
        <f t="shared" si="78"/>
        <v>90.95</v>
      </c>
      <c r="AB20" s="81">
        <f t="shared" si="78"/>
        <v>90.95</v>
      </c>
      <c r="AC20" s="81">
        <f t="shared" si="78"/>
        <v>90.95</v>
      </c>
      <c r="AD20" s="81">
        <f t="shared" si="78"/>
        <v>90.95</v>
      </c>
      <c r="AE20" s="82">
        <f t="shared" si="78"/>
        <v>90.95</v>
      </c>
      <c r="AF20" s="45">
        <f t="shared" si="62"/>
        <v>1091.4000000000003</v>
      </c>
      <c r="AG20" s="80">
        <f t="shared" si="63"/>
        <v>97.316500000000005</v>
      </c>
      <c r="AH20" s="81">
        <f t="shared" ref="AH20:AR20" si="79">IF(AG20&gt;0,IF(AH$2=25,AG20*(1+$E20),AG20),                  IF(ISERROR(IF(VLOOKUP($C20,$CJ$3:$CK$39,2,FALSE)&lt;=AH$3,$D20,0)),0,IF(VLOOKUP($C20,$CJ$3:$CK$39,2,FALSE)&lt;=AH$3,$D20,0)))</f>
        <v>97.316500000000005</v>
      </c>
      <c r="AI20" s="81">
        <f t="shared" si="79"/>
        <v>97.316500000000005</v>
      </c>
      <c r="AJ20" s="81">
        <f t="shared" si="79"/>
        <v>97.316500000000005</v>
      </c>
      <c r="AK20" s="81">
        <f t="shared" si="79"/>
        <v>97.316500000000005</v>
      </c>
      <c r="AL20" s="81">
        <f t="shared" si="79"/>
        <v>97.316500000000005</v>
      </c>
      <c r="AM20" s="81">
        <f t="shared" si="79"/>
        <v>97.316500000000005</v>
      </c>
      <c r="AN20" s="81">
        <f t="shared" si="79"/>
        <v>97.316500000000005</v>
      </c>
      <c r="AO20" s="81">
        <f t="shared" si="79"/>
        <v>97.316500000000005</v>
      </c>
      <c r="AP20" s="81">
        <f t="shared" si="79"/>
        <v>97.316500000000005</v>
      </c>
      <c r="AQ20" s="81">
        <f t="shared" si="79"/>
        <v>97.316500000000005</v>
      </c>
      <c r="AR20" s="82">
        <f t="shared" si="79"/>
        <v>97.316500000000005</v>
      </c>
      <c r="AS20" s="46">
        <f t="shared" si="65"/>
        <v>1167.798</v>
      </c>
      <c r="AT20" s="80">
        <f t="shared" si="66"/>
        <v>104.12865500000001</v>
      </c>
      <c r="AU20" s="81">
        <f t="shared" ref="AU20:BE20" si="80">IF(AT20&gt;0,IF(AU$2=37,AT20*(1+$E20),AT20),                  IF(ISERROR(IF(VLOOKUP($C20,$CJ$3:$CK$39,2,FALSE)&lt;=AU$3,$D20,0)),0,IF(VLOOKUP($C20,$CJ$3:$CK$39,2,FALSE)&lt;=AU$3,$D20,0)))</f>
        <v>104.12865500000001</v>
      </c>
      <c r="AV20" s="81">
        <f t="shared" si="80"/>
        <v>104.12865500000001</v>
      </c>
      <c r="AW20" s="81">
        <f t="shared" si="80"/>
        <v>104.12865500000001</v>
      </c>
      <c r="AX20" s="81">
        <f t="shared" si="80"/>
        <v>104.12865500000001</v>
      </c>
      <c r="AY20" s="81">
        <f t="shared" si="80"/>
        <v>104.12865500000001</v>
      </c>
      <c r="AZ20" s="81">
        <f t="shared" si="80"/>
        <v>104.12865500000001</v>
      </c>
      <c r="BA20" s="81">
        <f t="shared" si="80"/>
        <v>104.12865500000001</v>
      </c>
      <c r="BB20" s="81">
        <f t="shared" si="80"/>
        <v>104.12865500000001</v>
      </c>
      <c r="BC20" s="81">
        <f t="shared" si="80"/>
        <v>104.12865500000001</v>
      </c>
      <c r="BD20" s="81">
        <f t="shared" si="80"/>
        <v>104.12865500000001</v>
      </c>
      <c r="BE20" s="82">
        <f t="shared" si="80"/>
        <v>104.12865500000001</v>
      </c>
      <c r="BF20" s="47">
        <f t="shared" si="68"/>
        <v>1249.54386</v>
      </c>
      <c r="BG20" s="80">
        <f t="shared" si="69"/>
        <v>111.41766085000002</v>
      </c>
      <c r="BH20" s="81">
        <f t="shared" ref="BH20:BR20" si="81">IF(BG20&gt;0,IF(BH$2=49,BG20*(1+$E20),BG20),                  IF(ISERROR(IF(VLOOKUP($C20,$CJ$3:$CK$39,2,FALSE)&lt;=BH$3,$D20,0)),0,IF(VLOOKUP($C20,$CJ$3:$CK$39,2,FALSE)&lt;=BH$3,$D20,0)))</f>
        <v>111.41766085000002</v>
      </c>
      <c r="BI20" s="81">
        <f t="shared" si="81"/>
        <v>111.41766085000002</v>
      </c>
      <c r="BJ20" s="81">
        <f t="shared" si="81"/>
        <v>111.41766085000002</v>
      </c>
      <c r="BK20" s="81">
        <f t="shared" si="81"/>
        <v>111.41766085000002</v>
      </c>
      <c r="BL20" s="81">
        <f t="shared" si="81"/>
        <v>111.41766085000002</v>
      </c>
      <c r="BM20" s="81">
        <f t="shared" si="81"/>
        <v>111.41766085000002</v>
      </c>
      <c r="BN20" s="81">
        <f t="shared" si="81"/>
        <v>111.41766085000002</v>
      </c>
      <c r="BO20" s="81">
        <f t="shared" si="81"/>
        <v>111.41766085000002</v>
      </c>
      <c r="BP20" s="81">
        <f t="shared" si="81"/>
        <v>111.41766085000002</v>
      </c>
      <c r="BQ20" s="81">
        <f t="shared" si="81"/>
        <v>111.41766085000002</v>
      </c>
      <c r="BR20" s="82">
        <f t="shared" si="81"/>
        <v>111.41766085000002</v>
      </c>
      <c r="BS20" s="48">
        <f t="shared" si="71"/>
        <v>1337.0119302000003</v>
      </c>
      <c r="CJ20" s="745" t="s">
        <v>314</v>
      </c>
      <c r="CK20" s="745">
        <v>30</v>
      </c>
    </row>
    <row r="21" spans="1:89" ht="15" x14ac:dyDescent="0.25">
      <c r="A21" s="96" t="s">
        <v>5</v>
      </c>
      <c r="B21" s="175" t="s">
        <v>72</v>
      </c>
      <c r="C21" s="308" t="s">
        <v>292</v>
      </c>
      <c r="D21" s="412">
        <v>60</v>
      </c>
      <c r="E21" s="307">
        <v>7.0000000000000007E-2</v>
      </c>
      <c r="F21" s="148"/>
      <c r="G21" s="80">
        <f t="shared" si="57"/>
        <v>0</v>
      </c>
      <c r="H21" s="81">
        <f t="shared" ref="H21:R21" si="82">IF(G21&gt;0,IF(H$2=1,G21*(1+$E21),G21),                  IF(ISERROR(IF(VLOOKUP($C21,$CJ$3:$CK$39,2,FALSE)&lt;=H$3,$D21,0)),0,IF(VLOOKUP($C21,$CJ$3:$CK$39,2,FALSE)&lt;=H$3,$D21,0)))</f>
        <v>0</v>
      </c>
      <c r="I21" s="81">
        <f t="shared" si="82"/>
        <v>0</v>
      </c>
      <c r="J21" s="81">
        <f t="shared" si="82"/>
        <v>0</v>
      </c>
      <c r="K21" s="81">
        <f t="shared" si="82"/>
        <v>0</v>
      </c>
      <c r="L21" s="81">
        <f t="shared" si="82"/>
        <v>0</v>
      </c>
      <c r="M21" s="81">
        <f t="shared" si="82"/>
        <v>0</v>
      </c>
      <c r="N21" s="81">
        <f t="shared" si="82"/>
        <v>60</v>
      </c>
      <c r="O21" s="81">
        <f t="shared" si="82"/>
        <v>60</v>
      </c>
      <c r="P21" s="81">
        <f t="shared" si="82"/>
        <v>60</v>
      </c>
      <c r="Q21" s="81">
        <f t="shared" si="82"/>
        <v>60</v>
      </c>
      <c r="R21" s="81">
        <f t="shared" si="82"/>
        <v>60</v>
      </c>
      <c r="S21" s="44">
        <f t="shared" si="59"/>
        <v>300</v>
      </c>
      <c r="T21" s="80">
        <f t="shared" si="60"/>
        <v>64.2</v>
      </c>
      <c r="U21" s="81">
        <f t="shared" ref="U21:AE21" si="83">IF(T21&gt;0,IF(U$2=13,T21*(1+$E21),T21),                  IF(ISERROR(IF(VLOOKUP($C21,$CJ$3:$CK$39,2,FALSE)&lt;=U$3,$D21,0)),0,IF(VLOOKUP($C21,$CJ$3:$CK$39,2,FALSE)&lt;=U$3,$D21,0)))</f>
        <v>64.2</v>
      </c>
      <c r="V21" s="81">
        <f t="shared" si="83"/>
        <v>64.2</v>
      </c>
      <c r="W21" s="81">
        <f t="shared" si="83"/>
        <v>64.2</v>
      </c>
      <c r="X21" s="81">
        <f t="shared" si="83"/>
        <v>64.2</v>
      </c>
      <c r="Y21" s="81">
        <f t="shared" si="83"/>
        <v>64.2</v>
      </c>
      <c r="Z21" s="81">
        <f t="shared" si="83"/>
        <v>64.2</v>
      </c>
      <c r="AA21" s="81">
        <f t="shared" si="83"/>
        <v>64.2</v>
      </c>
      <c r="AB21" s="81">
        <f t="shared" si="83"/>
        <v>64.2</v>
      </c>
      <c r="AC21" s="81">
        <f t="shared" si="83"/>
        <v>64.2</v>
      </c>
      <c r="AD21" s="81">
        <f t="shared" si="83"/>
        <v>64.2</v>
      </c>
      <c r="AE21" s="82">
        <f t="shared" si="83"/>
        <v>64.2</v>
      </c>
      <c r="AF21" s="45">
        <f t="shared" si="62"/>
        <v>770.4000000000002</v>
      </c>
      <c r="AG21" s="80">
        <f t="shared" si="63"/>
        <v>68.694000000000003</v>
      </c>
      <c r="AH21" s="81">
        <f t="shared" ref="AH21:AR21" si="84">IF(AG21&gt;0,IF(AH$2=25,AG21*(1+$E21),AG21),                  IF(ISERROR(IF(VLOOKUP($C21,$CJ$3:$CK$39,2,FALSE)&lt;=AH$3,$D21,0)),0,IF(VLOOKUP($C21,$CJ$3:$CK$39,2,FALSE)&lt;=AH$3,$D21,0)))</f>
        <v>68.694000000000003</v>
      </c>
      <c r="AI21" s="81">
        <f t="shared" si="84"/>
        <v>68.694000000000003</v>
      </c>
      <c r="AJ21" s="81">
        <f t="shared" si="84"/>
        <v>68.694000000000003</v>
      </c>
      <c r="AK21" s="81">
        <f t="shared" si="84"/>
        <v>68.694000000000003</v>
      </c>
      <c r="AL21" s="81">
        <f t="shared" si="84"/>
        <v>68.694000000000003</v>
      </c>
      <c r="AM21" s="81">
        <f t="shared" si="84"/>
        <v>68.694000000000003</v>
      </c>
      <c r="AN21" s="81">
        <f t="shared" si="84"/>
        <v>68.694000000000003</v>
      </c>
      <c r="AO21" s="81">
        <f t="shared" si="84"/>
        <v>68.694000000000003</v>
      </c>
      <c r="AP21" s="81">
        <f t="shared" si="84"/>
        <v>68.694000000000003</v>
      </c>
      <c r="AQ21" s="81">
        <f t="shared" si="84"/>
        <v>68.694000000000003</v>
      </c>
      <c r="AR21" s="82">
        <f t="shared" si="84"/>
        <v>68.694000000000003</v>
      </c>
      <c r="AS21" s="46">
        <f t="shared" si="65"/>
        <v>824.32799999999986</v>
      </c>
      <c r="AT21" s="80">
        <f t="shared" si="66"/>
        <v>73.502580000000009</v>
      </c>
      <c r="AU21" s="81">
        <f t="shared" ref="AU21:BE21" si="85">IF(AT21&gt;0,IF(AU$2=37,AT21*(1+$E21),AT21),                  IF(ISERROR(IF(VLOOKUP($C21,$CJ$3:$CK$39,2,FALSE)&lt;=AU$3,$D21,0)),0,IF(VLOOKUP($C21,$CJ$3:$CK$39,2,FALSE)&lt;=AU$3,$D21,0)))</f>
        <v>73.502580000000009</v>
      </c>
      <c r="AV21" s="81">
        <f t="shared" si="85"/>
        <v>73.502580000000009</v>
      </c>
      <c r="AW21" s="81">
        <f t="shared" si="85"/>
        <v>73.502580000000009</v>
      </c>
      <c r="AX21" s="81">
        <f t="shared" si="85"/>
        <v>73.502580000000009</v>
      </c>
      <c r="AY21" s="81">
        <f t="shared" si="85"/>
        <v>73.502580000000009</v>
      </c>
      <c r="AZ21" s="81">
        <f t="shared" si="85"/>
        <v>73.502580000000009</v>
      </c>
      <c r="BA21" s="81">
        <f t="shared" si="85"/>
        <v>73.502580000000009</v>
      </c>
      <c r="BB21" s="81">
        <f t="shared" si="85"/>
        <v>73.502580000000009</v>
      </c>
      <c r="BC21" s="81">
        <f t="shared" si="85"/>
        <v>73.502580000000009</v>
      </c>
      <c r="BD21" s="81">
        <f t="shared" si="85"/>
        <v>73.502580000000009</v>
      </c>
      <c r="BE21" s="82">
        <f t="shared" si="85"/>
        <v>73.502580000000009</v>
      </c>
      <c r="BF21" s="47">
        <f t="shared" si="68"/>
        <v>882.03095999999994</v>
      </c>
      <c r="BG21" s="80">
        <f t="shared" si="69"/>
        <v>78.647760600000012</v>
      </c>
      <c r="BH21" s="81">
        <f t="shared" ref="BH21:BR21" si="86">IF(BG21&gt;0,IF(BH$2=49,BG21*(1+$E21),BG21),                  IF(ISERROR(IF(VLOOKUP($C21,$CJ$3:$CK$39,2,FALSE)&lt;=BH$3,$D21,0)),0,IF(VLOOKUP($C21,$CJ$3:$CK$39,2,FALSE)&lt;=BH$3,$D21,0)))</f>
        <v>78.647760600000012</v>
      </c>
      <c r="BI21" s="81">
        <f t="shared" si="86"/>
        <v>78.647760600000012</v>
      </c>
      <c r="BJ21" s="81">
        <f t="shared" si="86"/>
        <v>78.647760600000012</v>
      </c>
      <c r="BK21" s="81">
        <f t="shared" si="86"/>
        <v>78.647760600000012</v>
      </c>
      <c r="BL21" s="81">
        <f t="shared" si="86"/>
        <v>78.647760600000012</v>
      </c>
      <c r="BM21" s="81">
        <f t="shared" si="86"/>
        <v>78.647760600000012</v>
      </c>
      <c r="BN21" s="81">
        <f t="shared" si="86"/>
        <v>78.647760600000012</v>
      </c>
      <c r="BO21" s="81">
        <f t="shared" si="86"/>
        <v>78.647760600000012</v>
      </c>
      <c r="BP21" s="81">
        <f t="shared" si="86"/>
        <v>78.647760600000012</v>
      </c>
      <c r="BQ21" s="81">
        <f t="shared" si="86"/>
        <v>78.647760600000012</v>
      </c>
      <c r="BR21" s="82">
        <f t="shared" si="86"/>
        <v>78.647760600000012</v>
      </c>
      <c r="BS21" s="48">
        <f t="shared" si="71"/>
        <v>943.77312719999998</v>
      </c>
      <c r="CJ21" s="745" t="s">
        <v>315</v>
      </c>
      <c r="CK21" s="745">
        <v>31</v>
      </c>
    </row>
    <row r="22" spans="1:89" ht="15" x14ac:dyDescent="0.25">
      <c r="A22" s="96" t="s">
        <v>12</v>
      </c>
      <c r="B22" s="175" t="s">
        <v>350</v>
      </c>
      <c r="C22" s="308" t="s">
        <v>290</v>
      </c>
      <c r="D22" s="412">
        <v>40</v>
      </c>
      <c r="E22" s="307">
        <v>7.0000000000000007E-2</v>
      </c>
      <c r="F22" s="148"/>
      <c r="G22" s="80">
        <f t="shared" si="57"/>
        <v>0</v>
      </c>
      <c r="H22" s="81">
        <f t="shared" ref="H22:R22" si="87">IF(G22&gt;0,IF(H$2=1,G22*(1+$E22),G22),                  IF(ISERROR(IF(VLOOKUP($C22,$CJ$3:$CK$39,2,FALSE)&lt;=H$3,$D22,0)),0,IF(VLOOKUP($C22,$CJ$3:$CK$39,2,FALSE)&lt;=H$3,$D22,0)))</f>
        <v>0</v>
      </c>
      <c r="I22" s="81">
        <f t="shared" si="87"/>
        <v>0</v>
      </c>
      <c r="J22" s="81">
        <f t="shared" si="87"/>
        <v>0</v>
      </c>
      <c r="K22" s="81">
        <f t="shared" si="87"/>
        <v>0</v>
      </c>
      <c r="L22" s="81">
        <f t="shared" si="87"/>
        <v>40</v>
      </c>
      <c r="M22" s="81">
        <f t="shared" si="87"/>
        <v>40</v>
      </c>
      <c r="N22" s="81">
        <f t="shared" si="87"/>
        <v>40</v>
      </c>
      <c r="O22" s="81">
        <f t="shared" si="87"/>
        <v>40</v>
      </c>
      <c r="P22" s="81">
        <f t="shared" si="87"/>
        <v>40</v>
      </c>
      <c r="Q22" s="81">
        <f t="shared" si="87"/>
        <v>40</v>
      </c>
      <c r="R22" s="81">
        <f t="shared" si="87"/>
        <v>40</v>
      </c>
      <c r="S22" s="44">
        <f t="shared" si="59"/>
        <v>280</v>
      </c>
      <c r="T22" s="80">
        <f t="shared" si="60"/>
        <v>42.800000000000004</v>
      </c>
      <c r="U22" s="81">
        <f t="shared" ref="U22:AE22" si="88">IF(T22&gt;0,IF(U$2=13,T22*(1+$E22),T22),                  IF(ISERROR(IF(VLOOKUP($C22,$CJ$3:$CK$39,2,FALSE)&lt;=U$3,$D22,0)),0,IF(VLOOKUP($C22,$CJ$3:$CK$39,2,FALSE)&lt;=U$3,$D22,0)))</f>
        <v>42.800000000000004</v>
      </c>
      <c r="V22" s="81">
        <f t="shared" si="88"/>
        <v>42.800000000000004</v>
      </c>
      <c r="W22" s="81">
        <f t="shared" si="88"/>
        <v>42.800000000000004</v>
      </c>
      <c r="X22" s="81">
        <f t="shared" si="88"/>
        <v>42.800000000000004</v>
      </c>
      <c r="Y22" s="81">
        <f t="shared" si="88"/>
        <v>42.800000000000004</v>
      </c>
      <c r="Z22" s="81">
        <f t="shared" si="88"/>
        <v>42.800000000000004</v>
      </c>
      <c r="AA22" s="81">
        <f t="shared" si="88"/>
        <v>42.800000000000004</v>
      </c>
      <c r="AB22" s="81">
        <f t="shared" si="88"/>
        <v>42.800000000000004</v>
      </c>
      <c r="AC22" s="81">
        <f t="shared" si="88"/>
        <v>42.800000000000004</v>
      </c>
      <c r="AD22" s="81">
        <f t="shared" si="88"/>
        <v>42.800000000000004</v>
      </c>
      <c r="AE22" s="82">
        <f t="shared" si="88"/>
        <v>42.800000000000004</v>
      </c>
      <c r="AF22" s="45">
        <f t="shared" si="62"/>
        <v>513.6</v>
      </c>
      <c r="AG22" s="80">
        <f t="shared" si="63"/>
        <v>45.796000000000006</v>
      </c>
      <c r="AH22" s="81">
        <f t="shared" ref="AH22:AR22" si="89">IF(AG22&gt;0,IF(AH$2=25,AG22*(1+$E22),AG22),                  IF(ISERROR(IF(VLOOKUP($C22,$CJ$3:$CK$39,2,FALSE)&lt;=AH$3,$D22,0)),0,IF(VLOOKUP($C22,$CJ$3:$CK$39,2,FALSE)&lt;=AH$3,$D22,0)))</f>
        <v>45.796000000000006</v>
      </c>
      <c r="AI22" s="81">
        <f t="shared" si="89"/>
        <v>45.796000000000006</v>
      </c>
      <c r="AJ22" s="81">
        <f t="shared" si="89"/>
        <v>45.796000000000006</v>
      </c>
      <c r="AK22" s="81">
        <f t="shared" si="89"/>
        <v>45.796000000000006</v>
      </c>
      <c r="AL22" s="81">
        <f t="shared" si="89"/>
        <v>45.796000000000006</v>
      </c>
      <c r="AM22" s="81">
        <f t="shared" si="89"/>
        <v>45.796000000000006</v>
      </c>
      <c r="AN22" s="81">
        <f t="shared" si="89"/>
        <v>45.796000000000006</v>
      </c>
      <c r="AO22" s="81">
        <f t="shared" si="89"/>
        <v>45.796000000000006</v>
      </c>
      <c r="AP22" s="81">
        <f t="shared" si="89"/>
        <v>45.796000000000006</v>
      </c>
      <c r="AQ22" s="81">
        <f t="shared" si="89"/>
        <v>45.796000000000006</v>
      </c>
      <c r="AR22" s="82">
        <f t="shared" si="89"/>
        <v>45.796000000000006</v>
      </c>
      <c r="AS22" s="46">
        <f t="shared" si="65"/>
        <v>549.55200000000002</v>
      </c>
      <c r="AT22" s="80">
        <f t="shared" si="66"/>
        <v>49.001720000000013</v>
      </c>
      <c r="AU22" s="81">
        <f t="shared" ref="AU22:BE22" si="90">IF(AT22&gt;0,IF(AU$2=37,AT22*(1+$E22),AT22),                  IF(ISERROR(IF(VLOOKUP($C22,$CJ$3:$CK$39,2,FALSE)&lt;=AU$3,$D22,0)),0,IF(VLOOKUP($C22,$CJ$3:$CK$39,2,FALSE)&lt;=AU$3,$D22,0)))</f>
        <v>49.001720000000013</v>
      </c>
      <c r="AV22" s="81">
        <f t="shared" si="90"/>
        <v>49.001720000000013</v>
      </c>
      <c r="AW22" s="81">
        <f t="shared" si="90"/>
        <v>49.001720000000013</v>
      </c>
      <c r="AX22" s="81">
        <f t="shared" si="90"/>
        <v>49.001720000000013</v>
      </c>
      <c r="AY22" s="81">
        <f t="shared" si="90"/>
        <v>49.001720000000013</v>
      </c>
      <c r="AZ22" s="81">
        <f t="shared" si="90"/>
        <v>49.001720000000013</v>
      </c>
      <c r="BA22" s="81">
        <f t="shared" si="90"/>
        <v>49.001720000000013</v>
      </c>
      <c r="BB22" s="81">
        <f t="shared" si="90"/>
        <v>49.001720000000013</v>
      </c>
      <c r="BC22" s="81">
        <f t="shared" si="90"/>
        <v>49.001720000000013</v>
      </c>
      <c r="BD22" s="81">
        <f t="shared" si="90"/>
        <v>49.001720000000013</v>
      </c>
      <c r="BE22" s="82">
        <f t="shared" si="90"/>
        <v>49.001720000000013</v>
      </c>
      <c r="BF22" s="47">
        <f t="shared" si="68"/>
        <v>588.02064000000018</v>
      </c>
      <c r="BG22" s="80">
        <f t="shared" si="69"/>
        <v>52.43184040000002</v>
      </c>
      <c r="BH22" s="81">
        <f t="shared" ref="BH22:BR22" si="91">IF(BG22&gt;0,IF(BH$2=49,BG22*(1+$E22),BG22),                  IF(ISERROR(IF(VLOOKUP($C22,$CJ$3:$CK$39,2,FALSE)&lt;=BH$3,$D22,0)),0,IF(VLOOKUP($C22,$CJ$3:$CK$39,2,FALSE)&lt;=BH$3,$D22,0)))</f>
        <v>52.43184040000002</v>
      </c>
      <c r="BI22" s="81">
        <f t="shared" si="91"/>
        <v>52.43184040000002</v>
      </c>
      <c r="BJ22" s="81">
        <f t="shared" si="91"/>
        <v>52.43184040000002</v>
      </c>
      <c r="BK22" s="81">
        <f t="shared" si="91"/>
        <v>52.43184040000002</v>
      </c>
      <c r="BL22" s="81">
        <f t="shared" si="91"/>
        <v>52.43184040000002</v>
      </c>
      <c r="BM22" s="81">
        <f t="shared" si="91"/>
        <v>52.43184040000002</v>
      </c>
      <c r="BN22" s="81">
        <f t="shared" si="91"/>
        <v>52.43184040000002</v>
      </c>
      <c r="BO22" s="81">
        <f t="shared" si="91"/>
        <v>52.43184040000002</v>
      </c>
      <c r="BP22" s="81">
        <f t="shared" si="91"/>
        <v>52.43184040000002</v>
      </c>
      <c r="BQ22" s="81">
        <f t="shared" si="91"/>
        <v>52.43184040000002</v>
      </c>
      <c r="BR22" s="82">
        <f t="shared" si="91"/>
        <v>52.43184040000002</v>
      </c>
      <c r="BS22" s="48">
        <f t="shared" si="71"/>
        <v>629.18208480000021</v>
      </c>
      <c r="CJ22" s="745" t="s">
        <v>316</v>
      </c>
      <c r="CK22" s="745">
        <v>32</v>
      </c>
    </row>
    <row r="23" spans="1:89" ht="15" x14ac:dyDescent="0.25">
      <c r="A23" s="96" t="s">
        <v>9</v>
      </c>
      <c r="B23" s="711"/>
      <c r="C23" s="308"/>
      <c r="D23" s="412"/>
      <c r="E23" s="307"/>
      <c r="F23" s="148"/>
      <c r="G23" s="80">
        <f t="shared" si="57"/>
        <v>0</v>
      </c>
      <c r="H23" s="81">
        <f t="shared" ref="H23:R23" si="92">IF(G23&gt;0,IF(H$2=1,G23*(1+$E23),G23),                  IF(ISERROR(IF(VLOOKUP($C23,$CJ$3:$CK$39,2,FALSE)&lt;=H$3,$D23,0)),0,IF(VLOOKUP($C23,$CJ$3:$CK$39,2,FALSE)&lt;=H$3,$D23,0)))</f>
        <v>0</v>
      </c>
      <c r="I23" s="81">
        <f t="shared" si="92"/>
        <v>0</v>
      </c>
      <c r="J23" s="81">
        <f t="shared" si="92"/>
        <v>0</v>
      </c>
      <c r="K23" s="81">
        <f t="shared" si="92"/>
        <v>0</v>
      </c>
      <c r="L23" s="81">
        <f t="shared" si="92"/>
        <v>0</v>
      </c>
      <c r="M23" s="81">
        <f t="shared" si="92"/>
        <v>0</v>
      </c>
      <c r="N23" s="81">
        <f t="shared" si="92"/>
        <v>0</v>
      </c>
      <c r="O23" s="81">
        <f t="shared" si="92"/>
        <v>0</v>
      </c>
      <c r="P23" s="81">
        <f t="shared" si="92"/>
        <v>0</v>
      </c>
      <c r="Q23" s="81">
        <f t="shared" si="92"/>
        <v>0</v>
      </c>
      <c r="R23" s="81">
        <f t="shared" si="92"/>
        <v>0</v>
      </c>
      <c r="S23" s="44">
        <f t="shared" si="59"/>
        <v>0</v>
      </c>
      <c r="T23" s="80">
        <f t="shared" si="60"/>
        <v>0</v>
      </c>
      <c r="U23" s="81">
        <f t="shared" ref="U23:AE23" si="93">IF(T23&gt;0,IF(U$2=13,T23*(1+$E23),T23),                  IF(ISERROR(IF(VLOOKUP($C23,$CJ$3:$CK$39,2,FALSE)&lt;=U$3,$D23,0)),0,IF(VLOOKUP($C23,$CJ$3:$CK$39,2,FALSE)&lt;=U$3,$D23,0)))</f>
        <v>0</v>
      </c>
      <c r="V23" s="81">
        <f t="shared" si="93"/>
        <v>0</v>
      </c>
      <c r="W23" s="81">
        <f t="shared" si="93"/>
        <v>0</v>
      </c>
      <c r="X23" s="81">
        <f t="shared" si="93"/>
        <v>0</v>
      </c>
      <c r="Y23" s="81">
        <f t="shared" si="93"/>
        <v>0</v>
      </c>
      <c r="Z23" s="81">
        <f t="shared" si="93"/>
        <v>0</v>
      </c>
      <c r="AA23" s="81">
        <f t="shared" si="93"/>
        <v>0</v>
      </c>
      <c r="AB23" s="81">
        <f t="shared" si="93"/>
        <v>0</v>
      </c>
      <c r="AC23" s="81">
        <f t="shared" si="93"/>
        <v>0</v>
      </c>
      <c r="AD23" s="81">
        <f t="shared" si="93"/>
        <v>0</v>
      </c>
      <c r="AE23" s="82">
        <f t="shared" si="93"/>
        <v>0</v>
      </c>
      <c r="AF23" s="45">
        <f t="shared" si="62"/>
        <v>0</v>
      </c>
      <c r="AG23" s="80">
        <f t="shared" si="63"/>
        <v>0</v>
      </c>
      <c r="AH23" s="81">
        <f t="shared" ref="AH23:AR23" si="94">IF(AG23&gt;0,IF(AH$2=25,AG23*(1+$E23),AG23),                  IF(ISERROR(IF(VLOOKUP($C23,$CJ$3:$CK$39,2,FALSE)&lt;=AH$3,$D23,0)),0,IF(VLOOKUP($C23,$CJ$3:$CK$39,2,FALSE)&lt;=AH$3,$D23,0)))</f>
        <v>0</v>
      </c>
      <c r="AI23" s="81">
        <f t="shared" si="94"/>
        <v>0</v>
      </c>
      <c r="AJ23" s="81">
        <f t="shared" si="94"/>
        <v>0</v>
      </c>
      <c r="AK23" s="81">
        <f t="shared" si="94"/>
        <v>0</v>
      </c>
      <c r="AL23" s="81">
        <f t="shared" si="94"/>
        <v>0</v>
      </c>
      <c r="AM23" s="81">
        <f t="shared" si="94"/>
        <v>0</v>
      </c>
      <c r="AN23" s="81">
        <f t="shared" si="94"/>
        <v>0</v>
      </c>
      <c r="AO23" s="81">
        <f t="shared" si="94"/>
        <v>0</v>
      </c>
      <c r="AP23" s="81">
        <f t="shared" si="94"/>
        <v>0</v>
      </c>
      <c r="AQ23" s="81">
        <f t="shared" si="94"/>
        <v>0</v>
      </c>
      <c r="AR23" s="82">
        <f t="shared" si="94"/>
        <v>0</v>
      </c>
      <c r="AS23" s="46">
        <f t="shared" si="65"/>
        <v>0</v>
      </c>
      <c r="AT23" s="80">
        <f t="shared" si="66"/>
        <v>0</v>
      </c>
      <c r="AU23" s="81">
        <f t="shared" ref="AU23:BE23" si="95">IF(AT23&gt;0,IF(AU$2=37,AT23*(1+$E23),AT23),                  IF(ISERROR(IF(VLOOKUP($C23,$CJ$3:$CK$39,2,FALSE)&lt;=AU$3,$D23,0)),0,IF(VLOOKUP($C23,$CJ$3:$CK$39,2,FALSE)&lt;=AU$3,$D23,0)))</f>
        <v>0</v>
      </c>
      <c r="AV23" s="81">
        <f t="shared" si="95"/>
        <v>0</v>
      </c>
      <c r="AW23" s="81">
        <f t="shared" si="95"/>
        <v>0</v>
      </c>
      <c r="AX23" s="81">
        <f t="shared" si="95"/>
        <v>0</v>
      </c>
      <c r="AY23" s="81">
        <f t="shared" si="95"/>
        <v>0</v>
      </c>
      <c r="AZ23" s="81">
        <f t="shared" si="95"/>
        <v>0</v>
      </c>
      <c r="BA23" s="81">
        <f t="shared" si="95"/>
        <v>0</v>
      </c>
      <c r="BB23" s="81">
        <f t="shared" si="95"/>
        <v>0</v>
      </c>
      <c r="BC23" s="81">
        <f t="shared" si="95"/>
        <v>0</v>
      </c>
      <c r="BD23" s="81">
        <f t="shared" si="95"/>
        <v>0</v>
      </c>
      <c r="BE23" s="82">
        <f t="shared" si="95"/>
        <v>0</v>
      </c>
      <c r="BF23" s="47">
        <f t="shared" si="68"/>
        <v>0</v>
      </c>
      <c r="BG23" s="80">
        <f t="shared" si="69"/>
        <v>0</v>
      </c>
      <c r="BH23" s="81">
        <f t="shared" ref="BH23:BR23" si="96">IF(BG23&gt;0,IF(BH$2=49,BG23*(1+$E23),BG23),                  IF(ISERROR(IF(VLOOKUP($C23,$CJ$3:$CK$39,2,FALSE)&lt;=BH$3,$D23,0)),0,IF(VLOOKUP($C23,$CJ$3:$CK$39,2,FALSE)&lt;=BH$3,$D23,0)))</f>
        <v>0</v>
      </c>
      <c r="BI23" s="81">
        <f t="shared" si="96"/>
        <v>0</v>
      </c>
      <c r="BJ23" s="81">
        <f t="shared" si="96"/>
        <v>0</v>
      </c>
      <c r="BK23" s="81">
        <f t="shared" si="96"/>
        <v>0</v>
      </c>
      <c r="BL23" s="81">
        <f t="shared" si="96"/>
        <v>0</v>
      </c>
      <c r="BM23" s="81">
        <f t="shared" si="96"/>
        <v>0</v>
      </c>
      <c r="BN23" s="81">
        <f t="shared" si="96"/>
        <v>0</v>
      </c>
      <c r="BO23" s="81">
        <f t="shared" si="96"/>
        <v>0</v>
      </c>
      <c r="BP23" s="81">
        <f t="shared" si="96"/>
        <v>0</v>
      </c>
      <c r="BQ23" s="81">
        <f t="shared" si="96"/>
        <v>0</v>
      </c>
      <c r="BR23" s="82">
        <f t="shared" si="96"/>
        <v>0</v>
      </c>
      <c r="BS23" s="48">
        <f t="shared" si="71"/>
        <v>0</v>
      </c>
      <c r="CJ23" s="745" t="s">
        <v>317</v>
      </c>
      <c r="CK23" s="745">
        <v>33</v>
      </c>
    </row>
    <row r="24" spans="1:89" ht="15" x14ac:dyDescent="0.25">
      <c r="A24" s="96"/>
      <c r="B24" s="711"/>
      <c r="C24" s="308"/>
      <c r="D24" s="412"/>
      <c r="E24" s="307"/>
      <c r="F24" s="148"/>
      <c r="G24" s="80">
        <f t="shared" si="57"/>
        <v>0</v>
      </c>
      <c r="H24" s="81">
        <f t="shared" ref="H24:R24" si="97">IF(G24&gt;0,IF(H$2=1,G24*(1+$E24),G24),                  IF(ISERROR(IF(VLOOKUP($C24,$CJ$3:$CK$39,2,FALSE)&lt;=H$3,$D24,0)),0,IF(VLOOKUP($C24,$CJ$3:$CK$39,2,FALSE)&lt;=H$3,$D24,0)))</f>
        <v>0</v>
      </c>
      <c r="I24" s="81">
        <f t="shared" si="97"/>
        <v>0</v>
      </c>
      <c r="J24" s="81">
        <f t="shared" si="97"/>
        <v>0</v>
      </c>
      <c r="K24" s="81">
        <f t="shared" si="97"/>
        <v>0</v>
      </c>
      <c r="L24" s="81">
        <f t="shared" si="97"/>
        <v>0</v>
      </c>
      <c r="M24" s="81">
        <f t="shared" si="97"/>
        <v>0</v>
      </c>
      <c r="N24" s="81">
        <f t="shared" si="97"/>
        <v>0</v>
      </c>
      <c r="O24" s="81">
        <f t="shared" si="97"/>
        <v>0</v>
      </c>
      <c r="P24" s="81">
        <f t="shared" si="97"/>
        <v>0</v>
      </c>
      <c r="Q24" s="81">
        <f t="shared" si="97"/>
        <v>0</v>
      </c>
      <c r="R24" s="81">
        <f t="shared" si="97"/>
        <v>0</v>
      </c>
      <c r="S24" s="44">
        <f t="shared" si="59"/>
        <v>0</v>
      </c>
      <c r="T24" s="80">
        <f t="shared" si="60"/>
        <v>0</v>
      </c>
      <c r="U24" s="81">
        <f t="shared" ref="U24:AE24" si="98">IF(T24&gt;0,IF(U$2=13,T24*(1+$E24),T24),                  IF(ISERROR(IF(VLOOKUP($C24,$CJ$3:$CK$39,2,FALSE)&lt;=U$3,$D24,0)),0,IF(VLOOKUP($C24,$CJ$3:$CK$39,2,FALSE)&lt;=U$3,$D24,0)))</f>
        <v>0</v>
      </c>
      <c r="V24" s="81">
        <f t="shared" si="98"/>
        <v>0</v>
      </c>
      <c r="W24" s="81">
        <f t="shared" si="98"/>
        <v>0</v>
      </c>
      <c r="X24" s="81">
        <f t="shared" si="98"/>
        <v>0</v>
      </c>
      <c r="Y24" s="81">
        <f t="shared" si="98"/>
        <v>0</v>
      </c>
      <c r="Z24" s="81">
        <f t="shared" si="98"/>
        <v>0</v>
      </c>
      <c r="AA24" s="81">
        <f t="shared" si="98"/>
        <v>0</v>
      </c>
      <c r="AB24" s="81">
        <f t="shared" si="98"/>
        <v>0</v>
      </c>
      <c r="AC24" s="81">
        <f t="shared" si="98"/>
        <v>0</v>
      </c>
      <c r="AD24" s="81">
        <f t="shared" si="98"/>
        <v>0</v>
      </c>
      <c r="AE24" s="82">
        <f t="shared" si="98"/>
        <v>0</v>
      </c>
      <c r="AF24" s="45">
        <f t="shared" si="62"/>
        <v>0</v>
      </c>
      <c r="AG24" s="80">
        <f t="shared" si="63"/>
        <v>0</v>
      </c>
      <c r="AH24" s="81">
        <f t="shared" ref="AH24:AR24" si="99">IF(AG24&gt;0,IF(AH$2=25,AG24*(1+$E24),AG24),                  IF(ISERROR(IF(VLOOKUP($C24,$CJ$3:$CK$39,2,FALSE)&lt;=AH$3,$D24,0)),0,IF(VLOOKUP($C24,$CJ$3:$CK$39,2,FALSE)&lt;=AH$3,$D24,0)))</f>
        <v>0</v>
      </c>
      <c r="AI24" s="81">
        <f t="shared" si="99"/>
        <v>0</v>
      </c>
      <c r="AJ24" s="81">
        <f t="shared" si="99"/>
        <v>0</v>
      </c>
      <c r="AK24" s="81">
        <f t="shared" si="99"/>
        <v>0</v>
      </c>
      <c r="AL24" s="81">
        <f t="shared" si="99"/>
        <v>0</v>
      </c>
      <c r="AM24" s="81">
        <f t="shared" si="99"/>
        <v>0</v>
      </c>
      <c r="AN24" s="81">
        <f t="shared" si="99"/>
        <v>0</v>
      </c>
      <c r="AO24" s="81">
        <f t="shared" si="99"/>
        <v>0</v>
      </c>
      <c r="AP24" s="81">
        <f t="shared" si="99"/>
        <v>0</v>
      </c>
      <c r="AQ24" s="81">
        <f t="shared" si="99"/>
        <v>0</v>
      </c>
      <c r="AR24" s="82">
        <f t="shared" si="99"/>
        <v>0</v>
      </c>
      <c r="AS24" s="46">
        <f t="shared" si="65"/>
        <v>0</v>
      </c>
      <c r="AT24" s="80">
        <f t="shared" si="66"/>
        <v>0</v>
      </c>
      <c r="AU24" s="81">
        <f t="shared" ref="AU24:BE24" si="100">IF(AT24&gt;0,IF(AU$2=37,AT24*(1+$E24),AT24),                  IF(ISERROR(IF(VLOOKUP($C24,$CJ$3:$CK$39,2,FALSE)&lt;=AU$3,$D24,0)),0,IF(VLOOKUP($C24,$CJ$3:$CK$39,2,FALSE)&lt;=AU$3,$D24,0)))</f>
        <v>0</v>
      </c>
      <c r="AV24" s="81">
        <f t="shared" si="100"/>
        <v>0</v>
      </c>
      <c r="AW24" s="81">
        <f t="shared" si="100"/>
        <v>0</v>
      </c>
      <c r="AX24" s="81">
        <f t="shared" si="100"/>
        <v>0</v>
      </c>
      <c r="AY24" s="81">
        <f t="shared" si="100"/>
        <v>0</v>
      </c>
      <c r="AZ24" s="81">
        <f t="shared" si="100"/>
        <v>0</v>
      </c>
      <c r="BA24" s="81">
        <f t="shared" si="100"/>
        <v>0</v>
      </c>
      <c r="BB24" s="81">
        <f t="shared" si="100"/>
        <v>0</v>
      </c>
      <c r="BC24" s="81">
        <f t="shared" si="100"/>
        <v>0</v>
      </c>
      <c r="BD24" s="81">
        <f t="shared" si="100"/>
        <v>0</v>
      </c>
      <c r="BE24" s="82">
        <f t="shared" si="100"/>
        <v>0</v>
      </c>
      <c r="BF24" s="47">
        <f t="shared" si="68"/>
        <v>0</v>
      </c>
      <c r="BG24" s="80">
        <f t="shared" si="69"/>
        <v>0</v>
      </c>
      <c r="BH24" s="81">
        <f t="shared" ref="BH24:BR24" si="101">IF(BG24&gt;0,IF(BH$2=49,BG24*(1+$E24),BG24),                  IF(ISERROR(IF(VLOOKUP($C24,$CJ$3:$CK$39,2,FALSE)&lt;=BH$3,$D24,0)),0,IF(VLOOKUP($C24,$CJ$3:$CK$39,2,FALSE)&lt;=BH$3,$D24,0)))</f>
        <v>0</v>
      </c>
      <c r="BI24" s="81">
        <f t="shared" si="101"/>
        <v>0</v>
      </c>
      <c r="BJ24" s="81">
        <f t="shared" si="101"/>
        <v>0</v>
      </c>
      <c r="BK24" s="81">
        <f t="shared" si="101"/>
        <v>0</v>
      </c>
      <c r="BL24" s="81">
        <f t="shared" si="101"/>
        <v>0</v>
      </c>
      <c r="BM24" s="81">
        <f t="shared" si="101"/>
        <v>0</v>
      </c>
      <c r="BN24" s="81">
        <f t="shared" si="101"/>
        <v>0</v>
      </c>
      <c r="BO24" s="81">
        <f t="shared" si="101"/>
        <v>0</v>
      </c>
      <c r="BP24" s="81">
        <f t="shared" si="101"/>
        <v>0</v>
      </c>
      <c r="BQ24" s="81">
        <f t="shared" si="101"/>
        <v>0</v>
      </c>
      <c r="BR24" s="82">
        <f t="shared" si="101"/>
        <v>0</v>
      </c>
      <c r="BS24" s="48">
        <f t="shared" si="71"/>
        <v>0</v>
      </c>
      <c r="CJ24" s="745" t="s">
        <v>318</v>
      </c>
      <c r="CK24" s="745">
        <v>34</v>
      </c>
    </row>
    <row r="25" spans="1:89" ht="15" x14ac:dyDescent="0.25">
      <c r="A25" s="96"/>
      <c r="B25" s="711"/>
      <c r="C25" s="308"/>
      <c r="D25" s="412"/>
      <c r="E25" s="307"/>
      <c r="F25" s="148"/>
      <c r="G25" s="80">
        <f t="shared" si="57"/>
        <v>0</v>
      </c>
      <c r="H25" s="81">
        <f t="shared" ref="H25:R25" si="102">IF(G25&gt;0,IF(H$2=1,G25*(1+$E25),G25),                  IF(ISERROR(IF(VLOOKUP($C25,$CJ$3:$CK$39,2,FALSE)&lt;=H$3,$D25,0)),0,IF(VLOOKUP($C25,$CJ$3:$CK$39,2,FALSE)&lt;=H$3,$D25,0)))</f>
        <v>0</v>
      </c>
      <c r="I25" s="81">
        <f t="shared" si="102"/>
        <v>0</v>
      </c>
      <c r="J25" s="81">
        <f t="shared" si="102"/>
        <v>0</v>
      </c>
      <c r="K25" s="81">
        <f t="shared" si="102"/>
        <v>0</v>
      </c>
      <c r="L25" s="81">
        <f t="shared" si="102"/>
        <v>0</v>
      </c>
      <c r="M25" s="81">
        <f t="shared" si="102"/>
        <v>0</v>
      </c>
      <c r="N25" s="81">
        <f t="shared" si="102"/>
        <v>0</v>
      </c>
      <c r="O25" s="81">
        <f t="shared" si="102"/>
        <v>0</v>
      </c>
      <c r="P25" s="81">
        <f t="shared" si="102"/>
        <v>0</v>
      </c>
      <c r="Q25" s="81">
        <f t="shared" si="102"/>
        <v>0</v>
      </c>
      <c r="R25" s="81">
        <f t="shared" si="102"/>
        <v>0</v>
      </c>
      <c r="S25" s="44">
        <f t="shared" si="59"/>
        <v>0</v>
      </c>
      <c r="T25" s="80">
        <f t="shared" si="60"/>
        <v>0</v>
      </c>
      <c r="U25" s="81">
        <f t="shared" ref="U25:AE25" si="103">IF(T25&gt;0,IF(U$2=13,T25*(1+$E25),T25),                  IF(ISERROR(IF(VLOOKUP($C25,$CJ$3:$CK$39,2,FALSE)&lt;=U$3,$D25,0)),0,IF(VLOOKUP($C25,$CJ$3:$CK$39,2,FALSE)&lt;=U$3,$D25,0)))</f>
        <v>0</v>
      </c>
      <c r="V25" s="81">
        <f t="shared" si="103"/>
        <v>0</v>
      </c>
      <c r="W25" s="81">
        <f t="shared" si="103"/>
        <v>0</v>
      </c>
      <c r="X25" s="81">
        <f t="shared" si="103"/>
        <v>0</v>
      </c>
      <c r="Y25" s="81">
        <f t="shared" si="103"/>
        <v>0</v>
      </c>
      <c r="Z25" s="81">
        <f t="shared" si="103"/>
        <v>0</v>
      </c>
      <c r="AA25" s="81">
        <f t="shared" si="103"/>
        <v>0</v>
      </c>
      <c r="AB25" s="81">
        <f t="shared" si="103"/>
        <v>0</v>
      </c>
      <c r="AC25" s="81">
        <f t="shared" si="103"/>
        <v>0</v>
      </c>
      <c r="AD25" s="81">
        <f t="shared" si="103"/>
        <v>0</v>
      </c>
      <c r="AE25" s="82">
        <f t="shared" si="103"/>
        <v>0</v>
      </c>
      <c r="AF25" s="45">
        <f t="shared" si="62"/>
        <v>0</v>
      </c>
      <c r="AG25" s="80">
        <f t="shared" si="63"/>
        <v>0</v>
      </c>
      <c r="AH25" s="81">
        <f t="shared" ref="AH25:AR25" si="104">IF(AG25&gt;0,IF(AH$2=25,AG25*(1+$E25),AG25),                  IF(ISERROR(IF(VLOOKUP($C25,$CJ$3:$CK$39,2,FALSE)&lt;=AH$3,$D25,0)),0,IF(VLOOKUP($C25,$CJ$3:$CK$39,2,FALSE)&lt;=AH$3,$D25,0)))</f>
        <v>0</v>
      </c>
      <c r="AI25" s="81">
        <f t="shared" si="104"/>
        <v>0</v>
      </c>
      <c r="AJ25" s="81">
        <f t="shared" si="104"/>
        <v>0</v>
      </c>
      <c r="AK25" s="81">
        <f t="shared" si="104"/>
        <v>0</v>
      </c>
      <c r="AL25" s="81">
        <f t="shared" si="104"/>
        <v>0</v>
      </c>
      <c r="AM25" s="81">
        <f t="shared" si="104"/>
        <v>0</v>
      </c>
      <c r="AN25" s="81">
        <f t="shared" si="104"/>
        <v>0</v>
      </c>
      <c r="AO25" s="81">
        <f t="shared" si="104"/>
        <v>0</v>
      </c>
      <c r="AP25" s="81">
        <f t="shared" si="104"/>
        <v>0</v>
      </c>
      <c r="AQ25" s="81">
        <f t="shared" si="104"/>
        <v>0</v>
      </c>
      <c r="AR25" s="82">
        <f t="shared" si="104"/>
        <v>0</v>
      </c>
      <c r="AS25" s="46">
        <f t="shared" si="65"/>
        <v>0</v>
      </c>
      <c r="AT25" s="80">
        <f t="shared" si="66"/>
        <v>0</v>
      </c>
      <c r="AU25" s="81">
        <f t="shared" ref="AU25:BE25" si="105">IF(AT25&gt;0,IF(AU$2=37,AT25*(1+$E25),AT25),                  IF(ISERROR(IF(VLOOKUP($C25,$CJ$3:$CK$39,2,FALSE)&lt;=AU$3,$D25,0)),0,IF(VLOOKUP($C25,$CJ$3:$CK$39,2,FALSE)&lt;=AU$3,$D25,0)))</f>
        <v>0</v>
      </c>
      <c r="AV25" s="81">
        <f t="shared" si="105"/>
        <v>0</v>
      </c>
      <c r="AW25" s="81">
        <f t="shared" si="105"/>
        <v>0</v>
      </c>
      <c r="AX25" s="81">
        <f t="shared" si="105"/>
        <v>0</v>
      </c>
      <c r="AY25" s="81">
        <f t="shared" si="105"/>
        <v>0</v>
      </c>
      <c r="AZ25" s="81">
        <f t="shared" si="105"/>
        <v>0</v>
      </c>
      <c r="BA25" s="81">
        <f t="shared" si="105"/>
        <v>0</v>
      </c>
      <c r="BB25" s="81">
        <f t="shared" si="105"/>
        <v>0</v>
      </c>
      <c r="BC25" s="81">
        <f t="shared" si="105"/>
        <v>0</v>
      </c>
      <c r="BD25" s="81">
        <f t="shared" si="105"/>
        <v>0</v>
      </c>
      <c r="BE25" s="82">
        <f t="shared" si="105"/>
        <v>0</v>
      </c>
      <c r="BF25" s="47">
        <f t="shared" si="68"/>
        <v>0</v>
      </c>
      <c r="BG25" s="80">
        <f t="shared" si="69"/>
        <v>0</v>
      </c>
      <c r="BH25" s="81">
        <f t="shared" ref="BH25:BR25" si="106">IF(BG25&gt;0,IF(BH$2=49,BG25*(1+$E25),BG25),                  IF(ISERROR(IF(VLOOKUP($C25,$CJ$3:$CK$39,2,FALSE)&lt;=BH$3,$D25,0)),0,IF(VLOOKUP($C25,$CJ$3:$CK$39,2,FALSE)&lt;=BH$3,$D25,0)))</f>
        <v>0</v>
      </c>
      <c r="BI25" s="81">
        <f t="shared" si="106"/>
        <v>0</v>
      </c>
      <c r="BJ25" s="81">
        <f t="shared" si="106"/>
        <v>0</v>
      </c>
      <c r="BK25" s="81">
        <f t="shared" si="106"/>
        <v>0</v>
      </c>
      <c r="BL25" s="81">
        <f t="shared" si="106"/>
        <v>0</v>
      </c>
      <c r="BM25" s="81">
        <f t="shared" si="106"/>
        <v>0</v>
      </c>
      <c r="BN25" s="81">
        <f t="shared" si="106"/>
        <v>0</v>
      </c>
      <c r="BO25" s="81">
        <f t="shared" si="106"/>
        <v>0</v>
      </c>
      <c r="BP25" s="81">
        <f t="shared" si="106"/>
        <v>0</v>
      </c>
      <c r="BQ25" s="81">
        <f t="shared" si="106"/>
        <v>0</v>
      </c>
      <c r="BR25" s="82">
        <f t="shared" si="106"/>
        <v>0</v>
      </c>
      <c r="BS25" s="48">
        <f t="shared" si="71"/>
        <v>0</v>
      </c>
      <c r="CJ25" s="745" t="s">
        <v>319</v>
      </c>
      <c r="CK25" s="745">
        <v>35</v>
      </c>
    </row>
    <row r="26" spans="1:89" ht="6" customHeight="1" x14ac:dyDescent="0.2">
      <c r="A26" s="146"/>
      <c r="B26" s="148"/>
      <c r="C26" s="399"/>
      <c r="D26" s="400"/>
      <c r="E26" s="148"/>
      <c r="F26" s="148"/>
      <c r="G26" s="195"/>
      <c r="H26" s="196"/>
      <c r="I26" s="196"/>
      <c r="J26" s="196"/>
      <c r="K26" s="196"/>
      <c r="L26" s="196"/>
      <c r="M26" s="196"/>
      <c r="N26" s="196"/>
      <c r="O26" s="196"/>
      <c r="P26" s="196"/>
      <c r="Q26" s="196"/>
      <c r="R26" s="196"/>
      <c r="S26" s="44">
        <f t="shared" si="59"/>
        <v>0</v>
      </c>
      <c r="T26" s="195"/>
      <c r="U26" s="196"/>
      <c r="V26" s="196"/>
      <c r="W26" s="196"/>
      <c r="X26" s="196"/>
      <c r="Y26" s="196"/>
      <c r="Z26" s="196"/>
      <c r="AA26" s="196"/>
      <c r="AB26" s="196"/>
      <c r="AC26" s="196"/>
      <c r="AD26" s="196"/>
      <c r="AE26" s="197"/>
      <c r="AF26" s="45">
        <f t="shared" si="62"/>
        <v>0</v>
      </c>
      <c r="AG26" s="195"/>
      <c r="AH26" s="196"/>
      <c r="AI26" s="196"/>
      <c r="AJ26" s="196"/>
      <c r="AK26" s="196"/>
      <c r="AL26" s="196"/>
      <c r="AM26" s="196"/>
      <c r="AN26" s="196"/>
      <c r="AO26" s="196"/>
      <c r="AP26" s="196"/>
      <c r="AQ26" s="196"/>
      <c r="AR26" s="197"/>
      <c r="AS26" s="46">
        <f t="shared" si="65"/>
        <v>0</v>
      </c>
      <c r="AT26" s="195"/>
      <c r="AU26" s="196"/>
      <c r="AV26" s="196"/>
      <c r="AW26" s="196"/>
      <c r="AX26" s="196"/>
      <c r="AY26" s="196"/>
      <c r="AZ26" s="196"/>
      <c r="BA26" s="196"/>
      <c r="BB26" s="196"/>
      <c r="BC26" s="196"/>
      <c r="BD26" s="196"/>
      <c r="BE26" s="197"/>
      <c r="BF26" s="47">
        <f t="shared" si="68"/>
        <v>0</v>
      </c>
      <c r="BG26" s="195"/>
      <c r="BH26" s="196"/>
      <c r="BI26" s="196"/>
      <c r="BJ26" s="196"/>
      <c r="BK26" s="196"/>
      <c r="BL26" s="196"/>
      <c r="BM26" s="196"/>
      <c r="BN26" s="196"/>
      <c r="BO26" s="196"/>
      <c r="BP26" s="196"/>
      <c r="BQ26" s="196"/>
      <c r="BR26" s="197"/>
      <c r="BS26" s="48">
        <f t="shared" si="71"/>
        <v>0</v>
      </c>
      <c r="CJ26" s="745" t="s">
        <v>327</v>
      </c>
      <c r="CK26" s="745">
        <v>43</v>
      </c>
    </row>
    <row r="27" spans="1:89" s="563" customFormat="1" x14ac:dyDescent="0.2">
      <c r="A27" s="550"/>
      <c r="B27" s="551" t="s">
        <v>21</v>
      </c>
      <c r="C27" s="552"/>
      <c r="D27" s="553"/>
      <c r="E27" s="554"/>
      <c r="F27" s="554"/>
      <c r="G27" s="555">
        <f t="shared" ref="G27:AL27" si="107">COUNTIF(G18:G26,"&gt;0")</f>
        <v>1</v>
      </c>
      <c r="H27" s="556">
        <f t="shared" si="107"/>
        <v>2</v>
      </c>
      <c r="I27" s="556">
        <f t="shared" si="107"/>
        <v>2</v>
      </c>
      <c r="J27" s="556">
        <f t="shared" si="107"/>
        <v>3</v>
      </c>
      <c r="K27" s="556">
        <f t="shared" si="107"/>
        <v>3</v>
      </c>
      <c r="L27" s="556">
        <f t="shared" si="107"/>
        <v>4</v>
      </c>
      <c r="M27" s="556">
        <f t="shared" si="107"/>
        <v>4</v>
      </c>
      <c r="N27" s="556">
        <f t="shared" si="107"/>
        <v>5</v>
      </c>
      <c r="O27" s="556">
        <f t="shared" si="107"/>
        <v>5</v>
      </c>
      <c r="P27" s="556">
        <f t="shared" si="107"/>
        <v>5</v>
      </c>
      <c r="Q27" s="556">
        <f t="shared" si="107"/>
        <v>5</v>
      </c>
      <c r="R27" s="556">
        <f t="shared" si="107"/>
        <v>5</v>
      </c>
      <c r="S27" s="557">
        <f t="shared" si="107"/>
        <v>5</v>
      </c>
      <c r="T27" s="555">
        <f t="shared" si="107"/>
        <v>5</v>
      </c>
      <c r="U27" s="556">
        <f t="shared" si="107"/>
        <v>5</v>
      </c>
      <c r="V27" s="556">
        <f t="shared" si="107"/>
        <v>5</v>
      </c>
      <c r="W27" s="556">
        <f t="shared" si="107"/>
        <v>5</v>
      </c>
      <c r="X27" s="556">
        <f t="shared" si="107"/>
        <v>5</v>
      </c>
      <c r="Y27" s="556">
        <f t="shared" si="107"/>
        <v>5</v>
      </c>
      <c r="Z27" s="556">
        <f t="shared" si="107"/>
        <v>5</v>
      </c>
      <c r="AA27" s="556">
        <f t="shared" si="107"/>
        <v>5</v>
      </c>
      <c r="AB27" s="556">
        <f t="shared" si="107"/>
        <v>5</v>
      </c>
      <c r="AC27" s="556">
        <f t="shared" si="107"/>
        <v>5</v>
      </c>
      <c r="AD27" s="556">
        <f t="shared" si="107"/>
        <v>5</v>
      </c>
      <c r="AE27" s="558">
        <f t="shared" si="107"/>
        <v>5</v>
      </c>
      <c r="AF27" s="559">
        <f t="shared" si="107"/>
        <v>5</v>
      </c>
      <c r="AG27" s="555">
        <f t="shared" si="107"/>
        <v>5</v>
      </c>
      <c r="AH27" s="556">
        <f t="shared" si="107"/>
        <v>5</v>
      </c>
      <c r="AI27" s="556">
        <f t="shared" si="107"/>
        <v>5</v>
      </c>
      <c r="AJ27" s="556">
        <f t="shared" si="107"/>
        <v>5</v>
      </c>
      <c r="AK27" s="556">
        <f t="shared" si="107"/>
        <v>5</v>
      </c>
      <c r="AL27" s="556">
        <f t="shared" si="107"/>
        <v>5</v>
      </c>
      <c r="AM27" s="556">
        <f t="shared" ref="AM27:BR27" si="108">COUNTIF(AM18:AM26,"&gt;0")</f>
        <v>5</v>
      </c>
      <c r="AN27" s="556">
        <f t="shared" si="108"/>
        <v>5</v>
      </c>
      <c r="AO27" s="556">
        <f t="shared" si="108"/>
        <v>5</v>
      </c>
      <c r="AP27" s="556">
        <f t="shared" si="108"/>
        <v>5</v>
      </c>
      <c r="AQ27" s="556">
        <f t="shared" si="108"/>
        <v>5</v>
      </c>
      <c r="AR27" s="558">
        <f t="shared" si="108"/>
        <v>5</v>
      </c>
      <c r="AS27" s="560">
        <f t="shared" si="108"/>
        <v>5</v>
      </c>
      <c r="AT27" s="555">
        <f t="shared" si="108"/>
        <v>5</v>
      </c>
      <c r="AU27" s="556">
        <f t="shared" si="108"/>
        <v>5</v>
      </c>
      <c r="AV27" s="556">
        <f t="shared" si="108"/>
        <v>5</v>
      </c>
      <c r="AW27" s="556">
        <f t="shared" si="108"/>
        <v>5</v>
      </c>
      <c r="AX27" s="556">
        <f t="shared" si="108"/>
        <v>5</v>
      </c>
      <c r="AY27" s="556">
        <f t="shared" si="108"/>
        <v>5</v>
      </c>
      <c r="AZ27" s="556">
        <f t="shared" si="108"/>
        <v>5</v>
      </c>
      <c r="BA27" s="556">
        <f t="shared" si="108"/>
        <v>5</v>
      </c>
      <c r="BB27" s="556">
        <f t="shared" si="108"/>
        <v>5</v>
      </c>
      <c r="BC27" s="556">
        <f t="shared" si="108"/>
        <v>5</v>
      </c>
      <c r="BD27" s="556">
        <f t="shared" si="108"/>
        <v>5</v>
      </c>
      <c r="BE27" s="558">
        <f t="shared" si="108"/>
        <v>5</v>
      </c>
      <c r="BF27" s="561">
        <f t="shared" si="108"/>
        <v>5</v>
      </c>
      <c r="BG27" s="555">
        <f t="shared" si="108"/>
        <v>5</v>
      </c>
      <c r="BH27" s="556">
        <f t="shared" si="108"/>
        <v>5</v>
      </c>
      <c r="BI27" s="556">
        <f t="shared" si="108"/>
        <v>5</v>
      </c>
      <c r="BJ27" s="556">
        <f t="shared" si="108"/>
        <v>5</v>
      </c>
      <c r="BK27" s="556">
        <f t="shared" si="108"/>
        <v>5</v>
      </c>
      <c r="BL27" s="556">
        <f t="shared" si="108"/>
        <v>5</v>
      </c>
      <c r="BM27" s="556">
        <f t="shared" si="108"/>
        <v>5</v>
      </c>
      <c r="BN27" s="556">
        <f t="shared" si="108"/>
        <v>5</v>
      </c>
      <c r="BO27" s="556">
        <f t="shared" si="108"/>
        <v>5</v>
      </c>
      <c r="BP27" s="556">
        <f t="shared" si="108"/>
        <v>5</v>
      </c>
      <c r="BQ27" s="556">
        <f t="shared" si="108"/>
        <v>5</v>
      </c>
      <c r="BR27" s="558">
        <f t="shared" si="108"/>
        <v>5</v>
      </c>
      <c r="BS27" s="562">
        <f t="shared" ref="BS27" si="109">COUNTIF(BS18:BS26,"&gt;0")</f>
        <v>5</v>
      </c>
      <c r="CJ27" s="745" t="s">
        <v>328</v>
      </c>
      <c r="CK27" s="745">
        <v>44</v>
      </c>
    </row>
    <row r="28" spans="1:89" s="173" customFormat="1" x14ac:dyDescent="0.2">
      <c r="A28" s="146"/>
      <c r="B28" s="379" t="s">
        <v>28</v>
      </c>
      <c r="C28" s="564"/>
      <c r="D28" s="565"/>
      <c r="E28" s="152"/>
      <c r="F28" s="152"/>
      <c r="G28" s="566">
        <f t="shared" ref="G28:AE28" si="110">SUM(G18:G26)</f>
        <v>90</v>
      </c>
      <c r="H28" s="567">
        <f t="shared" si="110"/>
        <v>175</v>
      </c>
      <c r="I28" s="567">
        <f t="shared" si="110"/>
        <v>175</v>
      </c>
      <c r="J28" s="567">
        <f t="shared" si="110"/>
        <v>260</v>
      </c>
      <c r="K28" s="567">
        <f t="shared" si="110"/>
        <v>260</v>
      </c>
      <c r="L28" s="567">
        <f t="shared" si="110"/>
        <v>300</v>
      </c>
      <c r="M28" s="567">
        <f t="shared" si="110"/>
        <v>300</v>
      </c>
      <c r="N28" s="567">
        <f t="shared" si="110"/>
        <v>360</v>
      </c>
      <c r="O28" s="567">
        <f t="shared" si="110"/>
        <v>360</v>
      </c>
      <c r="P28" s="567">
        <f t="shared" si="110"/>
        <v>360</v>
      </c>
      <c r="Q28" s="567">
        <f t="shared" si="110"/>
        <v>360</v>
      </c>
      <c r="R28" s="567">
        <f t="shared" si="110"/>
        <v>360</v>
      </c>
      <c r="S28" s="568">
        <f t="shared" si="110"/>
        <v>3360</v>
      </c>
      <c r="T28" s="566">
        <f t="shared" si="110"/>
        <v>385.2</v>
      </c>
      <c r="U28" s="567">
        <f t="shared" si="110"/>
        <v>385.2</v>
      </c>
      <c r="V28" s="567">
        <f t="shared" si="110"/>
        <v>385.2</v>
      </c>
      <c r="W28" s="567">
        <f t="shared" si="110"/>
        <v>385.2</v>
      </c>
      <c r="X28" s="567">
        <f t="shared" si="110"/>
        <v>385.2</v>
      </c>
      <c r="Y28" s="567">
        <f t="shared" si="110"/>
        <v>385.2</v>
      </c>
      <c r="Z28" s="567">
        <f t="shared" si="110"/>
        <v>385.2</v>
      </c>
      <c r="AA28" s="567">
        <f t="shared" si="110"/>
        <v>385.2</v>
      </c>
      <c r="AB28" s="567">
        <f t="shared" si="110"/>
        <v>385.2</v>
      </c>
      <c r="AC28" s="567">
        <f t="shared" si="110"/>
        <v>385.2</v>
      </c>
      <c r="AD28" s="567">
        <f t="shared" si="110"/>
        <v>385.2</v>
      </c>
      <c r="AE28" s="569">
        <f t="shared" si="110"/>
        <v>385.2</v>
      </c>
      <c r="AF28" s="570">
        <f>SUM(T28:AE28)</f>
        <v>4622.3999999999987</v>
      </c>
      <c r="AG28" s="566">
        <f t="shared" ref="AG28:AR28" si="111">SUM(AG18:AG26)</f>
        <v>412.16400000000004</v>
      </c>
      <c r="AH28" s="567">
        <f t="shared" si="111"/>
        <v>412.16400000000004</v>
      </c>
      <c r="AI28" s="567">
        <f t="shared" si="111"/>
        <v>412.16400000000004</v>
      </c>
      <c r="AJ28" s="567">
        <f t="shared" si="111"/>
        <v>412.16400000000004</v>
      </c>
      <c r="AK28" s="567">
        <f t="shared" si="111"/>
        <v>412.16400000000004</v>
      </c>
      <c r="AL28" s="567">
        <f t="shared" si="111"/>
        <v>412.16400000000004</v>
      </c>
      <c r="AM28" s="567">
        <f t="shared" si="111"/>
        <v>412.16400000000004</v>
      </c>
      <c r="AN28" s="567">
        <f t="shared" si="111"/>
        <v>412.16400000000004</v>
      </c>
      <c r="AO28" s="567">
        <f t="shared" si="111"/>
        <v>412.16400000000004</v>
      </c>
      <c r="AP28" s="567">
        <f t="shared" si="111"/>
        <v>412.16400000000004</v>
      </c>
      <c r="AQ28" s="567">
        <f t="shared" si="111"/>
        <v>412.16400000000004</v>
      </c>
      <c r="AR28" s="569">
        <f t="shared" si="111"/>
        <v>412.16400000000004</v>
      </c>
      <c r="AS28" s="571">
        <f>SUM(AG28:AR28)</f>
        <v>4945.9680000000008</v>
      </c>
      <c r="AT28" s="566">
        <f t="shared" ref="AT28:BE28" si="112">SUM(AT18:AT26)</f>
        <v>441.01548000000014</v>
      </c>
      <c r="AU28" s="567">
        <f t="shared" si="112"/>
        <v>441.01548000000014</v>
      </c>
      <c r="AV28" s="567">
        <f t="shared" si="112"/>
        <v>441.01548000000014</v>
      </c>
      <c r="AW28" s="567">
        <f t="shared" si="112"/>
        <v>441.01548000000014</v>
      </c>
      <c r="AX28" s="567">
        <f t="shared" si="112"/>
        <v>441.01548000000014</v>
      </c>
      <c r="AY28" s="567">
        <f t="shared" si="112"/>
        <v>441.01548000000014</v>
      </c>
      <c r="AZ28" s="567">
        <f t="shared" si="112"/>
        <v>441.01548000000014</v>
      </c>
      <c r="BA28" s="567">
        <f t="shared" si="112"/>
        <v>441.01548000000014</v>
      </c>
      <c r="BB28" s="567">
        <f t="shared" si="112"/>
        <v>441.01548000000014</v>
      </c>
      <c r="BC28" s="567">
        <f t="shared" si="112"/>
        <v>441.01548000000014</v>
      </c>
      <c r="BD28" s="567">
        <f t="shared" si="112"/>
        <v>441.01548000000014</v>
      </c>
      <c r="BE28" s="569">
        <f t="shared" si="112"/>
        <v>441.01548000000014</v>
      </c>
      <c r="BF28" s="572">
        <f>SUM(AT28:BE28)</f>
        <v>5292.1857600000012</v>
      </c>
      <c r="BG28" s="566">
        <f t="shared" ref="BG28:BR28" si="113">SUM(BG18:BG26)</f>
        <v>471.8865636000001</v>
      </c>
      <c r="BH28" s="567">
        <f t="shared" si="113"/>
        <v>471.8865636000001</v>
      </c>
      <c r="BI28" s="567">
        <f t="shared" si="113"/>
        <v>471.8865636000001</v>
      </c>
      <c r="BJ28" s="567">
        <f t="shared" si="113"/>
        <v>471.8865636000001</v>
      </c>
      <c r="BK28" s="567">
        <f t="shared" si="113"/>
        <v>471.8865636000001</v>
      </c>
      <c r="BL28" s="567">
        <f t="shared" si="113"/>
        <v>471.8865636000001</v>
      </c>
      <c r="BM28" s="567">
        <f t="shared" si="113"/>
        <v>471.8865636000001</v>
      </c>
      <c r="BN28" s="567">
        <f t="shared" si="113"/>
        <v>471.8865636000001</v>
      </c>
      <c r="BO28" s="567">
        <f t="shared" si="113"/>
        <v>471.8865636000001</v>
      </c>
      <c r="BP28" s="567">
        <f t="shared" si="113"/>
        <v>471.8865636000001</v>
      </c>
      <c r="BQ28" s="567">
        <f t="shared" si="113"/>
        <v>471.8865636000001</v>
      </c>
      <c r="BR28" s="569">
        <f t="shared" si="113"/>
        <v>471.8865636000001</v>
      </c>
      <c r="BS28" s="573">
        <f>SUM(BG28:BR28)</f>
        <v>5662.6387632000014</v>
      </c>
      <c r="CJ28" s="745" t="s">
        <v>329</v>
      </c>
      <c r="CK28" s="745">
        <v>45</v>
      </c>
    </row>
    <row r="29" spans="1:89" ht="6" customHeight="1" x14ac:dyDescent="0.2">
      <c r="A29" s="574"/>
      <c r="B29" s="160"/>
      <c r="C29" s="401"/>
      <c r="D29" s="402"/>
      <c r="E29" s="160"/>
      <c r="F29" s="160"/>
      <c r="G29" s="119"/>
      <c r="H29" s="119"/>
      <c r="I29" s="119"/>
      <c r="J29" s="119"/>
      <c r="K29" s="119"/>
      <c r="L29" s="119"/>
      <c r="M29" s="119"/>
      <c r="N29" s="119"/>
      <c r="O29" s="119"/>
      <c r="P29" s="119"/>
      <c r="Q29" s="119"/>
      <c r="R29" s="119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  <c r="AF29" s="119"/>
      <c r="AG29" s="119"/>
      <c r="AH29" s="119"/>
      <c r="AI29" s="119"/>
      <c r="AJ29" s="119"/>
      <c r="AK29" s="119"/>
      <c r="AL29" s="119"/>
      <c r="AM29" s="119"/>
      <c r="AN29" s="119"/>
      <c r="AO29" s="119"/>
      <c r="AP29" s="119"/>
      <c r="AQ29" s="119"/>
      <c r="AR29" s="119"/>
      <c r="AS29" s="119"/>
      <c r="AT29" s="119"/>
      <c r="AU29" s="119"/>
      <c r="AV29" s="119"/>
      <c r="AW29" s="119"/>
      <c r="AX29" s="119"/>
      <c r="AY29" s="119"/>
      <c r="AZ29" s="119"/>
      <c r="BA29" s="119"/>
      <c r="BB29" s="119"/>
      <c r="BC29" s="119"/>
      <c r="BD29" s="119"/>
      <c r="BE29" s="119"/>
      <c r="BF29" s="119"/>
      <c r="BG29" s="119"/>
      <c r="BH29" s="119"/>
      <c r="BI29" s="119"/>
      <c r="BJ29" s="119"/>
      <c r="BK29" s="119"/>
      <c r="BL29" s="119"/>
      <c r="BM29" s="119"/>
      <c r="BN29" s="119"/>
      <c r="BO29" s="119"/>
      <c r="BP29" s="119"/>
      <c r="BQ29" s="119"/>
      <c r="BR29" s="161"/>
      <c r="BS29" s="119"/>
      <c r="CJ29" s="745" t="s">
        <v>330</v>
      </c>
      <c r="CK29" s="745">
        <v>46</v>
      </c>
    </row>
    <row r="30" spans="1:89" ht="6" customHeight="1" x14ac:dyDescent="0.2">
      <c r="D30" s="275"/>
      <c r="E30" s="173"/>
      <c r="F30" s="173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117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117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117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117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117"/>
      <c r="CJ30" s="745" t="s">
        <v>331</v>
      </c>
      <c r="CK30" s="745">
        <v>47</v>
      </c>
    </row>
    <row r="31" spans="1:89" s="58" customFormat="1" ht="6" customHeight="1" x14ac:dyDescent="0.2">
      <c r="A31" s="99"/>
      <c r="B31" s="60"/>
      <c r="C31" s="31"/>
      <c r="D31" s="397"/>
      <c r="E31" s="61"/>
      <c r="F31" s="61"/>
      <c r="G31" s="167"/>
      <c r="H31" s="167"/>
      <c r="I31" s="167"/>
      <c r="J31" s="167"/>
      <c r="K31" s="167"/>
      <c r="L31" s="167"/>
      <c r="M31" s="167"/>
      <c r="N31" s="167"/>
      <c r="O31" s="167"/>
      <c r="P31" s="167"/>
      <c r="Q31" s="167"/>
      <c r="R31" s="174"/>
      <c r="S31" s="31"/>
      <c r="T31" s="174"/>
      <c r="U31" s="167"/>
      <c r="V31" s="167"/>
      <c r="W31" s="167"/>
      <c r="X31" s="167"/>
      <c r="Y31" s="167"/>
      <c r="Z31" s="167"/>
      <c r="AA31" s="167"/>
      <c r="AB31" s="167"/>
      <c r="AC31" s="167"/>
      <c r="AD31" s="167"/>
      <c r="AE31" s="174"/>
      <c r="AF31" s="31"/>
      <c r="AG31" s="167"/>
      <c r="AH31" s="167"/>
      <c r="AI31" s="167"/>
      <c r="AJ31" s="167"/>
      <c r="AK31" s="167"/>
      <c r="AL31" s="167"/>
      <c r="AM31" s="167"/>
      <c r="AN31" s="167"/>
      <c r="AO31" s="167"/>
      <c r="AP31" s="167"/>
      <c r="AQ31" s="167"/>
      <c r="AR31" s="174"/>
      <c r="AS31" s="31"/>
      <c r="AT31" s="167"/>
      <c r="AU31" s="167"/>
      <c r="AV31" s="167"/>
      <c r="AW31" s="167"/>
      <c r="AX31" s="167"/>
      <c r="AY31" s="167"/>
      <c r="AZ31" s="167"/>
      <c r="BA31" s="167"/>
      <c r="BB31" s="167"/>
      <c r="BC31" s="167"/>
      <c r="BD31" s="167"/>
      <c r="BE31" s="174"/>
      <c r="BF31" s="31"/>
      <c r="BG31" s="167"/>
      <c r="BH31" s="167"/>
      <c r="BI31" s="167"/>
      <c r="BJ31" s="167"/>
      <c r="BK31" s="167"/>
      <c r="BL31" s="167"/>
      <c r="BM31" s="167"/>
      <c r="BN31" s="167"/>
      <c r="BO31" s="167"/>
      <c r="BP31" s="167"/>
      <c r="BQ31" s="167"/>
      <c r="BR31" s="174"/>
      <c r="BS31" s="31"/>
      <c r="CJ31" s="745" t="s">
        <v>332</v>
      </c>
      <c r="CK31" s="745">
        <v>48</v>
      </c>
    </row>
    <row r="32" spans="1:89" ht="15" x14ac:dyDescent="0.25">
      <c r="A32" s="146"/>
      <c r="B32" s="175" t="s">
        <v>66</v>
      </c>
      <c r="C32" s="308" t="s">
        <v>285</v>
      </c>
      <c r="D32" s="412">
        <v>105</v>
      </c>
      <c r="E32" s="307">
        <v>7.0000000000000007E-2</v>
      </c>
      <c r="F32" s="148"/>
      <c r="G32" s="123">
        <f t="shared" ref="G32:G39" si="114">IF(ISERROR(IF(VLOOKUP($C32,$CJ$3:$CK$39,2,FALSE)&lt;=G$3,$D32,0)),0,IF(VLOOKUP($C32,$CJ$3:$CK$39,2,FALSE)&lt;=G$3,$D32,0))</f>
        <v>105</v>
      </c>
      <c r="H32" s="124">
        <f t="shared" ref="H32:R32" si="115">IF(G32&gt;0,IF(H$2=1,G32*(1+$E32),G32),                  IF(ISERROR(IF(VLOOKUP($C32,$CJ$3:$CK$39,2,FALSE)&lt;=H$3,$D32,0)),0,IF(VLOOKUP($C32,$CJ$3:$CK$39,2,FALSE)&lt;=H$3,$D32,0)))</f>
        <v>105</v>
      </c>
      <c r="I32" s="124">
        <f t="shared" si="115"/>
        <v>105</v>
      </c>
      <c r="J32" s="124">
        <f t="shared" si="115"/>
        <v>105</v>
      </c>
      <c r="K32" s="124">
        <f t="shared" si="115"/>
        <v>105</v>
      </c>
      <c r="L32" s="124">
        <f t="shared" si="115"/>
        <v>105</v>
      </c>
      <c r="M32" s="124">
        <f t="shared" si="115"/>
        <v>105</v>
      </c>
      <c r="N32" s="124">
        <f t="shared" si="115"/>
        <v>105</v>
      </c>
      <c r="O32" s="124">
        <f t="shared" si="115"/>
        <v>105</v>
      </c>
      <c r="P32" s="124">
        <f t="shared" si="115"/>
        <v>105</v>
      </c>
      <c r="Q32" s="124">
        <f t="shared" si="115"/>
        <v>105</v>
      </c>
      <c r="R32" s="124">
        <f t="shared" si="115"/>
        <v>105</v>
      </c>
      <c r="S32" s="38">
        <f t="shared" ref="S32:S39" si="116">SUM(G32:R32)</f>
        <v>1260</v>
      </c>
      <c r="T32" s="123">
        <f t="shared" ref="T32:T39" si="117">IF(R32&gt;0,IF(T$2=13,R32*(1+$E32),R32),                  IF(ISERROR(IF(VLOOKUP($C32,$CJ$3:$CK$39,2,FALSE)&lt;=T$3,$D32,0)),0,IF(VLOOKUP($C32,$CJ$3:$CK$39,2,FALSE)&lt;=T$3,$D32,0)))</f>
        <v>112.35000000000001</v>
      </c>
      <c r="U32" s="124">
        <f t="shared" ref="U32:AE32" si="118">IF(T32&gt;0,IF(U$2=13,T32*(1+$E32),T32),                  IF(ISERROR(IF(VLOOKUP($C32,$CJ$3:$CK$39,2,FALSE)&lt;=U$3,$D32,0)),0,IF(VLOOKUP($C32,$CJ$3:$CK$39,2,FALSE)&lt;=U$3,$D32,0)))</f>
        <v>112.35000000000001</v>
      </c>
      <c r="V32" s="124">
        <f t="shared" si="118"/>
        <v>112.35000000000001</v>
      </c>
      <c r="W32" s="124">
        <f t="shared" si="118"/>
        <v>112.35000000000001</v>
      </c>
      <c r="X32" s="124">
        <f t="shared" si="118"/>
        <v>112.35000000000001</v>
      </c>
      <c r="Y32" s="124">
        <f t="shared" si="118"/>
        <v>112.35000000000001</v>
      </c>
      <c r="Z32" s="124">
        <f t="shared" si="118"/>
        <v>112.35000000000001</v>
      </c>
      <c r="AA32" s="124">
        <f t="shared" si="118"/>
        <v>112.35000000000001</v>
      </c>
      <c r="AB32" s="124">
        <f t="shared" si="118"/>
        <v>112.35000000000001</v>
      </c>
      <c r="AC32" s="124">
        <f t="shared" si="118"/>
        <v>112.35000000000001</v>
      </c>
      <c r="AD32" s="124">
        <f t="shared" si="118"/>
        <v>112.35000000000001</v>
      </c>
      <c r="AE32" s="125">
        <f t="shared" si="118"/>
        <v>112.35000000000001</v>
      </c>
      <c r="AF32" s="39">
        <f t="shared" ref="AF32:AF40" si="119">SUM(T32:AE32)</f>
        <v>1348.1999999999998</v>
      </c>
      <c r="AG32" s="123">
        <f t="shared" ref="AG32:AG39" si="120">IF(AE32&gt;0,IF(AG$2=25,AE32*(1+$E32),AE32),                  IF(ISERROR(IF(VLOOKUP($C32,$CJ$3:$CK$39,2,FALSE)&lt;=AG$3,$D32,0)),0,IF(VLOOKUP($C32,$CJ$3:$CK$39,2,FALSE)&lt;=AG$3,$D32,0)))</f>
        <v>120.21450000000002</v>
      </c>
      <c r="AH32" s="124">
        <f t="shared" ref="AH32:AR32" si="121">IF(AG32&gt;0,IF(AH$2=25,AG32*(1+$E32),AG32),                  IF(ISERROR(IF(VLOOKUP($C32,$CJ$3:$CK$39,2,FALSE)&lt;=AH$3,$D32,0)),0,IF(VLOOKUP($C32,$CJ$3:$CK$39,2,FALSE)&lt;=AH$3,$D32,0)))</f>
        <v>120.21450000000002</v>
      </c>
      <c r="AI32" s="124">
        <f t="shared" si="121"/>
        <v>120.21450000000002</v>
      </c>
      <c r="AJ32" s="124">
        <f t="shared" si="121"/>
        <v>120.21450000000002</v>
      </c>
      <c r="AK32" s="124">
        <f t="shared" si="121"/>
        <v>120.21450000000002</v>
      </c>
      <c r="AL32" s="124">
        <f t="shared" si="121"/>
        <v>120.21450000000002</v>
      </c>
      <c r="AM32" s="124">
        <f t="shared" si="121"/>
        <v>120.21450000000002</v>
      </c>
      <c r="AN32" s="124">
        <f t="shared" si="121"/>
        <v>120.21450000000002</v>
      </c>
      <c r="AO32" s="124">
        <f t="shared" si="121"/>
        <v>120.21450000000002</v>
      </c>
      <c r="AP32" s="124">
        <f t="shared" si="121"/>
        <v>120.21450000000002</v>
      </c>
      <c r="AQ32" s="124">
        <f t="shared" si="121"/>
        <v>120.21450000000002</v>
      </c>
      <c r="AR32" s="125">
        <f t="shared" si="121"/>
        <v>120.21450000000002</v>
      </c>
      <c r="AS32" s="40">
        <f t="shared" ref="AS32:AS40" si="122">SUM(AG32:AR32)</f>
        <v>1442.5740000000003</v>
      </c>
      <c r="AT32" s="123">
        <f t="shared" ref="AT32:AT39" si="123">IF(AR32&gt;0,IF(AT$2=37,AR32*(1+$E32),AR32),                  IF(ISERROR(IF(VLOOKUP($C32,$CJ$3:$CK$39,2,FALSE)&lt;=AT$3,$D32,0)),0,IF(VLOOKUP($C32,$CJ$3:$CK$39,2,FALSE)&lt;=AT$3,$D32,0)))</f>
        <v>128.62951500000003</v>
      </c>
      <c r="AU32" s="124">
        <f t="shared" ref="AU32:BE32" si="124">IF(AT32&gt;0,IF(AU$2=37,AT32*(1+$E32),AT32),                  IF(ISERROR(IF(VLOOKUP($C32,$CJ$3:$CK$39,2,FALSE)&lt;=AU$3,$D32,0)),0,IF(VLOOKUP($C32,$CJ$3:$CK$39,2,FALSE)&lt;=AU$3,$D32,0)))</f>
        <v>128.62951500000003</v>
      </c>
      <c r="AV32" s="124">
        <f t="shared" si="124"/>
        <v>128.62951500000003</v>
      </c>
      <c r="AW32" s="124">
        <f t="shared" si="124"/>
        <v>128.62951500000003</v>
      </c>
      <c r="AX32" s="124">
        <f t="shared" si="124"/>
        <v>128.62951500000003</v>
      </c>
      <c r="AY32" s="124">
        <f t="shared" si="124"/>
        <v>128.62951500000003</v>
      </c>
      <c r="AZ32" s="124">
        <f t="shared" si="124"/>
        <v>128.62951500000003</v>
      </c>
      <c r="BA32" s="124">
        <f t="shared" si="124"/>
        <v>128.62951500000003</v>
      </c>
      <c r="BB32" s="124">
        <f t="shared" si="124"/>
        <v>128.62951500000003</v>
      </c>
      <c r="BC32" s="124">
        <f t="shared" si="124"/>
        <v>128.62951500000003</v>
      </c>
      <c r="BD32" s="124">
        <f t="shared" si="124"/>
        <v>128.62951500000003</v>
      </c>
      <c r="BE32" s="125">
        <f t="shared" si="124"/>
        <v>128.62951500000003</v>
      </c>
      <c r="BF32" s="41">
        <f t="shared" ref="BF32:BF40" si="125">SUM(AT32:BE32)</f>
        <v>1543.5541800000008</v>
      </c>
      <c r="BG32" s="123">
        <f t="shared" ref="BG32:BG39" si="126">IF(BE32&gt;0,IF(BG$2=49,BE32*(1+$E32),BE32),                  IF(ISERROR(IF(VLOOKUP($C32,$CJ$3:$CK$39,2,FALSE)&lt;=BG$3,$D32,0)),0,IF(VLOOKUP($C32,$CJ$3:$CK$39,2,FALSE)&lt;=BG$3,$D32,0)))</f>
        <v>137.63358105000003</v>
      </c>
      <c r="BH32" s="124">
        <f t="shared" ref="BH32:BR32" si="127">IF(BG32&gt;0,IF(BH$2=49,BG32*(1+$E32),BG32),                  IF(ISERROR(IF(VLOOKUP($C32,$CJ$3:$CK$39,2,FALSE)&lt;=BH$3,$D32,0)),0,IF(VLOOKUP($C32,$CJ$3:$CK$39,2,FALSE)&lt;=BH$3,$D32,0)))</f>
        <v>137.63358105000003</v>
      </c>
      <c r="BI32" s="124">
        <f t="shared" si="127"/>
        <v>137.63358105000003</v>
      </c>
      <c r="BJ32" s="124">
        <f t="shared" si="127"/>
        <v>137.63358105000003</v>
      </c>
      <c r="BK32" s="124">
        <f t="shared" si="127"/>
        <v>137.63358105000003</v>
      </c>
      <c r="BL32" s="124">
        <f t="shared" si="127"/>
        <v>137.63358105000003</v>
      </c>
      <c r="BM32" s="124">
        <f t="shared" si="127"/>
        <v>137.63358105000003</v>
      </c>
      <c r="BN32" s="124">
        <f t="shared" si="127"/>
        <v>137.63358105000003</v>
      </c>
      <c r="BO32" s="124">
        <f t="shared" si="127"/>
        <v>137.63358105000003</v>
      </c>
      <c r="BP32" s="124">
        <f t="shared" si="127"/>
        <v>137.63358105000003</v>
      </c>
      <c r="BQ32" s="124">
        <f t="shared" si="127"/>
        <v>137.63358105000003</v>
      </c>
      <c r="BR32" s="125">
        <f t="shared" si="127"/>
        <v>137.63358105000003</v>
      </c>
      <c r="BS32" s="42">
        <f t="shared" ref="BS32:BS40" si="128">SUM(BG32:BR32)</f>
        <v>1651.6029725999999</v>
      </c>
      <c r="CJ32" s="745" t="s">
        <v>333</v>
      </c>
      <c r="CK32" s="745">
        <v>49</v>
      </c>
    </row>
    <row r="33" spans="1:89" ht="15" x14ac:dyDescent="0.25">
      <c r="A33" s="100" t="s">
        <v>415</v>
      </c>
      <c r="B33" s="175" t="s">
        <v>69</v>
      </c>
      <c r="C33" s="308" t="s">
        <v>286</v>
      </c>
      <c r="D33" s="412">
        <v>85</v>
      </c>
      <c r="E33" s="307">
        <v>7.0000000000000007E-2</v>
      </c>
      <c r="F33" s="148"/>
      <c r="G33" s="80">
        <f t="shared" si="114"/>
        <v>0</v>
      </c>
      <c r="H33" s="81">
        <f t="shared" ref="H33:R33" si="129">IF(G33&gt;0,IF(H$2=1,G33*(1+$E33),G33),                  IF(ISERROR(IF(VLOOKUP($C33,$CJ$3:$CK$39,2,FALSE)&lt;=H$3,$D33,0)),0,IF(VLOOKUP($C33,$CJ$3:$CK$39,2,FALSE)&lt;=H$3,$D33,0)))</f>
        <v>85</v>
      </c>
      <c r="I33" s="81">
        <f t="shared" si="129"/>
        <v>85</v>
      </c>
      <c r="J33" s="81">
        <f t="shared" si="129"/>
        <v>85</v>
      </c>
      <c r="K33" s="81">
        <f t="shared" si="129"/>
        <v>85</v>
      </c>
      <c r="L33" s="81">
        <f t="shared" si="129"/>
        <v>85</v>
      </c>
      <c r="M33" s="81">
        <f t="shared" si="129"/>
        <v>85</v>
      </c>
      <c r="N33" s="81">
        <f t="shared" si="129"/>
        <v>85</v>
      </c>
      <c r="O33" s="81">
        <f t="shared" si="129"/>
        <v>85</v>
      </c>
      <c r="P33" s="81">
        <f t="shared" si="129"/>
        <v>85</v>
      </c>
      <c r="Q33" s="81">
        <f t="shared" si="129"/>
        <v>85</v>
      </c>
      <c r="R33" s="81">
        <f t="shared" si="129"/>
        <v>85</v>
      </c>
      <c r="S33" s="44">
        <f t="shared" si="116"/>
        <v>935</v>
      </c>
      <c r="T33" s="80">
        <f t="shared" si="117"/>
        <v>90.95</v>
      </c>
      <c r="U33" s="81">
        <f t="shared" ref="U33:AE33" si="130">IF(T33&gt;0,IF(U$2=13,T33*(1+$E33),T33),                  IF(ISERROR(IF(VLOOKUP($C33,$CJ$3:$CK$39,2,FALSE)&lt;=U$3,$D33,0)),0,IF(VLOOKUP($C33,$CJ$3:$CK$39,2,FALSE)&lt;=U$3,$D33,0)))</f>
        <v>90.95</v>
      </c>
      <c r="V33" s="81">
        <f t="shared" si="130"/>
        <v>90.95</v>
      </c>
      <c r="W33" s="81">
        <f t="shared" si="130"/>
        <v>90.95</v>
      </c>
      <c r="X33" s="81">
        <f t="shared" si="130"/>
        <v>90.95</v>
      </c>
      <c r="Y33" s="81">
        <f t="shared" si="130"/>
        <v>90.95</v>
      </c>
      <c r="Z33" s="81">
        <f t="shared" si="130"/>
        <v>90.95</v>
      </c>
      <c r="AA33" s="81">
        <f t="shared" si="130"/>
        <v>90.95</v>
      </c>
      <c r="AB33" s="81">
        <f t="shared" si="130"/>
        <v>90.95</v>
      </c>
      <c r="AC33" s="81">
        <f t="shared" si="130"/>
        <v>90.95</v>
      </c>
      <c r="AD33" s="81">
        <f t="shared" si="130"/>
        <v>90.95</v>
      </c>
      <c r="AE33" s="82">
        <f t="shared" si="130"/>
        <v>90.95</v>
      </c>
      <c r="AF33" s="45">
        <f t="shared" si="119"/>
        <v>1091.4000000000003</v>
      </c>
      <c r="AG33" s="80">
        <f t="shared" si="120"/>
        <v>97.316500000000005</v>
      </c>
      <c r="AH33" s="81">
        <f t="shared" ref="AH33:AR33" si="131">IF(AG33&gt;0,IF(AH$2=25,AG33*(1+$E33),AG33),                  IF(ISERROR(IF(VLOOKUP($C33,$CJ$3:$CK$39,2,FALSE)&lt;=AH$3,$D33,0)),0,IF(VLOOKUP($C33,$CJ$3:$CK$39,2,FALSE)&lt;=AH$3,$D33,0)))</f>
        <v>97.316500000000005</v>
      </c>
      <c r="AI33" s="81">
        <f t="shared" si="131"/>
        <v>97.316500000000005</v>
      </c>
      <c r="AJ33" s="81">
        <f t="shared" si="131"/>
        <v>97.316500000000005</v>
      </c>
      <c r="AK33" s="81">
        <f t="shared" si="131"/>
        <v>97.316500000000005</v>
      </c>
      <c r="AL33" s="81">
        <f t="shared" si="131"/>
        <v>97.316500000000005</v>
      </c>
      <c r="AM33" s="81">
        <f t="shared" si="131"/>
        <v>97.316500000000005</v>
      </c>
      <c r="AN33" s="81">
        <f t="shared" si="131"/>
        <v>97.316500000000005</v>
      </c>
      <c r="AO33" s="81">
        <f t="shared" si="131"/>
        <v>97.316500000000005</v>
      </c>
      <c r="AP33" s="81">
        <f t="shared" si="131"/>
        <v>97.316500000000005</v>
      </c>
      <c r="AQ33" s="81">
        <f t="shared" si="131"/>
        <v>97.316500000000005</v>
      </c>
      <c r="AR33" s="82">
        <f t="shared" si="131"/>
        <v>97.316500000000005</v>
      </c>
      <c r="AS33" s="46">
        <f t="shared" si="122"/>
        <v>1167.798</v>
      </c>
      <c r="AT33" s="80">
        <f t="shared" si="123"/>
        <v>104.12865500000001</v>
      </c>
      <c r="AU33" s="81">
        <f t="shared" ref="AU33:BE33" si="132">IF(AT33&gt;0,IF(AU$2=37,AT33*(1+$E33),AT33),                  IF(ISERROR(IF(VLOOKUP($C33,$CJ$3:$CK$39,2,FALSE)&lt;=AU$3,$D33,0)),0,IF(VLOOKUP($C33,$CJ$3:$CK$39,2,FALSE)&lt;=AU$3,$D33,0)))</f>
        <v>104.12865500000001</v>
      </c>
      <c r="AV33" s="81">
        <f t="shared" si="132"/>
        <v>104.12865500000001</v>
      </c>
      <c r="AW33" s="81">
        <f t="shared" si="132"/>
        <v>104.12865500000001</v>
      </c>
      <c r="AX33" s="81">
        <f t="shared" si="132"/>
        <v>104.12865500000001</v>
      </c>
      <c r="AY33" s="81">
        <f t="shared" si="132"/>
        <v>104.12865500000001</v>
      </c>
      <c r="AZ33" s="81">
        <f t="shared" si="132"/>
        <v>104.12865500000001</v>
      </c>
      <c r="BA33" s="81">
        <f t="shared" si="132"/>
        <v>104.12865500000001</v>
      </c>
      <c r="BB33" s="81">
        <f t="shared" si="132"/>
        <v>104.12865500000001</v>
      </c>
      <c r="BC33" s="81">
        <f t="shared" si="132"/>
        <v>104.12865500000001</v>
      </c>
      <c r="BD33" s="81">
        <f t="shared" si="132"/>
        <v>104.12865500000001</v>
      </c>
      <c r="BE33" s="82">
        <f t="shared" si="132"/>
        <v>104.12865500000001</v>
      </c>
      <c r="BF33" s="47">
        <f t="shared" si="125"/>
        <v>1249.54386</v>
      </c>
      <c r="BG33" s="80">
        <f t="shared" si="126"/>
        <v>111.41766085000002</v>
      </c>
      <c r="BH33" s="81">
        <f t="shared" ref="BH33:BR33" si="133">IF(BG33&gt;0,IF(BH$2=49,BG33*(1+$E33),BG33),                  IF(ISERROR(IF(VLOOKUP($C33,$CJ$3:$CK$39,2,FALSE)&lt;=BH$3,$D33,0)),0,IF(VLOOKUP($C33,$CJ$3:$CK$39,2,FALSE)&lt;=BH$3,$D33,0)))</f>
        <v>111.41766085000002</v>
      </c>
      <c r="BI33" s="81">
        <f t="shared" si="133"/>
        <v>111.41766085000002</v>
      </c>
      <c r="BJ33" s="81">
        <f t="shared" si="133"/>
        <v>111.41766085000002</v>
      </c>
      <c r="BK33" s="81">
        <f t="shared" si="133"/>
        <v>111.41766085000002</v>
      </c>
      <c r="BL33" s="81">
        <f t="shared" si="133"/>
        <v>111.41766085000002</v>
      </c>
      <c r="BM33" s="81">
        <f t="shared" si="133"/>
        <v>111.41766085000002</v>
      </c>
      <c r="BN33" s="81">
        <f t="shared" si="133"/>
        <v>111.41766085000002</v>
      </c>
      <c r="BO33" s="81">
        <f t="shared" si="133"/>
        <v>111.41766085000002</v>
      </c>
      <c r="BP33" s="81">
        <f t="shared" si="133"/>
        <v>111.41766085000002</v>
      </c>
      <c r="BQ33" s="81">
        <f t="shared" si="133"/>
        <v>111.41766085000002</v>
      </c>
      <c r="BR33" s="82">
        <f t="shared" si="133"/>
        <v>111.41766085000002</v>
      </c>
      <c r="BS33" s="48">
        <f t="shared" si="128"/>
        <v>1337.0119302000003</v>
      </c>
      <c r="CJ33" s="745" t="s">
        <v>334</v>
      </c>
      <c r="CK33" s="745">
        <v>50</v>
      </c>
    </row>
    <row r="34" spans="1:89" ht="15" x14ac:dyDescent="0.25">
      <c r="A34" s="100" t="s">
        <v>414</v>
      </c>
      <c r="B34" s="175" t="s">
        <v>68</v>
      </c>
      <c r="C34" s="308" t="s">
        <v>288</v>
      </c>
      <c r="D34" s="412">
        <v>100</v>
      </c>
      <c r="E34" s="307">
        <v>7.0000000000000007E-2</v>
      </c>
      <c r="F34" s="148"/>
      <c r="G34" s="80">
        <f t="shared" si="114"/>
        <v>0</v>
      </c>
      <c r="H34" s="81">
        <f t="shared" ref="H34:R34" si="134">IF(G34&gt;0,IF(H$2=1,G34*(1+$E34),G34),                  IF(ISERROR(IF(VLOOKUP($C34,$CJ$3:$CK$39,2,FALSE)&lt;=H$3,$D34,0)),0,IF(VLOOKUP($C34,$CJ$3:$CK$39,2,FALSE)&lt;=H$3,$D34,0)))</f>
        <v>0</v>
      </c>
      <c r="I34" s="81">
        <f t="shared" si="134"/>
        <v>0</v>
      </c>
      <c r="J34" s="81">
        <f t="shared" si="134"/>
        <v>100</v>
      </c>
      <c r="K34" s="81">
        <f t="shared" si="134"/>
        <v>100</v>
      </c>
      <c r="L34" s="81">
        <f t="shared" si="134"/>
        <v>100</v>
      </c>
      <c r="M34" s="81">
        <f t="shared" si="134"/>
        <v>100</v>
      </c>
      <c r="N34" s="81">
        <f t="shared" si="134"/>
        <v>100</v>
      </c>
      <c r="O34" s="81">
        <f t="shared" si="134"/>
        <v>100</v>
      </c>
      <c r="P34" s="81">
        <f t="shared" si="134"/>
        <v>100</v>
      </c>
      <c r="Q34" s="81">
        <f t="shared" si="134"/>
        <v>100</v>
      </c>
      <c r="R34" s="81">
        <f t="shared" si="134"/>
        <v>100</v>
      </c>
      <c r="S34" s="44">
        <f t="shared" si="116"/>
        <v>900</v>
      </c>
      <c r="T34" s="80">
        <f t="shared" si="117"/>
        <v>107</v>
      </c>
      <c r="U34" s="81">
        <f t="shared" ref="U34:AE34" si="135">IF(T34&gt;0,IF(U$2=13,T34*(1+$E34),T34),                  IF(ISERROR(IF(VLOOKUP($C34,$CJ$3:$CK$39,2,FALSE)&lt;=U$3,$D34,0)),0,IF(VLOOKUP($C34,$CJ$3:$CK$39,2,FALSE)&lt;=U$3,$D34,0)))</f>
        <v>107</v>
      </c>
      <c r="V34" s="81">
        <f t="shared" si="135"/>
        <v>107</v>
      </c>
      <c r="W34" s="81">
        <f t="shared" si="135"/>
        <v>107</v>
      </c>
      <c r="X34" s="81">
        <f t="shared" si="135"/>
        <v>107</v>
      </c>
      <c r="Y34" s="81">
        <f t="shared" si="135"/>
        <v>107</v>
      </c>
      <c r="Z34" s="81">
        <f t="shared" si="135"/>
        <v>107</v>
      </c>
      <c r="AA34" s="81">
        <f t="shared" si="135"/>
        <v>107</v>
      </c>
      <c r="AB34" s="81">
        <f t="shared" si="135"/>
        <v>107</v>
      </c>
      <c r="AC34" s="81">
        <f t="shared" si="135"/>
        <v>107</v>
      </c>
      <c r="AD34" s="81">
        <f t="shared" si="135"/>
        <v>107</v>
      </c>
      <c r="AE34" s="82">
        <f t="shared" si="135"/>
        <v>107</v>
      </c>
      <c r="AF34" s="45">
        <f t="shared" si="119"/>
        <v>1284</v>
      </c>
      <c r="AG34" s="80">
        <f t="shared" si="120"/>
        <v>114.49000000000001</v>
      </c>
      <c r="AH34" s="81">
        <f t="shared" ref="AH34:AR34" si="136">IF(AG34&gt;0,IF(AH$2=25,AG34*(1+$E34),AG34),                  IF(ISERROR(IF(VLOOKUP($C34,$CJ$3:$CK$39,2,FALSE)&lt;=AH$3,$D34,0)),0,IF(VLOOKUP($C34,$CJ$3:$CK$39,2,FALSE)&lt;=AH$3,$D34,0)))</f>
        <v>114.49000000000001</v>
      </c>
      <c r="AI34" s="81">
        <f t="shared" si="136"/>
        <v>114.49000000000001</v>
      </c>
      <c r="AJ34" s="81">
        <f t="shared" si="136"/>
        <v>114.49000000000001</v>
      </c>
      <c r="AK34" s="81">
        <f t="shared" si="136"/>
        <v>114.49000000000001</v>
      </c>
      <c r="AL34" s="81">
        <f t="shared" si="136"/>
        <v>114.49000000000001</v>
      </c>
      <c r="AM34" s="81">
        <f t="shared" si="136"/>
        <v>114.49000000000001</v>
      </c>
      <c r="AN34" s="81">
        <f t="shared" si="136"/>
        <v>114.49000000000001</v>
      </c>
      <c r="AO34" s="81">
        <f t="shared" si="136"/>
        <v>114.49000000000001</v>
      </c>
      <c r="AP34" s="81">
        <f t="shared" si="136"/>
        <v>114.49000000000001</v>
      </c>
      <c r="AQ34" s="81">
        <f t="shared" si="136"/>
        <v>114.49000000000001</v>
      </c>
      <c r="AR34" s="82">
        <f t="shared" si="136"/>
        <v>114.49000000000001</v>
      </c>
      <c r="AS34" s="46">
        <f t="shared" si="122"/>
        <v>1373.88</v>
      </c>
      <c r="AT34" s="80">
        <f t="shared" si="123"/>
        <v>122.50430000000001</v>
      </c>
      <c r="AU34" s="81">
        <f t="shared" ref="AU34:BE34" si="137">IF(AT34&gt;0,IF(AU$2=37,AT34*(1+$E34),AT34),                  IF(ISERROR(IF(VLOOKUP($C34,$CJ$3:$CK$39,2,FALSE)&lt;=AU$3,$D34,0)),0,IF(VLOOKUP($C34,$CJ$3:$CK$39,2,FALSE)&lt;=AU$3,$D34,0)))</f>
        <v>122.50430000000001</v>
      </c>
      <c r="AV34" s="81">
        <f t="shared" si="137"/>
        <v>122.50430000000001</v>
      </c>
      <c r="AW34" s="81">
        <f t="shared" si="137"/>
        <v>122.50430000000001</v>
      </c>
      <c r="AX34" s="81">
        <f t="shared" si="137"/>
        <v>122.50430000000001</v>
      </c>
      <c r="AY34" s="81">
        <f t="shared" si="137"/>
        <v>122.50430000000001</v>
      </c>
      <c r="AZ34" s="81">
        <f t="shared" si="137"/>
        <v>122.50430000000001</v>
      </c>
      <c r="BA34" s="81">
        <f t="shared" si="137"/>
        <v>122.50430000000001</v>
      </c>
      <c r="BB34" s="81">
        <f t="shared" si="137"/>
        <v>122.50430000000001</v>
      </c>
      <c r="BC34" s="81">
        <f t="shared" si="137"/>
        <v>122.50430000000001</v>
      </c>
      <c r="BD34" s="81">
        <f t="shared" si="137"/>
        <v>122.50430000000001</v>
      </c>
      <c r="BE34" s="82">
        <f t="shared" si="137"/>
        <v>122.50430000000001</v>
      </c>
      <c r="BF34" s="47">
        <f t="shared" si="125"/>
        <v>1470.0516000000005</v>
      </c>
      <c r="BG34" s="80">
        <f t="shared" si="126"/>
        <v>131.07960100000003</v>
      </c>
      <c r="BH34" s="81">
        <f t="shared" ref="BH34:BR34" si="138">IF(BG34&gt;0,IF(BH$2=49,BG34*(1+$E34),BG34),                  IF(ISERROR(IF(VLOOKUP($C34,$CJ$3:$CK$39,2,FALSE)&lt;=BH$3,$D34,0)),0,IF(VLOOKUP($C34,$CJ$3:$CK$39,2,FALSE)&lt;=BH$3,$D34,0)))</f>
        <v>131.07960100000003</v>
      </c>
      <c r="BI34" s="81">
        <f t="shared" si="138"/>
        <v>131.07960100000003</v>
      </c>
      <c r="BJ34" s="81">
        <f t="shared" si="138"/>
        <v>131.07960100000003</v>
      </c>
      <c r="BK34" s="81">
        <f t="shared" si="138"/>
        <v>131.07960100000003</v>
      </c>
      <c r="BL34" s="81">
        <f t="shared" si="138"/>
        <v>131.07960100000003</v>
      </c>
      <c r="BM34" s="81">
        <f t="shared" si="138"/>
        <v>131.07960100000003</v>
      </c>
      <c r="BN34" s="81">
        <f t="shared" si="138"/>
        <v>131.07960100000003</v>
      </c>
      <c r="BO34" s="81">
        <f t="shared" si="138"/>
        <v>131.07960100000003</v>
      </c>
      <c r="BP34" s="81">
        <f t="shared" si="138"/>
        <v>131.07960100000003</v>
      </c>
      <c r="BQ34" s="81">
        <f t="shared" si="138"/>
        <v>131.07960100000003</v>
      </c>
      <c r="BR34" s="82">
        <f t="shared" si="138"/>
        <v>131.07960100000003</v>
      </c>
      <c r="BS34" s="48">
        <f t="shared" si="128"/>
        <v>1572.9552119999998</v>
      </c>
      <c r="CJ34" s="745" t="s">
        <v>335</v>
      </c>
      <c r="CK34" s="745">
        <v>51</v>
      </c>
    </row>
    <row r="35" spans="1:89" ht="15" x14ac:dyDescent="0.25">
      <c r="A35" s="100"/>
      <c r="B35" s="175" t="s">
        <v>351</v>
      </c>
      <c r="C35" s="308" t="s">
        <v>290</v>
      </c>
      <c r="D35" s="412">
        <v>60</v>
      </c>
      <c r="E35" s="307">
        <v>7.0000000000000007E-2</v>
      </c>
      <c r="F35" s="148"/>
      <c r="G35" s="80">
        <f t="shared" si="114"/>
        <v>0</v>
      </c>
      <c r="H35" s="81">
        <f t="shared" ref="H35:R35" si="139">IF(G35&gt;0,IF(H$2=1,G35*(1+$E35),G35),                  IF(ISERROR(IF(VLOOKUP($C35,$CJ$3:$CK$39,2,FALSE)&lt;=H$3,$D35,0)),0,IF(VLOOKUP($C35,$CJ$3:$CK$39,2,FALSE)&lt;=H$3,$D35,0)))</f>
        <v>0</v>
      </c>
      <c r="I35" s="81">
        <f t="shared" si="139"/>
        <v>0</v>
      </c>
      <c r="J35" s="81">
        <f t="shared" si="139"/>
        <v>0</v>
      </c>
      <c r="K35" s="81">
        <f t="shared" si="139"/>
        <v>0</v>
      </c>
      <c r="L35" s="81">
        <f t="shared" si="139"/>
        <v>60</v>
      </c>
      <c r="M35" s="81">
        <f t="shared" si="139"/>
        <v>60</v>
      </c>
      <c r="N35" s="81">
        <f t="shared" si="139"/>
        <v>60</v>
      </c>
      <c r="O35" s="81">
        <f t="shared" si="139"/>
        <v>60</v>
      </c>
      <c r="P35" s="81">
        <f t="shared" si="139"/>
        <v>60</v>
      </c>
      <c r="Q35" s="81">
        <f t="shared" si="139"/>
        <v>60</v>
      </c>
      <c r="R35" s="81">
        <f t="shared" si="139"/>
        <v>60</v>
      </c>
      <c r="S35" s="44">
        <f t="shared" si="116"/>
        <v>420</v>
      </c>
      <c r="T35" s="80">
        <f t="shared" si="117"/>
        <v>64.2</v>
      </c>
      <c r="U35" s="81">
        <f t="shared" ref="U35:AE35" si="140">IF(T35&gt;0,IF(U$2=13,T35*(1+$E35),T35),                  IF(ISERROR(IF(VLOOKUP($C35,$CJ$3:$CK$39,2,FALSE)&lt;=U$3,$D35,0)),0,IF(VLOOKUP($C35,$CJ$3:$CK$39,2,FALSE)&lt;=U$3,$D35,0)))</f>
        <v>64.2</v>
      </c>
      <c r="V35" s="81">
        <f t="shared" si="140"/>
        <v>64.2</v>
      </c>
      <c r="W35" s="81">
        <f t="shared" si="140"/>
        <v>64.2</v>
      </c>
      <c r="X35" s="81">
        <f t="shared" si="140"/>
        <v>64.2</v>
      </c>
      <c r="Y35" s="81">
        <f t="shared" si="140"/>
        <v>64.2</v>
      </c>
      <c r="Z35" s="81">
        <f t="shared" si="140"/>
        <v>64.2</v>
      </c>
      <c r="AA35" s="81">
        <f t="shared" si="140"/>
        <v>64.2</v>
      </c>
      <c r="AB35" s="81">
        <f t="shared" si="140"/>
        <v>64.2</v>
      </c>
      <c r="AC35" s="81">
        <f t="shared" si="140"/>
        <v>64.2</v>
      </c>
      <c r="AD35" s="81">
        <f t="shared" si="140"/>
        <v>64.2</v>
      </c>
      <c r="AE35" s="82">
        <f t="shared" si="140"/>
        <v>64.2</v>
      </c>
      <c r="AF35" s="45">
        <f t="shared" si="119"/>
        <v>770.4000000000002</v>
      </c>
      <c r="AG35" s="80">
        <f t="shared" si="120"/>
        <v>68.694000000000003</v>
      </c>
      <c r="AH35" s="81">
        <f t="shared" ref="AH35:AR35" si="141">IF(AG35&gt;0,IF(AH$2=25,AG35*(1+$E35),AG35),                  IF(ISERROR(IF(VLOOKUP($C35,$CJ$3:$CK$39,2,FALSE)&lt;=AH$3,$D35,0)),0,IF(VLOOKUP($C35,$CJ$3:$CK$39,2,FALSE)&lt;=AH$3,$D35,0)))</f>
        <v>68.694000000000003</v>
      </c>
      <c r="AI35" s="81">
        <f t="shared" si="141"/>
        <v>68.694000000000003</v>
      </c>
      <c r="AJ35" s="81">
        <f t="shared" si="141"/>
        <v>68.694000000000003</v>
      </c>
      <c r="AK35" s="81">
        <f t="shared" si="141"/>
        <v>68.694000000000003</v>
      </c>
      <c r="AL35" s="81">
        <f t="shared" si="141"/>
        <v>68.694000000000003</v>
      </c>
      <c r="AM35" s="81">
        <f t="shared" si="141"/>
        <v>68.694000000000003</v>
      </c>
      <c r="AN35" s="81">
        <f t="shared" si="141"/>
        <v>68.694000000000003</v>
      </c>
      <c r="AO35" s="81">
        <f t="shared" si="141"/>
        <v>68.694000000000003</v>
      </c>
      <c r="AP35" s="81">
        <f t="shared" si="141"/>
        <v>68.694000000000003</v>
      </c>
      <c r="AQ35" s="81">
        <f t="shared" si="141"/>
        <v>68.694000000000003</v>
      </c>
      <c r="AR35" s="82">
        <f t="shared" si="141"/>
        <v>68.694000000000003</v>
      </c>
      <c r="AS35" s="46">
        <f t="shared" si="122"/>
        <v>824.32799999999986</v>
      </c>
      <c r="AT35" s="80">
        <f t="shared" si="123"/>
        <v>73.502580000000009</v>
      </c>
      <c r="AU35" s="81">
        <f t="shared" ref="AU35:BE35" si="142">IF(AT35&gt;0,IF(AU$2=37,AT35*(1+$E35),AT35),                  IF(ISERROR(IF(VLOOKUP($C35,$CJ$3:$CK$39,2,FALSE)&lt;=AU$3,$D35,0)),0,IF(VLOOKUP($C35,$CJ$3:$CK$39,2,FALSE)&lt;=AU$3,$D35,0)))</f>
        <v>73.502580000000009</v>
      </c>
      <c r="AV35" s="81">
        <f t="shared" si="142"/>
        <v>73.502580000000009</v>
      </c>
      <c r="AW35" s="81">
        <f t="shared" si="142"/>
        <v>73.502580000000009</v>
      </c>
      <c r="AX35" s="81">
        <f t="shared" si="142"/>
        <v>73.502580000000009</v>
      </c>
      <c r="AY35" s="81">
        <f t="shared" si="142"/>
        <v>73.502580000000009</v>
      </c>
      <c r="AZ35" s="81">
        <f t="shared" si="142"/>
        <v>73.502580000000009</v>
      </c>
      <c r="BA35" s="81">
        <f t="shared" si="142"/>
        <v>73.502580000000009</v>
      </c>
      <c r="BB35" s="81">
        <f t="shared" si="142"/>
        <v>73.502580000000009</v>
      </c>
      <c r="BC35" s="81">
        <f t="shared" si="142"/>
        <v>73.502580000000009</v>
      </c>
      <c r="BD35" s="81">
        <f t="shared" si="142"/>
        <v>73.502580000000009</v>
      </c>
      <c r="BE35" s="82">
        <f t="shared" si="142"/>
        <v>73.502580000000009</v>
      </c>
      <c r="BF35" s="47">
        <f t="shared" si="125"/>
        <v>882.03095999999994</v>
      </c>
      <c r="BG35" s="80">
        <f t="shared" si="126"/>
        <v>78.647760600000012</v>
      </c>
      <c r="BH35" s="81">
        <f t="shared" ref="BH35:BR35" si="143">IF(BG35&gt;0,IF(BH$2=49,BG35*(1+$E35),BG35),                  IF(ISERROR(IF(VLOOKUP($C35,$CJ$3:$CK$39,2,FALSE)&lt;=BH$3,$D35,0)),0,IF(VLOOKUP($C35,$CJ$3:$CK$39,2,FALSE)&lt;=BH$3,$D35,0)))</f>
        <v>78.647760600000012</v>
      </c>
      <c r="BI35" s="81">
        <f t="shared" si="143"/>
        <v>78.647760600000012</v>
      </c>
      <c r="BJ35" s="81">
        <f t="shared" si="143"/>
        <v>78.647760600000012</v>
      </c>
      <c r="BK35" s="81">
        <f t="shared" si="143"/>
        <v>78.647760600000012</v>
      </c>
      <c r="BL35" s="81">
        <f t="shared" si="143"/>
        <v>78.647760600000012</v>
      </c>
      <c r="BM35" s="81">
        <f t="shared" si="143"/>
        <v>78.647760600000012</v>
      </c>
      <c r="BN35" s="81">
        <f t="shared" si="143"/>
        <v>78.647760600000012</v>
      </c>
      <c r="BO35" s="81">
        <f t="shared" si="143"/>
        <v>78.647760600000012</v>
      </c>
      <c r="BP35" s="81">
        <f t="shared" si="143"/>
        <v>78.647760600000012</v>
      </c>
      <c r="BQ35" s="81">
        <f t="shared" si="143"/>
        <v>78.647760600000012</v>
      </c>
      <c r="BR35" s="82">
        <f t="shared" si="143"/>
        <v>78.647760600000012</v>
      </c>
      <c r="BS35" s="48">
        <f t="shared" si="128"/>
        <v>943.77312719999998</v>
      </c>
      <c r="CJ35" s="745" t="s">
        <v>336</v>
      </c>
      <c r="CK35" s="745">
        <v>52</v>
      </c>
    </row>
    <row r="36" spans="1:89" ht="15" x14ac:dyDescent="0.25">
      <c r="A36" s="100"/>
      <c r="B36" s="175" t="s">
        <v>70</v>
      </c>
      <c r="C36" s="308" t="s">
        <v>288</v>
      </c>
      <c r="D36" s="412">
        <v>55</v>
      </c>
      <c r="E36" s="307">
        <v>7.0000000000000007E-2</v>
      </c>
      <c r="F36" s="148"/>
      <c r="G36" s="80">
        <f t="shared" si="114"/>
        <v>0</v>
      </c>
      <c r="H36" s="81">
        <f t="shared" ref="H36:R36" si="144">IF(G36&gt;0,IF(H$2=1,G36*(1+$E36),G36),                  IF(ISERROR(IF(VLOOKUP($C36,$CJ$3:$CK$39,2,FALSE)&lt;=H$3,$D36,0)),0,IF(VLOOKUP($C36,$CJ$3:$CK$39,2,FALSE)&lt;=H$3,$D36,0)))</f>
        <v>0</v>
      </c>
      <c r="I36" s="81">
        <f t="shared" si="144"/>
        <v>0</v>
      </c>
      <c r="J36" s="81">
        <f t="shared" si="144"/>
        <v>55</v>
      </c>
      <c r="K36" s="81">
        <f t="shared" si="144"/>
        <v>55</v>
      </c>
      <c r="L36" s="81">
        <f t="shared" si="144"/>
        <v>55</v>
      </c>
      <c r="M36" s="81">
        <f t="shared" si="144"/>
        <v>55</v>
      </c>
      <c r="N36" s="81">
        <f t="shared" si="144"/>
        <v>55</v>
      </c>
      <c r="O36" s="81">
        <f t="shared" si="144"/>
        <v>55</v>
      </c>
      <c r="P36" s="81">
        <f t="shared" si="144"/>
        <v>55</v>
      </c>
      <c r="Q36" s="81">
        <f t="shared" si="144"/>
        <v>55</v>
      </c>
      <c r="R36" s="81">
        <f t="shared" si="144"/>
        <v>55</v>
      </c>
      <c r="S36" s="44">
        <f t="shared" si="116"/>
        <v>495</v>
      </c>
      <c r="T36" s="80">
        <f t="shared" si="117"/>
        <v>58.85</v>
      </c>
      <c r="U36" s="81">
        <f t="shared" ref="U36:AE36" si="145">IF(T36&gt;0,IF(U$2=13,T36*(1+$E36),T36),                  IF(ISERROR(IF(VLOOKUP($C36,$CJ$3:$CK$39,2,FALSE)&lt;=U$3,$D36,0)),0,IF(VLOOKUP($C36,$CJ$3:$CK$39,2,FALSE)&lt;=U$3,$D36,0)))</f>
        <v>58.85</v>
      </c>
      <c r="V36" s="81">
        <f t="shared" si="145"/>
        <v>58.85</v>
      </c>
      <c r="W36" s="81">
        <f t="shared" si="145"/>
        <v>58.85</v>
      </c>
      <c r="X36" s="81">
        <f t="shared" si="145"/>
        <v>58.85</v>
      </c>
      <c r="Y36" s="81">
        <f t="shared" si="145"/>
        <v>58.85</v>
      </c>
      <c r="Z36" s="81">
        <f t="shared" si="145"/>
        <v>58.85</v>
      </c>
      <c r="AA36" s="81">
        <f t="shared" si="145"/>
        <v>58.85</v>
      </c>
      <c r="AB36" s="81">
        <f t="shared" si="145"/>
        <v>58.85</v>
      </c>
      <c r="AC36" s="81">
        <f t="shared" si="145"/>
        <v>58.85</v>
      </c>
      <c r="AD36" s="81">
        <f t="shared" si="145"/>
        <v>58.85</v>
      </c>
      <c r="AE36" s="82">
        <f t="shared" si="145"/>
        <v>58.85</v>
      </c>
      <c r="AF36" s="45">
        <f t="shared" si="119"/>
        <v>706.20000000000016</v>
      </c>
      <c r="AG36" s="80">
        <f t="shared" si="120"/>
        <v>62.969500000000004</v>
      </c>
      <c r="AH36" s="81">
        <f t="shared" ref="AH36:AR36" si="146">IF(AG36&gt;0,IF(AH$2=25,AG36*(1+$E36),AG36),                  IF(ISERROR(IF(VLOOKUP($C36,$CJ$3:$CK$39,2,FALSE)&lt;=AH$3,$D36,0)),0,IF(VLOOKUP($C36,$CJ$3:$CK$39,2,FALSE)&lt;=AH$3,$D36,0)))</f>
        <v>62.969500000000004</v>
      </c>
      <c r="AI36" s="81">
        <f t="shared" si="146"/>
        <v>62.969500000000004</v>
      </c>
      <c r="AJ36" s="81">
        <f t="shared" si="146"/>
        <v>62.969500000000004</v>
      </c>
      <c r="AK36" s="81">
        <f t="shared" si="146"/>
        <v>62.969500000000004</v>
      </c>
      <c r="AL36" s="81">
        <f t="shared" si="146"/>
        <v>62.969500000000004</v>
      </c>
      <c r="AM36" s="81">
        <f t="shared" si="146"/>
        <v>62.969500000000004</v>
      </c>
      <c r="AN36" s="81">
        <f t="shared" si="146"/>
        <v>62.969500000000004</v>
      </c>
      <c r="AO36" s="81">
        <f t="shared" si="146"/>
        <v>62.969500000000004</v>
      </c>
      <c r="AP36" s="81">
        <f t="shared" si="146"/>
        <v>62.969500000000004</v>
      </c>
      <c r="AQ36" s="81">
        <f t="shared" si="146"/>
        <v>62.969500000000004</v>
      </c>
      <c r="AR36" s="82">
        <f t="shared" si="146"/>
        <v>62.969500000000004</v>
      </c>
      <c r="AS36" s="46">
        <f t="shared" si="122"/>
        <v>755.63400000000013</v>
      </c>
      <c r="AT36" s="80">
        <f t="shared" si="123"/>
        <v>67.377365000000012</v>
      </c>
      <c r="AU36" s="81">
        <f t="shared" ref="AU36:BE36" si="147">IF(AT36&gt;0,IF(AU$2=37,AT36*(1+$E36),AT36),                  IF(ISERROR(IF(VLOOKUP($C36,$CJ$3:$CK$39,2,FALSE)&lt;=AU$3,$D36,0)),0,IF(VLOOKUP($C36,$CJ$3:$CK$39,2,FALSE)&lt;=AU$3,$D36,0)))</f>
        <v>67.377365000000012</v>
      </c>
      <c r="AV36" s="81">
        <f t="shared" si="147"/>
        <v>67.377365000000012</v>
      </c>
      <c r="AW36" s="81">
        <f t="shared" si="147"/>
        <v>67.377365000000012</v>
      </c>
      <c r="AX36" s="81">
        <f t="shared" si="147"/>
        <v>67.377365000000012</v>
      </c>
      <c r="AY36" s="81">
        <f t="shared" si="147"/>
        <v>67.377365000000012</v>
      </c>
      <c r="AZ36" s="81">
        <f t="shared" si="147"/>
        <v>67.377365000000012</v>
      </c>
      <c r="BA36" s="81">
        <f t="shared" si="147"/>
        <v>67.377365000000012</v>
      </c>
      <c r="BB36" s="81">
        <f t="shared" si="147"/>
        <v>67.377365000000012</v>
      </c>
      <c r="BC36" s="81">
        <f t="shared" si="147"/>
        <v>67.377365000000012</v>
      </c>
      <c r="BD36" s="81">
        <f t="shared" si="147"/>
        <v>67.377365000000012</v>
      </c>
      <c r="BE36" s="82">
        <f t="shared" si="147"/>
        <v>67.377365000000012</v>
      </c>
      <c r="BF36" s="47">
        <f t="shared" si="125"/>
        <v>808.52838000000031</v>
      </c>
      <c r="BG36" s="80">
        <f t="shared" si="126"/>
        <v>72.09378055000002</v>
      </c>
      <c r="BH36" s="81">
        <f t="shared" ref="BH36:BR36" si="148">IF(BG36&gt;0,IF(BH$2=49,BG36*(1+$E36),BG36),                  IF(ISERROR(IF(VLOOKUP($C36,$CJ$3:$CK$39,2,FALSE)&lt;=BH$3,$D36,0)),0,IF(VLOOKUP($C36,$CJ$3:$CK$39,2,FALSE)&lt;=BH$3,$D36,0)))</f>
        <v>72.09378055000002</v>
      </c>
      <c r="BI36" s="81">
        <f t="shared" si="148"/>
        <v>72.09378055000002</v>
      </c>
      <c r="BJ36" s="81">
        <f t="shared" si="148"/>
        <v>72.09378055000002</v>
      </c>
      <c r="BK36" s="81">
        <f t="shared" si="148"/>
        <v>72.09378055000002</v>
      </c>
      <c r="BL36" s="81">
        <f t="shared" si="148"/>
        <v>72.09378055000002</v>
      </c>
      <c r="BM36" s="81">
        <f t="shared" si="148"/>
        <v>72.09378055000002</v>
      </c>
      <c r="BN36" s="81">
        <f t="shared" si="148"/>
        <v>72.09378055000002</v>
      </c>
      <c r="BO36" s="81">
        <f t="shared" si="148"/>
        <v>72.09378055000002</v>
      </c>
      <c r="BP36" s="81">
        <f t="shared" si="148"/>
        <v>72.09378055000002</v>
      </c>
      <c r="BQ36" s="81">
        <f t="shared" si="148"/>
        <v>72.09378055000002</v>
      </c>
      <c r="BR36" s="82">
        <f t="shared" si="148"/>
        <v>72.09378055000002</v>
      </c>
      <c r="BS36" s="48">
        <f t="shared" si="128"/>
        <v>865.12536660000023</v>
      </c>
      <c r="CJ36" s="745" t="s">
        <v>337</v>
      </c>
      <c r="CK36" s="745">
        <v>53</v>
      </c>
    </row>
    <row r="37" spans="1:89" ht="15" x14ac:dyDescent="0.25">
      <c r="A37" s="100"/>
      <c r="B37" s="407"/>
      <c r="C37" s="308"/>
      <c r="D37" s="412"/>
      <c r="E37" s="307"/>
      <c r="F37" s="148"/>
      <c r="G37" s="80">
        <f t="shared" si="114"/>
        <v>0</v>
      </c>
      <c r="H37" s="81">
        <f t="shared" ref="H37:R37" si="149">IF(G37&gt;0,IF(H$2=1,G37*(1+$E37),G37),                  IF(ISERROR(IF(VLOOKUP($C37,$CJ$3:$CK$39,2,FALSE)&lt;=H$3,$D37,0)),0,IF(VLOOKUP($C37,$CJ$3:$CK$39,2,FALSE)&lt;=H$3,$D37,0)))</f>
        <v>0</v>
      </c>
      <c r="I37" s="81">
        <f t="shared" si="149"/>
        <v>0</v>
      </c>
      <c r="J37" s="81">
        <f t="shared" si="149"/>
        <v>0</v>
      </c>
      <c r="K37" s="81">
        <f t="shared" si="149"/>
        <v>0</v>
      </c>
      <c r="L37" s="81">
        <f t="shared" si="149"/>
        <v>0</v>
      </c>
      <c r="M37" s="81">
        <f t="shared" si="149"/>
        <v>0</v>
      </c>
      <c r="N37" s="81">
        <f t="shared" si="149"/>
        <v>0</v>
      </c>
      <c r="O37" s="81">
        <f t="shared" si="149"/>
        <v>0</v>
      </c>
      <c r="P37" s="81">
        <f t="shared" si="149"/>
        <v>0</v>
      </c>
      <c r="Q37" s="81">
        <f t="shared" si="149"/>
        <v>0</v>
      </c>
      <c r="R37" s="81">
        <f t="shared" si="149"/>
        <v>0</v>
      </c>
      <c r="S37" s="44">
        <f t="shared" si="116"/>
        <v>0</v>
      </c>
      <c r="T37" s="80">
        <f t="shared" si="117"/>
        <v>0</v>
      </c>
      <c r="U37" s="81">
        <f t="shared" ref="U37:AE37" si="150">IF(T37&gt;0,IF(U$2=13,T37*(1+$E37),T37),                  IF(ISERROR(IF(VLOOKUP($C37,$CJ$3:$CK$39,2,FALSE)&lt;=U$3,$D37,0)),0,IF(VLOOKUP($C37,$CJ$3:$CK$39,2,FALSE)&lt;=U$3,$D37,0)))</f>
        <v>0</v>
      </c>
      <c r="V37" s="81">
        <f t="shared" si="150"/>
        <v>0</v>
      </c>
      <c r="W37" s="81">
        <f t="shared" si="150"/>
        <v>0</v>
      </c>
      <c r="X37" s="81">
        <f t="shared" si="150"/>
        <v>0</v>
      </c>
      <c r="Y37" s="81">
        <f t="shared" si="150"/>
        <v>0</v>
      </c>
      <c r="Z37" s="81">
        <f t="shared" si="150"/>
        <v>0</v>
      </c>
      <c r="AA37" s="81">
        <f t="shared" si="150"/>
        <v>0</v>
      </c>
      <c r="AB37" s="81">
        <f t="shared" si="150"/>
        <v>0</v>
      </c>
      <c r="AC37" s="81">
        <f t="shared" si="150"/>
        <v>0</v>
      </c>
      <c r="AD37" s="81">
        <f t="shared" si="150"/>
        <v>0</v>
      </c>
      <c r="AE37" s="82">
        <f t="shared" si="150"/>
        <v>0</v>
      </c>
      <c r="AF37" s="45">
        <f t="shared" si="119"/>
        <v>0</v>
      </c>
      <c r="AG37" s="80">
        <f t="shared" si="120"/>
        <v>0</v>
      </c>
      <c r="AH37" s="81">
        <f t="shared" ref="AH37:AR37" si="151">IF(AG37&gt;0,IF(AH$2=25,AG37*(1+$E37),AG37),                  IF(ISERROR(IF(VLOOKUP($C37,$CJ$3:$CK$39,2,FALSE)&lt;=AH$3,$D37,0)),0,IF(VLOOKUP($C37,$CJ$3:$CK$39,2,FALSE)&lt;=AH$3,$D37,0)))</f>
        <v>0</v>
      </c>
      <c r="AI37" s="81">
        <f t="shared" si="151"/>
        <v>0</v>
      </c>
      <c r="AJ37" s="81">
        <f t="shared" si="151"/>
        <v>0</v>
      </c>
      <c r="AK37" s="81">
        <f t="shared" si="151"/>
        <v>0</v>
      </c>
      <c r="AL37" s="81">
        <f t="shared" si="151"/>
        <v>0</v>
      </c>
      <c r="AM37" s="81">
        <f t="shared" si="151"/>
        <v>0</v>
      </c>
      <c r="AN37" s="81">
        <f t="shared" si="151"/>
        <v>0</v>
      </c>
      <c r="AO37" s="81">
        <f t="shared" si="151"/>
        <v>0</v>
      </c>
      <c r="AP37" s="81">
        <f t="shared" si="151"/>
        <v>0</v>
      </c>
      <c r="AQ37" s="81">
        <f t="shared" si="151"/>
        <v>0</v>
      </c>
      <c r="AR37" s="82">
        <f t="shared" si="151"/>
        <v>0</v>
      </c>
      <c r="AS37" s="46">
        <f t="shared" si="122"/>
        <v>0</v>
      </c>
      <c r="AT37" s="80">
        <f t="shared" si="123"/>
        <v>0</v>
      </c>
      <c r="AU37" s="81">
        <f t="shared" ref="AU37:BE37" si="152">IF(AT37&gt;0,IF(AU$2=37,AT37*(1+$E37),AT37),                  IF(ISERROR(IF(VLOOKUP($C37,$CJ$3:$CK$39,2,FALSE)&lt;=AU$3,$D37,0)),0,IF(VLOOKUP($C37,$CJ$3:$CK$39,2,FALSE)&lt;=AU$3,$D37,0)))</f>
        <v>0</v>
      </c>
      <c r="AV37" s="81">
        <f t="shared" si="152"/>
        <v>0</v>
      </c>
      <c r="AW37" s="81">
        <f t="shared" si="152"/>
        <v>0</v>
      </c>
      <c r="AX37" s="81">
        <f t="shared" si="152"/>
        <v>0</v>
      </c>
      <c r="AY37" s="81">
        <f t="shared" si="152"/>
        <v>0</v>
      </c>
      <c r="AZ37" s="81">
        <f t="shared" si="152"/>
        <v>0</v>
      </c>
      <c r="BA37" s="81">
        <f t="shared" si="152"/>
        <v>0</v>
      </c>
      <c r="BB37" s="81">
        <f t="shared" si="152"/>
        <v>0</v>
      </c>
      <c r="BC37" s="81">
        <f t="shared" si="152"/>
        <v>0</v>
      </c>
      <c r="BD37" s="81">
        <f t="shared" si="152"/>
        <v>0</v>
      </c>
      <c r="BE37" s="82">
        <f t="shared" si="152"/>
        <v>0</v>
      </c>
      <c r="BF37" s="47">
        <f t="shared" si="125"/>
        <v>0</v>
      </c>
      <c r="BG37" s="80">
        <f t="shared" si="126"/>
        <v>0</v>
      </c>
      <c r="BH37" s="81">
        <f t="shared" ref="BH37:BR37" si="153">IF(BG37&gt;0,IF(BH$2=49,BG37*(1+$E37),BG37),                  IF(ISERROR(IF(VLOOKUP($C37,$CJ$3:$CK$39,2,FALSE)&lt;=BH$3,$D37,0)),0,IF(VLOOKUP($C37,$CJ$3:$CK$39,2,FALSE)&lt;=BH$3,$D37,0)))</f>
        <v>0</v>
      </c>
      <c r="BI37" s="81">
        <f t="shared" si="153"/>
        <v>0</v>
      </c>
      <c r="BJ37" s="81">
        <f t="shared" si="153"/>
        <v>0</v>
      </c>
      <c r="BK37" s="81">
        <f t="shared" si="153"/>
        <v>0</v>
      </c>
      <c r="BL37" s="81">
        <f t="shared" si="153"/>
        <v>0</v>
      </c>
      <c r="BM37" s="81">
        <f t="shared" si="153"/>
        <v>0</v>
      </c>
      <c r="BN37" s="81">
        <f t="shared" si="153"/>
        <v>0</v>
      </c>
      <c r="BO37" s="81">
        <f t="shared" si="153"/>
        <v>0</v>
      </c>
      <c r="BP37" s="81">
        <f t="shared" si="153"/>
        <v>0</v>
      </c>
      <c r="BQ37" s="81">
        <f t="shared" si="153"/>
        <v>0</v>
      </c>
      <c r="BR37" s="82">
        <f t="shared" si="153"/>
        <v>0</v>
      </c>
      <c r="BS37" s="48">
        <f t="shared" si="128"/>
        <v>0</v>
      </c>
      <c r="CJ37" s="745" t="s">
        <v>338</v>
      </c>
      <c r="CK37" s="745">
        <v>54</v>
      </c>
    </row>
    <row r="38" spans="1:89" ht="15" x14ac:dyDescent="0.25">
      <c r="A38" s="100"/>
      <c r="B38" s="407"/>
      <c r="C38" s="308"/>
      <c r="D38" s="412"/>
      <c r="E38" s="307"/>
      <c r="F38" s="148"/>
      <c r="G38" s="80">
        <f t="shared" si="114"/>
        <v>0</v>
      </c>
      <c r="H38" s="81">
        <f t="shared" ref="H38:R38" si="154">IF(G38&gt;0,IF(H$2=1,G38*(1+$E38),G38),                  IF(ISERROR(IF(VLOOKUP($C38,$CJ$3:$CK$39,2,FALSE)&lt;=H$3,$D38,0)),0,IF(VLOOKUP($C38,$CJ$3:$CK$39,2,FALSE)&lt;=H$3,$D38,0)))</f>
        <v>0</v>
      </c>
      <c r="I38" s="81">
        <f t="shared" si="154"/>
        <v>0</v>
      </c>
      <c r="J38" s="81">
        <f t="shared" si="154"/>
        <v>0</v>
      </c>
      <c r="K38" s="81">
        <f t="shared" si="154"/>
        <v>0</v>
      </c>
      <c r="L38" s="81">
        <f t="shared" si="154"/>
        <v>0</v>
      </c>
      <c r="M38" s="81">
        <f t="shared" si="154"/>
        <v>0</v>
      </c>
      <c r="N38" s="81">
        <f t="shared" si="154"/>
        <v>0</v>
      </c>
      <c r="O38" s="81">
        <f t="shared" si="154"/>
        <v>0</v>
      </c>
      <c r="P38" s="81">
        <f t="shared" si="154"/>
        <v>0</v>
      </c>
      <c r="Q38" s="81">
        <f t="shared" si="154"/>
        <v>0</v>
      </c>
      <c r="R38" s="81">
        <f t="shared" si="154"/>
        <v>0</v>
      </c>
      <c r="S38" s="44">
        <f t="shared" si="116"/>
        <v>0</v>
      </c>
      <c r="T38" s="80">
        <f t="shared" si="117"/>
        <v>0</v>
      </c>
      <c r="U38" s="81">
        <f t="shared" ref="U38:AE38" si="155">IF(T38&gt;0,IF(U$2=13,T38*(1+$E38),T38),                  IF(ISERROR(IF(VLOOKUP($C38,$CJ$3:$CK$39,2,FALSE)&lt;=U$3,$D38,0)),0,IF(VLOOKUP($C38,$CJ$3:$CK$39,2,FALSE)&lt;=U$3,$D38,0)))</f>
        <v>0</v>
      </c>
      <c r="V38" s="81">
        <f t="shared" si="155"/>
        <v>0</v>
      </c>
      <c r="W38" s="81">
        <f t="shared" si="155"/>
        <v>0</v>
      </c>
      <c r="X38" s="81">
        <f t="shared" si="155"/>
        <v>0</v>
      </c>
      <c r="Y38" s="81">
        <f t="shared" si="155"/>
        <v>0</v>
      </c>
      <c r="Z38" s="81">
        <f t="shared" si="155"/>
        <v>0</v>
      </c>
      <c r="AA38" s="81">
        <f t="shared" si="155"/>
        <v>0</v>
      </c>
      <c r="AB38" s="81">
        <f t="shared" si="155"/>
        <v>0</v>
      </c>
      <c r="AC38" s="81">
        <f t="shared" si="155"/>
        <v>0</v>
      </c>
      <c r="AD38" s="81">
        <f t="shared" si="155"/>
        <v>0</v>
      </c>
      <c r="AE38" s="82">
        <f t="shared" si="155"/>
        <v>0</v>
      </c>
      <c r="AF38" s="45">
        <f t="shared" si="119"/>
        <v>0</v>
      </c>
      <c r="AG38" s="80">
        <f t="shared" si="120"/>
        <v>0</v>
      </c>
      <c r="AH38" s="81">
        <f t="shared" ref="AH38:AR38" si="156">IF(AG38&gt;0,IF(AH$2=25,AG38*(1+$E38),AG38),                  IF(ISERROR(IF(VLOOKUP($C38,$CJ$3:$CK$39,2,FALSE)&lt;=AH$3,$D38,0)),0,IF(VLOOKUP($C38,$CJ$3:$CK$39,2,FALSE)&lt;=AH$3,$D38,0)))</f>
        <v>0</v>
      </c>
      <c r="AI38" s="81">
        <f t="shared" si="156"/>
        <v>0</v>
      </c>
      <c r="AJ38" s="81">
        <f t="shared" si="156"/>
        <v>0</v>
      </c>
      <c r="AK38" s="81">
        <f t="shared" si="156"/>
        <v>0</v>
      </c>
      <c r="AL38" s="81">
        <f t="shared" si="156"/>
        <v>0</v>
      </c>
      <c r="AM38" s="81">
        <f t="shared" si="156"/>
        <v>0</v>
      </c>
      <c r="AN38" s="81">
        <f t="shared" si="156"/>
        <v>0</v>
      </c>
      <c r="AO38" s="81">
        <f t="shared" si="156"/>
        <v>0</v>
      </c>
      <c r="AP38" s="81">
        <f t="shared" si="156"/>
        <v>0</v>
      </c>
      <c r="AQ38" s="81">
        <f t="shared" si="156"/>
        <v>0</v>
      </c>
      <c r="AR38" s="82">
        <f t="shared" si="156"/>
        <v>0</v>
      </c>
      <c r="AS38" s="46">
        <f t="shared" si="122"/>
        <v>0</v>
      </c>
      <c r="AT38" s="80">
        <f t="shared" si="123"/>
        <v>0</v>
      </c>
      <c r="AU38" s="81">
        <f t="shared" ref="AU38:BE38" si="157">IF(AT38&gt;0,IF(AU$2=37,AT38*(1+$E38),AT38),                  IF(ISERROR(IF(VLOOKUP($C38,$CJ$3:$CK$39,2,FALSE)&lt;=AU$3,$D38,0)),0,IF(VLOOKUP($C38,$CJ$3:$CK$39,2,FALSE)&lt;=AU$3,$D38,0)))</f>
        <v>0</v>
      </c>
      <c r="AV38" s="81">
        <f t="shared" si="157"/>
        <v>0</v>
      </c>
      <c r="AW38" s="81">
        <f t="shared" si="157"/>
        <v>0</v>
      </c>
      <c r="AX38" s="81">
        <f t="shared" si="157"/>
        <v>0</v>
      </c>
      <c r="AY38" s="81">
        <f t="shared" si="157"/>
        <v>0</v>
      </c>
      <c r="AZ38" s="81">
        <f t="shared" si="157"/>
        <v>0</v>
      </c>
      <c r="BA38" s="81">
        <f t="shared" si="157"/>
        <v>0</v>
      </c>
      <c r="BB38" s="81">
        <f t="shared" si="157"/>
        <v>0</v>
      </c>
      <c r="BC38" s="81">
        <f t="shared" si="157"/>
        <v>0</v>
      </c>
      <c r="BD38" s="81">
        <f t="shared" si="157"/>
        <v>0</v>
      </c>
      <c r="BE38" s="82">
        <f t="shared" si="157"/>
        <v>0</v>
      </c>
      <c r="BF38" s="47">
        <f t="shared" si="125"/>
        <v>0</v>
      </c>
      <c r="BG38" s="80">
        <f t="shared" si="126"/>
        <v>0</v>
      </c>
      <c r="BH38" s="81">
        <f t="shared" ref="BH38:BR38" si="158">IF(BG38&gt;0,IF(BH$2=49,BG38*(1+$E38),BG38),                  IF(ISERROR(IF(VLOOKUP($C38,$CJ$3:$CK$39,2,FALSE)&lt;=BH$3,$D38,0)),0,IF(VLOOKUP($C38,$CJ$3:$CK$39,2,FALSE)&lt;=BH$3,$D38,0)))</f>
        <v>0</v>
      </c>
      <c r="BI38" s="81">
        <f t="shared" si="158"/>
        <v>0</v>
      </c>
      <c r="BJ38" s="81">
        <f t="shared" si="158"/>
        <v>0</v>
      </c>
      <c r="BK38" s="81">
        <f t="shared" si="158"/>
        <v>0</v>
      </c>
      <c r="BL38" s="81">
        <f t="shared" si="158"/>
        <v>0</v>
      </c>
      <c r="BM38" s="81">
        <f t="shared" si="158"/>
        <v>0</v>
      </c>
      <c r="BN38" s="81">
        <f t="shared" si="158"/>
        <v>0</v>
      </c>
      <c r="BO38" s="81">
        <f t="shared" si="158"/>
        <v>0</v>
      </c>
      <c r="BP38" s="81">
        <f t="shared" si="158"/>
        <v>0</v>
      </c>
      <c r="BQ38" s="81">
        <f t="shared" si="158"/>
        <v>0</v>
      </c>
      <c r="BR38" s="82">
        <f t="shared" si="158"/>
        <v>0</v>
      </c>
      <c r="BS38" s="48">
        <f t="shared" si="128"/>
        <v>0</v>
      </c>
      <c r="CJ38" s="745" t="s">
        <v>341</v>
      </c>
      <c r="CK38" s="745">
        <v>57</v>
      </c>
    </row>
    <row r="39" spans="1:89" ht="15" x14ac:dyDescent="0.25">
      <c r="A39" s="100"/>
      <c r="B39" s="407"/>
      <c r="C39" s="308"/>
      <c r="D39" s="412"/>
      <c r="E39" s="307"/>
      <c r="F39" s="148"/>
      <c r="G39" s="80">
        <f t="shared" si="114"/>
        <v>0</v>
      </c>
      <c r="H39" s="81">
        <f t="shared" ref="H39:R39" si="159">IF(G39&gt;0,IF(H$2=1,G39*(1+$E39),G39),                  IF(ISERROR(IF(VLOOKUP($C39,$CJ$3:$CK$39,2,FALSE)&lt;=H$3,$D39,0)),0,IF(VLOOKUP($C39,$CJ$3:$CK$39,2,FALSE)&lt;=H$3,$D39,0)))</f>
        <v>0</v>
      </c>
      <c r="I39" s="81">
        <f t="shared" si="159"/>
        <v>0</v>
      </c>
      <c r="J39" s="81">
        <f t="shared" si="159"/>
        <v>0</v>
      </c>
      <c r="K39" s="81">
        <f t="shared" si="159"/>
        <v>0</v>
      </c>
      <c r="L39" s="81">
        <f t="shared" si="159"/>
        <v>0</v>
      </c>
      <c r="M39" s="81">
        <f t="shared" si="159"/>
        <v>0</v>
      </c>
      <c r="N39" s="81">
        <f t="shared" si="159"/>
        <v>0</v>
      </c>
      <c r="O39" s="81">
        <f t="shared" si="159"/>
        <v>0</v>
      </c>
      <c r="P39" s="81">
        <f t="shared" si="159"/>
        <v>0</v>
      </c>
      <c r="Q39" s="81">
        <f t="shared" si="159"/>
        <v>0</v>
      </c>
      <c r="R39" s="81">
        <f t="shared" si="159"/>
        <v>0</v>
      </c>
      <c r="S39" s="44">
        <f t="shared" si="116"/>
        <v>0</v>
      </c>
      <c r="T39" s="80">
        <f t="shared" si="117"/>
        <v>0</v>
      </c>
      <c r="U39" s="81">
        <f t="shared" ref="U39:AE39" si="160">IF(T39&gt;0,IF(U$2=13,T39*(1+$E39),T39),                  IF(ISERROR(IF(VLOOKUP($C39,$CJ$3:$CK$39,2,FALSE)&lt;=U$3,$D39,0)),0,IF(VLOOKUP($C39,$CJ$3:$CK$39,2,FALSE)&lt;=U$3,$D39,0)))</f>
        <v>0</v>
      </c>
      <c r="V39" s="81">
        <f t="shared" si="160"/>
        <v>0</v>
      </c>
      <c r="W39" s="81">
        <f t="shared" si="160"/>
        <v>0</v>
      </c>
      <c r="X39" s="81">
        <f t="shared" si="160"/>
        <v>0</v>
      </c>
      <c r="Y39" s="81">
        <f t="shared" si="160"/>
        <v>0</v>
      </c>
      <c r="Z39" s="81">
        <f t="shared" si="160"/>
        <v>0</v>
      </c>
      <c r="AA39" s="81">
        <f t="shared" si="160"/>
        <v>0</v>
      </c>
      <c r="AB39" s="81">
        <f t="shared" si="160"/>
        <v>0</v>
      </c>
      <c r="AC39" s="81">
        <f t="shared" si="160"/>
        <v>0</v>
      </c>
      <c r="AD39" s="81">
        <f t="shared" si="160"/>
        <v>0</v>
      </c>
      <c r="AE39" s="82">
        <f t="shared" si="160"/>
        <v>0</v>
      </c>
      <c r="AF39" s="45">
        <f t="shared" si="119"/>
        <v>0</v>
      </c>
      <c r="AG39" s="80">
        <f t="shared" si="120"/>
        <v>0</v>
      </c>
      <c r="AH39" s="81">
        <f t="shared" ref="AH39:AR39" si="161">IF(AG39&gt;0,IF(AH$2=25,AG39*(1+$E39),AG39),                  IF(ISERROR(IF(VLOOKUP($C39,$CJ$3:$CK$39,2,FALSE)&lt;=AH$3,$D39,0)),0,IF(VLOOKUP($C39,$CJ$3:$CK$39,2,FALSE)&lt;=AH$3,$D39,0)))</f>
        <v>0</v>
      </c>
      <c r="AI39" s="81">
        <f t="shared" si="161"/>
        <v>0</v>
      </c>
      <c r="AJ39" s="81">
        <f t="shared" si="161"/>
        <v>0</v>
      </c>
      <c r="AK39" s="81">
        <f t="shared" si="161"/>
        <v>0</v>
      </c>
      <c r="AL39" s="81">
        <f t="shared" si="161"/>
        <v>0</v>
      </c>
      <c r="AM39" s="81">
        <f t="shared" si="161"/>
        <v>0</v>
      </c>
      <c r="AN39" s="81">
        <f t="shared" si="161"/>
        <v>0</v>
      </c>
      <c r="AO39" s="81">
        <f t="shared" si="161"/>
        <v>0</v>
      </c>
      <c r="AP39" s="81">
        <f t="shared" si="161"/>
        <v>0</v>
      </c>
      <c r="AQ39" s="81">
        <f t="shared" si="161"/>
        <v>0</v>
      </c>
      <c r="AR39" s="82">
        <f t="shared" si="161"/>
        <v>0</v>
      </c>
      <c r="AS39" s="46">
        <f t="shared" si="122"/>
        <v>0</v>
      </c>
      <c r="AT39" s="80">
        <f t="shared" si="123"/>
        <v>0</v>
      </c>
      <c r="AU39" s="81">
        <f t="shared" ref="AU39:BE39" si="162">IF(AT39&gt;0,IF(AU$2=37,AT39*(1+$E39),AT39),                  IF(ISERROR(IF(VLOOKUP($C39,$CJ$3:$CK$39,2,FALSE)&lt;=AU$3,$D39,0)),0,IF(VLOOKUP($C39,$CJ$3:$CK$39,2,FALSE)&lt;=AU$3,$D39,0)))</f>
        <v>0</v>
      </c>
      <c r="AV39" s="81">
        <f t="shared" si="162"/>
        <v>0</v>
      </c>
      <c r="AW39" s="81">
        <f t="shared" si="162"/>
        <v>0</v>
      </c>
      <c r="AX39" s="81">
        <f t="shared" si="162"/>
        <v>0</v>
      </c>
      <c r="AY39" s="81">
        <f t="shared" si="162"/>
        <v>0</v>
      </c>
      <c r="AZ39" s="81">
        <f t="shared" si="162"/>
        <v>0</v>
      </c>
      <c r="BA39" s="81">
        <f t="shared" si="162"/>
        <v>0</v>
      </c>
      <c r="BB39" s="81">
        <f t="shared" si="162"/>
        <v>0</v>
      </c>
      <c r="BC39" s="81">
        <f t="shared" si="162"/>
        <v>0</v>
      </c>
      <c r="BD39" s="81">
        <f t="shared" si="162"/>
        <v>0</v>
      </c>
      <c r="BE39" s="82">
        <f t="shared" si="162"/>
        <v>0</v>
      </c>
      <c r="BF39" s="47">
        <f t="shared" si="125"/>
        <v>0</v>
      </c>
      <c r="BG39" s="80">
        <f t="shared" si="126"/>
        <v>0</v>
      </c>
      <c r="BH39" s="81">
        <f t="shared" ref="BH39:BR39" si="163">IF(BG39&gt;0,IF(BH$2=49,BG39*(1+$E39),BG39),                  IF(ISERROR(IF(VLOOKUP($C39,$CJ$3:$CK$39,2,FALSE)&lt;=BH$3,$D39,0)),0,IF(VLOOKUP($C39,$CJ$3:$CK$39,2,FALSE)&lt;=BH$3,$D39,0)))</f>
        <v>0</v>
      </c>
      <c r="BI39" s="81">
        <f t="shared" si="163"/>
        <v>0</v>
      </c>
      <c r="BJ39" s="81">
        <f t="shared" si="163"/>
        <v>0</v>
      </c>
      <c r="BK39" s="81">
        <f t="shared" si="163"/>
        <v>0</v>
      </c>
      <c r="BL39" s="81">
        <f t="shared" si="163"/>
        <v>0</v>
      </c>
      <c r="BM39" s="81">
        <f t="shared" si="163"/>
        <v>0</v>
      </c>
      <c r="BN39" s="81">
        <f t="shared" si="163"/>
        <v>0</v>
      </c>
      <c r="BO39" s="81">
        <f t="shared" si="163"/>
        <v>0</v>
      </c>
      <c r="BP39" s="81">
        <f t="shared" si="163"/>
        <v>0</v>
      </c>
      <c r="BQ39" s="81">
        <f t="shared" si="163"/>
        <v>0</v>
      </c>
      <c r="BR39" s="82">
        <f t="shared" si="163"/>
        <v>0</v>
      </c>
      <c r="BS39" s="48">
        <f t="shared" si="128"/>
        <v>0</v>
      </c>
      <c r="CJ39" s="745" t="s">
        <v>342</v>
      </c>
      <c r="CK39" s="745">
        <v>58</v>
      </c>
    </row>
    <row r="40" spans="1:89" ht="6" customHeight="1" x14ac:dyDescent="0.2">
      <c r="A40" s="146"/>
      <c r="B40" s="148"/>
      <c r="C40" s="399"/>
      <c r="D40" s="400"/>
      <c r="E40" s="148"/>
      <c r="F40" s="148"/>
      <c r="G40" s="195"/>
      <c r="H40" s="196"/>
      <c r="I40" s="196"/>
      <c r="J40" s="196"/>
      <c r="K40" s="196"/>
      <c r="L40" s="196"/>
      <c r="M40" s="196"/>
      <c r="N40" s="196"/>
      <c r="O40" s="196"/>
      <c r="P40" s="196"/>
      <c r="Q40" s="196"/>
      <c r="R40" s="196"/>
      <c r="S40" s="238"/>
      <c r="T40" s="195"/>
      <c r="U40" s="196"/>
      <c r="V40" s="196"/>
      <c r="W40" s="196"/>
      <c r="X40" s="196"/>
      <c r="Y40" s="196"/>
      <c r="Z40" s="196"/>
      <c r="AA40" s="196"/>
      <c r="AB40" s="196"/>
      <c r="AC40" s="196"/>
      <c r="AD40" s="196"/>
      <c r="AE40" s="197"/>
      <c r="AF40" s="249">
        <f t="shared" si="119"/>
        <v>0</v>
      </c>
      <c r="AG40" s="195"/>
      <c r="AH40" s="196"/>
      <c r="AI40" s="196"/>
      <c r="AJ40" s="196"/>
      <c r="AK40" s="196"/>
      <c r="AL40" s="196"/>
      <c r="AM40" s="196"/>
      <c r="AN40" s="196"/>
      <c r="AO40" s="196"/>
      <c r="AP40" s="196"/>
      <c r="AQ40" s="196"/>
      <c r="AR40" s="197"/>
      <c r="AS40" s="263">
        <f t="shared" si="122"/>
        <v>0</v>
      </c>
      <c r="AT40" s="195"/>
      <c r="AU40" s="196"/>
      <c r="AV40" s="196"/>
      <c r="AW40" s="196"/>
      <c r="AX40" s="196"/>
      <c r="AY40" s="196"/>
      <c r="AZ40" s="196"/>
      <c r="BA40" s="196"/>
      <c r="BB40" s="196"/>
      <c r="BC40" s="196"/>
      <c r="BD40" s="196"/>
      <c r="BE40" s="197"/>
      <c r="BF40" s="259">
        <f t="shared" si="125"/>
        <v>0</v>
      </c>
      <c r="BG40" s="195"/>
      <c r="BH40" s="196"/>
      <c r="BI40" s="196"/>
      <c r="BJ40" s="196"/>
      <c r="BK40" s="196"/>
      <c r="BL40" s="196"/>
      <c r="BM40" s="196"/>
      <c r="BN40" s="196"/>
      <c r="BO40" s="196"/>
      <c r="BP40" s="196"/>
      <c r="BQ40" s="196"/>
      <c r="BR40" s="197"/>
      <c r="BS40" s="256">
        <f t="shared" si="128"/>
        <v>0</v>
      </c>
    </row>
    <row r="41" spans="1:89" s="563" customFormat="1" x14ac:dyDescent="0.2">
      <c r="A41" s="550"/>
      <c r="B41" s="551" t="s">
        <v>22</v>
      </c>
      <c r="C41" s="552"/>
      <c r="D41" s="553"/>
      <c r="E41" s="554"/>
      <c r="F41" s="554"/>
      <c r="G41" s="555">
        <f t="shared" ref="G41:AL41" si="164">COUNTIF(G32:G40,"&gt;0")</f>
        <v>1</v>
      </c>
      <c r="H41" s="556">
        <f t="shared" si="164"/>
        <v>2</v>
      </c>
      <c r="I41" s="556">
        <f t="shared" si="164"/>
        <v>2</v>
      </c>
      <c r="J41" s="556">
        <f t="shared" si="164"/>
        <v>4</v>
      </c>
      <c r="K41" s="556">
        <f t="shared" si="164"/>
        <v>4</v>
      </c>
      <c r="L41" s="556">
        <f t="shared" si="164"/>
        <v>5</v>
      </c>
      <c r="M41" s="556">
        <f t="shared" si="164"/>
        <v>5</v>
      </c>
      <c r="N41" s="556">
        <f t="shared" si="164"/>
        <v>5</v>
      </c>
      <c r="O41" s="556">
        <f t="shared" si="164"/>
        <v>5</v>
      </c>
      <c r="P41" s="556">
        <f t="shared" si="164"/>
        <v>5</v>
      </c>
      <c r="Q41" s="556">
        <f t="shared" si="164"/>
        <v>5</v>
      </c>
      <c r="R41" s="556">
        <f t="shared" si="164"/>
        <v>5</v>
      </c>
      <c r="S41" s="557">
        <f t="shared" si="164"/>
        <v>5</v>
      </c>
      <c r="T41" s="555">
        <f t="shared" si="164"/>
        <v>5</v>
      </c>
      <c r="U41" s="556">
        <f t="shared" si="164"/>
        <v>5</v>
      </c>
      <c r="V41" s="556">
        <f t="shared" si="164"/>
        <v>5</v>
      </c>
      <c r="W41" s="556">
        <f t="shared" si="164"/>
        <v>5</v>
      </c>
      <c r="X41" s="556">
        <f t="shared" si="164"/>
        <v>5</v>
      </c>
      <c r="Y41" s="556">
        <f t="shared" si="164"/>
        <v>5</v>
      </c>
      <c r="Z41" s="556">
        <f t="shared" si="164"/>
        <v>5</v>
      </c>
      <c r="AA41" s="556">
        <f t="shared" si="164"/>
        <v>5</v>
      </c>
      <c r="AB41" s="556">
        <f t="shared" si="164"/>
        <v>5</v>
      </c>
      <c r="AC41" s="556">
        <f t="shared" si="164"/>
        <v>5</v>
      </c>
      <c r="AD41" s="556">
        <f t="shared" si="164"/>
        <v>5</v>
      </c>
      <c r="AE41" s="558">
        <f t="shared" si="164"/>
        <v>5</v>
      </c>
      <c r="AF41" s="559">
        <f t="shared" si="164"/>
        <v>5</v>
      </c>
      <c r="AG41" s="555">
        <f t="shared" si="164"/>
        <v>5</v>
      </c>
      <c r="AH41" s="556">
        <f t="shared" si="164"/>
        <v>5</v>
      </c>
      <c r="AI41" s="556">
        <f t="shared" si="164"/>
        <v>5</v>
      </c>
      <c r="AJ41" s="556">
        <f t="shared" si="164"/>
        <v>5</v>
      </c>
      <c r="AK41" s="556">
        <f t="shared" si="164"/>
        <v>5</v>
      </c>
      <c r="AL41" s="556">
        <f t="shared" si="164"/>
        <v>5</v>
      </c>
      <c r="AM41" s="556">
        <f t="shared" ref="AM41:BR41" si="165">COUNTIF(AM32:AM40,"&gt;0")</f>
        <v>5</v>
      </c>
      <c r="AN41" s="556">
        <f t="shared" si="165"/>
        <v>5</v>
      </c>
      <c r="AO41" s="556">
        <f t="shared" si="165"/>
        <v>5</v>
      </c>
      <c r="AP41" s="556">
        <f t="shared" si="165"/>
        <v>5</v>
      </c>
      <c r="AQ41" s="556">
        <f t="shared" si="165"/>
        <v>5</v>
      </c>
      <c r="AR41" s="558">
        <f t="shared" si="165"/>
        <v>5</v>
      </c>
      <c r="AS41" s="560">
        <f t="shared" si="165"/>
        <v>5</v>
      </c>
      <c r="AT41" s="555">
        <f t="shared" si="165"/>
        <v>5</v>
      </c>
      <c r="AU41" s="556">
        <f t="shared" si="165"/>
        <v>5</v>
      </c>
      <c r="AV41" s="556">
        <f t="shared" si="165"/>
        <v>5</v>
      </c>
      <c r="AW41" s="556">
        <f t="shared" si="165"/>
        <v>5</v>
      </c>
      <c r="AX41" s="556">
        <f t="shared" si="165"/>
        <v>5</v>
      </c>
      <c r="AY41" s="556">
        <f t="shared" si="165"/>
        <v>5</v>
      </c>
      <c r="AZ41" s="556">
        <f t="shared" si="165"/>
        <v>5</v>
      </c>
      <c r="BA41" s="556">
        <f t="shared" si="165"/>
        <v>5</v>
      </c>
      <c r="BB41" s="556">
        <f t="shared" si="165"/>
        <v>5</v>
      </c>
      <c r="BC41" s="556">
        <f t="shared" si="165"/>
        <v>5</v>
      </c>
      <c r="BD41" s="556">
        <f t="shared" si="165"/>
        <v>5</v>
      </c>
      <c r="BE41" s="558">
        <f t="shared" si="165"/>
        <v>5</v>
      </c>
      <c r="BF41" s="561">
        <f t="shared" si="165"/>
        <v>5</v>
      </c>
      <c r="BG41" s="555">
        <f t="shared" si="165"/>
        <v>5</v>
      </c>
      <c r="BH41" s="556">
        <f t="shared" si="165"/>
        <v>5</v>
      </c>
      <c r="BI41" s="556">
        <f t="shared" si="165"/>
        <v>5</v>
      </c>
      <c r="BJ41" s="556">
        <f t="shared" si="165"/>
        <v>5</v>
      </c>
      <c r="BK41" s="556">
        <f t="shared" si="165"/>
        <v>5</v>
      </c>
      <c r="BL41" s="556">
        <f t="shared" si="165"/>
        <v>5</v>
      </c>
      <c r="BM41" s="556">
        <f t="shared" si="165"/>
        <v>5</v>
      </c>
      <c r="BN41" s="556">
        <f t="shared" si="165"/>
        <v>5</v>
      </c>
      <c r="BO41" s="556">
        <f t="shared" si="165"/>
        <v>5</v>
      </c>
      <c r="BP41" s="556">
        <f t="shared" si="165"/>
        <v>5</v>
      </c>
      <c r="BQ41" s="556">
        <f t="shared" si="165"/>
        <v>5</v>
      </c>
      <c r="BR41" s="558">
        <f t="shared" si="165"/>
        <v>5</v>
      </c>
      <c r="BS41" s="562">
        <f t="shared" ref="BS41" si="166">COUNTIF(BS32:BS40,"&gt;0")</f>
        <v>5</v>
      </c>
    </row>
    <row r="42" spans="1:89" s="173" customFormat="1" x14ac:dyDescent="0.2">
      <c r="A42" s="146"/>
      <c r="B42" s="379" t="s">
        <v>29</v>
      </c>
      <c r="C42" s="564"/>
      <c r="D42" s="565"/>
      <c r="E42" s="152"/>
      <c r="F42" s="152"/>
      <c r="G42" s="566">
        <f t="shared" ref="G42:AE42" si="167">SUM(G32:G40)</f>
        <v>105</v>
      </c>
      <c r="H42" s="567">
        <f t="shared" si="167"/>
        <v>190</v>
      </c>
      <c r="I42" s="567">
        <f t="shared" si="167"/>
        <v>190</v>
      </c>
      <c r="J42" s="567">
        <f t="shared" si="167"/>
        <v>345</v>
      </c>
      <c r="K42" s="567">
        <f t="shared" si="167"/>
        <v>345</v>
      </c>
      <c r="L42" s="567">
        <f t="shared" si="167"/>
        <v>405</v>
      </c>
      <c r="M42" s="567">
        <f t="shared" si="167"/>
        <v>405</v>
      </c>
      <c r="N42" s="567">
        <f t="shared" si="167"/>
        <v>405</v>
      </c>
      <c r="O42" s="567">
        <f t="shared" si="167"/>
        <v>405</v>
      </c>
      <c r="P42" s="567">
        <f t="shared" si="167"/>
        <v>405</v>
      </c>
      <c r="Q42" s="567">
        <f t="shared" si="167"/>
        <v>405</v>
      </c>
      <c r="R42" s="567">
        <f t="shared" si="167"/>
        <v>405</v>
      </c>
      <c r="S42" s="568">
        <f t="shared" si="167"/>
        <v>4010</v>
      </c>
      <c r="T42" s="566">
        <f t="shared" si="167"/>
        <v>433.35</v>
      </c>
      <c r="U42" s="567">
        <f t="shared" si="167"/>
        <v>433.35</v>
      </c>
      <c r="V42" s="567">
        <f t="shared" si="167"/>
        <v>433.35</v>
      </c>
      <c r="W42" s="567">
        <f t="shared" si="167"/>
        <v>433.35</v>
      </c>
      <c r="X42" s="567">
        <f t="shared" si="167"/>
        <v>433.35</v>
      </c>
      <c r="Y42" s="567">
        <f t="shared" si="167"/>
        <v>433.35</v>
      </c>
      <c r="Z42" s="567">
        <f t="shared" si="167"/>
        <v>433.35</v>
      </c>
      <c r="AA42" s="567">
        <f t="shared" si="167"/>
        <v>433.35</v>
      </c>
      <c r="AB42" s="567">
        <f t="shared" si="167"/>
        <v>433.35</v>
      </c>
      <c r="AC42" s="567">
        <f t="shared" si="167"/>
        <v>433.35</v>
      </c>
      <c r="AD42" s="567">
        <f t="shared" si="167"/>
        <v>433.35</v>
      </c>
      <c r="AE42" s="569">
        <f t="shared" si="167"/>
        <v>433.35</v>
      </c>
      <c r="AF42" s="570">
        <f>SUM(T42:AE42)</f>
        <v>5200.2000000000007</v>
      </c>
      <c r="AG42" s="566">
        <f t="shared" ref="AG42:AR42" si="168">SUM(AG32:AG40)</f>
        <v>463.68450000000001</v>
      </c>
      <c r="AH42" s="567">
        <f t="shared" si="168"/>
        <v>463.68450000000001</v>
      </c>
      <c r="AI42" s="567">
        <f t="shared" si="168"/>
        <v>463.68450000000001</v>
      </c>
      <c r="AJ42" s="567">
        <f t="shared" si="168"/>
        <v>463.68450000000001</v>
      </c>
      <c r="AK42" s="567">
        <f t="shared" si="168"/>
        <v>463.68450000000001</v>
      </c>
      <c r="AL42" s="567">
        <f t="shared" si="168"/>
        <v>463.68450000000001</v>
      </c>
      <c r="AM42" s="567">
        <f t="shared" si="168"/>
        <v>463.68450000000001</v>
      </c>
      <c r="AN42" s="567">
        <f t="shared" si="168"/>
        <v>463.68450000000001</v>
      </c>
      <c r="AO42" s="567">
        <f t="shared" si="168"/>
        <v>463.68450000000001</v>
      </c>
      <c r="AP42" s="567">
        <f t="shared" si="168"/>
        <v>463.68450000000001</v>
      </c>
      <c r="AQ42" s="567">
        <f t="shared" si="168"/>
        <v>463.68450000000001</v>
      </c>
      <c r="AR42" s="569">
        <f t="shared" si="168"/>
        <v>463.68450000000001</v>
      </c>
      <c r="AS42" s="571">
        <f>SUM(AG42:AR42)</f>
        <v>5564.2140000000009</v>
      </c>
      <c r="AT42" s="566">
        <f t="shared" ref="AT42:BE42" si="169">SUM(AT32:AT40)</f>
        <v>496.14241500000009</v>
      </c>
      <c r="AU42" s="567">
        <f t="shared" si="169"/>
        <v>496.14241500000009</v>
      </c>
      <c r="AV42" s="567">
        <f t="shared" si="169"/>
        <v>496.14241500000009</v>
      </c>
      <c r="AW42" s="567">
        <f t="shared" si="169"/>
        <v>496.14241500000009</v>
      </c>
      <c r="AX42" s="567">
        <f t="shared" si="169"/>
        <v>496.14241500000009</v>
      </c>
      <c r="AY42" s="567">
        <f t="shared" si="169"/>
        <v>496.14241500000009</v>
      </c>
      <c r="AZ42" s="567">
        <f t="shared" si="169"/>
        <v>496.14241500000009</v>
      </c>
      <c r="BA42" s="567">
        <f t="shared" si="169"/>
        <v>496.14241500000009</v>
      </c>
      <c r="BB42" s="567">
        <f t="shared" si="169"/>
        <v>496.14241500000009</v>
      </c>
      <c r="BC42" s="567">
        <f t="shared" si="169"/>
        <v>496.14241500000009</v>
      </c>
      <c r="BD42" s="567">
        <f t="shared" si="169"/>
        <v>496.14241500000009</v>
      </c>
      <c r="BE42" s="569">
        <f t="shared" si="169"/>
        <v>496.14241500000009</v>
      </c>
      <c r="BF42" s="572">
        <f>SUM(AT42:BE42)</f>
        <v>5953.7089800000022</v>
      </c>
      <c r="BG42" s="566">
        <f t="shared" ref="BG42:BR42" si="170">SUM(BG32:BG40)</f>
        <v>530.87238405000016</v>
      </c>
      <c r="BH42" s="567">
        <f t="shared" si="170"/>
        <v>530.87238405000016</v>
      </c>
      <c r="BI42" s="567">
        <f t="shared" si="170"/>
        <v>530.87238405000016</v>
      </c>
      <c r="BJ42" s="567">
        <f t="shared" si="170"/>
        <v>530.87238405000016</v>
      </c>
      <c r="BK42" s="567">
        <f t="shared" si="170"/>
        <v>530.87238405000016</v>
      </c>
      <c r="BL42" s="567">
        <f t="shared" si="170"/>
        <v>530.87238405000016</v>
      </c>
      <c r="BM42" s="567">
        <f t="shared" si="170"/>
        <v>530.87238405000016</v>
      </c>
      <c r="BN42" s="567">
        <f t="shared" si="170"/>
        <v>530.87238405000016</v>
      </c>
      <c r="BO42" s="567">
        <f t="shared" si="170"/>
        <v>530.87238405000016</v>
      </c>
      <c r="BP42" s="567">
        <f t="shared" si="170"/>
        <v>530.87238405000016</v>
      </c>
      <c r="BQ42" s="567">
        <f t="shared" si="170"/>
        <v>530.87238405000016</v>
      </c>
      <c r="BR42" s="569">
        <f t="shared" si="170"/>
        <v>530.87238405000016</v>
      </c>
      <c r="BS42" s="573">
        <f>SUM(BG42:BR42)</f>
        <v>6370.4686086000038</v>
      </c>
    </row>
    <row r="43" spans="1:89" ht="6" customHeight="1" x14ac:dyDescent="0.2">
      <c r="A43" s="574"/>
      <c r="B43" s="160"/>
      <c r="C43" s="401"/>
      <c r="D43" s="402"/>
      <c r="E43" s="160"/>
      <c r="F43" s="160"/>
      <c r="G43" s="119"/>
      <c r="H43" s="119"/>
      <c r="I43" s="119"/>
      <c r="J43" s="119"/>
      <c r="K43" s="119"/>
      <c r="L43" s="119"/>
      <c r="M43" s="119"/>
      <c r="N43" s="119"/>
      <c r="O43" s="119"/>
      <c r="P43" s="119"/>
      <c r="Q43" s="119"/>
      <c r="R43" s="119"/>
      <c r="S43" s="119"/>
      <c r="T43" s="119"/>
      <c r="U43" s="119"/>
      <c r="V43" s="119"/>
      <c r="W43" s="119"/>
      <c r="X43" s="119"/>
      <c r="Y43" s="119"/>
      <c r="Z43" s="119"/>
      <c r="AA43" s="119"/>
      <c r="AB43" s="119"/>
      <c r="AC43" s="119"/>
      <c r="AD43" s="119"/>
      <c r="AE43" s="119"/>
      <c r="AF43" s="119"/>
      <c r="AG43" s="119"/>
      <c r="AH43" s="119"/>
      <c r="AI43" s="119"/>
      <c r="AJ43" s="119"/>
      <c r="AK43" s="119"/>
      <c r="AL43" s="119"/>
      <c r="AM43" s="119"/>
      <c r="AN43" s="119"/>
      <c r="AO43" s="119"/>
      <c r="AP43" s="119"/>
      <c r="AQ43" s="119"/>
      <c r="AR43" s="119"/>
      <c r="AS43" s="119"/>
      <c r="AT43" s="119"/>
      <c r="AU43" s="119"/>
      <c r="AV43" s="119"/>
      <c r="AW43" s="119"/>
      <c r="AX43" s="119"/>
      <c r="AY43" s="119"/>
      <c r="AZ43" s="119"/>
      <c r="BA43" s="119"/>
      <c r="BB43" s="119"/>
      <c r="BC43" s="119"/>
      <c r="BD43" s="119"/>
      <c r="BE43" s="119"/>
      <c r="BF43" s="119"/>
      <c r="BG43" s="119"/>
      <c r="BH43" s="119"/>
      <c r="BI43" s="119"/>
      <c r="BJ43" s="119"/>
      <c r="BK43" s="119"/>
      <c r="BL43" s="119"/>
      <c r="BM43" s="119"/>
      <c r="BN43" s="119"/>
      <c r="BO43" s="119"/>
      <c r="BP43" s="119"/>
      <c r="BQ43" s="119"/>
      <c r="BR43" s="161"/>
      <c r="BS43" s="119"/>
    </row>
    <row r="44" spans="1:89" x14ac:dyDescent="0.2">
      <c r="A44" s="89"/>
      <c r="B44" s="89"/>
      <c r="C44" s="405"/>
      <c r="D44" s="406"/>
      <c r="E44" s="89"/>
      <c r="F44" s="89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117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117"/>
      <c r="AG44" s="58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117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117"/>
      <c r="BG44" s="58"/>
      <c r="BH44" s="58"/>
      <c r="BI44" s="58"/>
      <c r="BJ44" s="58"/>
      <c r="BK44" s="58"/>
      <c r="BL44" s="58"/>
      <c r="BM44" s="58"/>
      <c r="BN44" s="58"/>
      <c r="BO44" s="58"/>
      <c r="BP44" s="58"/>
      <c r="BQ44" s="58"/>
      <c r="BR44" s="58"/>
      <c r="BS44" s="117"/>
    </row>
    <row r="45" spans="1:89" s="746" customFormat="1" ht="17.100000000000001" customHeight="1" x14ac:dyDescent="0.25">
      <c r="B45" s="747" t="s">
        <v>112</v>
      </c>
      <c r="C45" s="748"/>
      <c r="D45" s="748"/>
      <c r="E45" s="749"/>
      <c r="F45" s="749"/>
      <c r="G45" s="748">
        <f t="shared" ref="G45:AL45" si="171">SUM(G13,G27,G41)</f>
        <v>3</v>
      </c>
      <c r="H45" s="748">
        <f t="shared" si="171"/>
        <v>6</v>
      </c>
      <c r="I45" s="748">
        <f t="shared" si="171"/>
        <v>6</v>
      </c>
      <c r="J45" s="748">
        <f t="shared" si="171"/>
        <v>11</v>
      </c>
      <c r="K45" s="748">
        <f t="shared" si="171"/>
        <v>11</v>
      </c>
      <c r="L45" s="748">
        <f t="shared" si="171"/>
        <v>14</v>
      </c>
      <c r="M45" s="748">
        <f t="shared" si="171"/>
        <v>14</v>
      </c>
      <c r="N45" s="748">
        <f t="shared" si="171"/>
        <v>15</v>
      </c>
      <c r="O45" s="748">
        <f t="shared" si="171"/>
        <v>15</v>
      </c>
      <c r="P45" s="748">
        <f t="shared" si="171"/>
        <v>15</v>
      </c>
      <c r="Q45" s="748">
        <f t="shared" si="171"/>
        <v>15</v>
      </c>
      <c r="R45" s="750">
        <f t="shared" si="171"/>
        <v>15</v>
      </c>
      <c r="S45" s="751">
        <f t="shared" si="171"/>
        <v>15</v>
      </c>
      <c r="T45" s="748">
        <f t="shared" si="171"/>
        <v>15</v>
      </c>
      <c r="U45" s="748">
        <f t="shared" si="171"/>
        <v>15</v>
      </c>
      <c r="V45" s="748">
        <f t="shared" si="171"/>
        <v>15</v>
      </c>
      <c r="W45" s="748">
        <f t="shared" si="171"/>
        <v>15</v>
      </c>
      <c r="X45" s="748">
        <f t="shared" si="171"/>
        <v>15</v>
      </c>
      <c r="Y45" s="748">
        <f t="shared" si="171"/>
        <v>15</v>
      </c>
      <c r="Z45" s="748">
        <f t="shared" si="171"/>
        <v>15</v>
      </c>
      <c r="AA45" s="748">
        <f t="shared" si="171"/>
        <v>15</v>
      </c>
      <c r="AB45" s="748">
        <f t="shared" si="171"/>
        <v>15</v>
      </c>
      <c r="AC45" s="748">
        <f t="shared" si="171"/>
        <v>15</v>
      </c>
      <c r="AD45" s="748">
        <f t="shared" si="171"/>
        <v>15</v>
      </c>
      <c r="AE45" s="750">
        <f t="shared" si="171"/>
        <v>15</v>
      </c>
      <c r="AF45" s="752">
        <f t="shared" si="171"/>
        <v>15</v>
      </c>
      <c r="AG45" s="747">
        <f t="shared" si="171"/>
        <v>15</v>
      </c>
      <c r="AH45" s="748">
        <f t="shared" si="171"/>
        <v>15</v>
      </c>
      <c r="AI45" s="748">
        <f t="shared" si="171"/>
        <v>15</v>
      </c>
      <c r="AJ45" s="748">
        <f t="shared" si="171"/>
        <v>15</v>
      </c>
      <c r="AK45" s="748">
        <f t="shared" si="171"/>
        <v>15</v>
      </c>
      <c r="AL45" s="748">
        <f t="shared" si="171"/>
        <v>15</v>
      </c>
      <c r="AM45" s="748">
        <f t="shared" ref="AM45:BS45" si="172">SUM(AM13,AM27,AM41)</f>
        <v>15</v>
      </c>
      <c r="AN45" s="748">
        <f t="shared" si="172"/>
        <v>15</v>
      </c>
      <c r="AO45" s="748">
        <f t="shared" si="172"/>
        <v>15</v>
      </c>
      <c r="AP45" s="748">
        <f t="shared" si="172"/>
        <v>15</v>
      </c>
      <c r="AQ45" s="748">
        <f t="shared" si="172"/>
        <v>15</v>
      </c>
      <c r="AR45" s="750">
        <f t="shared" si="172"/>
        <v>15</v>
      </c>
      <c r="AS45" s="753">
        <f t="shared" si="172"/>
        <v>15</v>
      </c>
      <c r="AT45" s="747">
        <f t="shared" si="172"/>
        <v>15</v>
      </c>
      <c r="AU45" s="748">
        <f t="shared" si="172"/>
        <v>15</v>
      </c>
      <c r="AV45" s="748">
        <f t="shared" si="172"/>
        <v>15</v>
      </c>
      <c r="AW45" s="748">
        <f t="shared" si="172"/>
        <v>15</v>
      </c>
      <c r="AX45" s="748">
        <f t="shared" si="172"/>
        <v>15</v>
      </c>
      <c r="AY45" s="748">
        <f t="shared" si="172"/>
        <v>15</v>
      </c>
      <c r="AZ45" s="748">
        <f t="shared" si="172"/>
        <v>15</v>
      </c>
      <c r="BA45" s="748">
        <f t="shared" si="172"/>
        <v>15</v>
      </c>
      <c r="BB45" s="748">
        <f t="shared" si="172"/>
        <v>15</v>
      </c>
      <c r="BC45" s="748">
        <f t="shared" si="172"/>
        <v>15</v>
      </c>
      <c r="BD45" s="748">
        <f t="shared" si="172"/>
        <v>15</v>
      </c>
      <c r="BE45" s="750">
        <f t="shared" si="172"/>
        <v>15</v>
      </c>
      <c r="BF45" s="754">
        <f t="shared" si="172"/>
        <v>15</v>
      </c>
      <c r="BG45" s="747">
        <f t="shared" si="172"/>
        <v>15</v>
      </c>
      <c r="BH45" s="748">
        <f t="shared" si="172"/>
        <v>15</v>
      </c>
      <c r="BI45" s="748">
        <f t="shared" si="172"/>
        <v>15</v>
      </c>
      <c r="BJ45" s="748">
        <f t="shared" si="172"/>
        <v>15</v>
      </c>
      <c r="BK45" s="748">
        <f t="shared" si="172"/>
        <v>15</v>
      </c>
      <c r="BL45" s="748">
        <f t="shared" si="172"/>
        <v>15</v>
      </c>
      <c r="BM45" s="748">
        <f t="shared" si="172"/>
        <v>15</v>
      </c>
      <c r="BN45" s="748">
        <f t="shared" si="172"/>
        <v>15</v>
      </c>
      <c r="BO45" s="748">
        <f t="shared" si="172"/>
        <v>15</v>
      </c>
      <c r="BP45" s="748">
        <f t="shared" si="172"/>
        <v>15</v>
      </c>
      <c r="BQ45" s="748">
        <f t="shared" si="172"/>
        <v>15</v>
      </c>
      <c r="BR45" s="750">
        <f t="shared" si="172"/>
        <v>15</v>
      </c>
      <c r="BS45" s="755">
        <f t="shared" si="172"/>
        <v>15</v>
      </c>
    </row>
    <row r="46" spans="1:89" ht="3.75" customHeight="1" x14ac:dyDescent="0.2"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90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90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90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90"/>
      <c r="BG46" s="58"/>
      <c r="BH46" s="58"/>
      <c r="BI46" s="58"/>
      <c r="BJ46" s="58"/>
      <c r="BK46" s="58"/>
      <c r="BL46" s="58"/>
      <c r="BM46" s="58"/>
      <c r="BN46" s="58"/>
      <c r="BO46" s="58"/>
      <c r="BP46" s="58"/>
      <c r="BQ46" s="58"/>
      <c r="BR46" s="58"/>
      <c r="BS46" s="90"/>
    </row>
    <row r="47" spans="1:89" s="103" customFormat="1" ht="17.100000000000001" customHeight="1" x14ac:dyDescent="0.25">
      <c r="B47" s="106" t="s">
        <v>111</v>
      </c>
      <c r="C47" s="135"/>
      <c r="D47" s="135"/>
      <c r="E47" s="136"/>
      <c r="F47" s="136"/>
      <c r="G47" s="135">
        <f t="shared" ref="G47:AL47" si="173">SUM(G14,G28,G42)</f>
        <v>285</v>
      </c>
      <c r="H47" s="135">
        <f t="shared" si="173"/>
        <v>540</v>
      </c>
      <c r="I47" s="135">
        <f t="shared" si="173"/>
        <v>540</v>
      </c>
      <c r="J47" s="135">
        <f t="shared" si="173"/>
        <v>940</v>
      </c>
      <c r="K47" s="135">
        <f t="shared" si="173"/>
        <v>940</v>
      </c>
      <c r="L47" s="135">
        <f t="shared" si="173"/>
        <v>1120</v>
      </c>
      <c r="M47" s="135">
        <f t="shared" si="173"/>
        <v>1120</v>
      </c>
      <c r="N47" s="135">
        <f t="shared" si="173"/>
        <v>1180</v>
      </c>
      <c r="O47" s="135">
        <f t="shared" si="173"/>
        <v>1180</v>
      </c>
      <c r="P47" s="135">
        <f t="shared" si="173"/>
        <v>1180</v>
      </c>
      <c r="Q47" s="135">
        <f t="shared" si="173"/>
        <v>1180</v>
      </c>
      <c r="R47" s="137">
        <f t="shared" si="173"/>
        <v>1180</v>
      </c>
      <c r="S47" s="141">
        <f t="shared" si="173"/>
        <v>11385</v>
      </c>
      <c r="T47" s="135">
        <f t="shared" si="173"/>
        <v>1262.5999999999999</v>
      </c>
      <c r="U47" s="135">
        <f t="shared" si="173"/>
        <v>1262.5999999999999</v>
      </c>
      <c r="V47" s="135">
        <f t="shared" si="173"/>
        <v>1262.5999999999999</v>
      </c>
      <c r="W47" s="135">
        <f t="shared" si="173"/>
        <v>1262.5999999999999</v>
      </c>
      <c r="X47" s="135">
        <f t="shared" si="173"/>
        <v>1262.5999999999999</v>
      </c>
      <c r="Y47" s="135">
        <f t="shared" si="173"/>
        <v>1262.5999999999999</v>
      </c>
      <c r="Z47" s="135">
        <f t="shared" si="173"/>
        <v>1262.5999999999999</v>
      </c>
      <c r="AA47" s="135">
        <f t="shared" si="173"/>
        <v>1262.5999999999999</v>
      </c>
      <c r="AB47" s="135">
        <f t="shared" si="173"/>
        <v>1262.5999999999999</v>
      </c>
      <c r="AC47" s="135">
        <f t="shared" si="173"/>
        <v>1262.5999999999999</v>
      </c>
      <c r="AD47" s="135">
        <f t="shared" si="173"/>
        <v>1262.5999999999999</v>
      </c>
      <c r="AE47" s="137">
        <f t="shared" si="173"/>
        <v>1262.5999999999999</v>
      </c>
      <c r="AF47" s="185">
        <f t="shared" si="173"/>
        <v>15151.2</v>
      </c>
      <c r="AG47" s="106">
        <f t="shared" si="173"/>
        <v>1350.9820000000002</v>
      </c>
      <c r="AH47" s="135">
        <f t="shared" si="173"/>
        <v>1350.9820000000002</v>
      </c>
      <c r="AI47" s="135">
        <f t="shared" si="173"/>
        <v>1350.9820000000002</v>
      </c>
      <c r="AJ47" s="135">
        <f t="shared" si="173"/>
        <v>1350.9820000000002</v>
      </c>
      <c r="AK47" s="135">
        <f t="shared" si="173"/>
        <v>1350.9820000000002</v>
      </c>
      <c r="AL47" s="135">
        <f t="shared" si="173"/>
        <v>1350.9820000000002</v>
      </c>
      <c r="AM47" s="135">
        <f t="shared" ref="AM47:BS47" si="174">SUM(AM14,AM28,AM42)</f>
        <v>1350.9820000000002</v>
      </c>
      <c r="AN47" s="135">
        <f t="shared" si="174"/>
        <v>1350.9820000000002</v>
      </c>
      <c r="AO47" s="135">
        <f t="shared" si="174"/>
        <v>1350.9820000000002</v>
      </c>
      <c r="AP47" s="135">
        <f t="shared" si="174"/>
        <v>1350.9820000000002</v>
      </c>
      <c r="AQ47" s="135">
        <f t="shared" si="174"/>
        <v>1350.9820000000002</v>
      </c>
      <c r="AR47" s="137">
        <f t="shared" si="174"/>
        <v>1350.9820000000002</v>
      </c>
      <c r="AS47" s="188">
        <f t="shared" si="174"/>
        <v>16211.784</v>
      </c>
      <c r="AT47" s="106">
        <f t="shared" si="174"/>
        <v>1445.5507400000004</v>
      </c>
      <c r="AU47" s="135">
        <f t="shared" si="174"/>
        <v>1445.5507400000004</v>
      </c>
      <c r="AV47" s="135">
        <f t="shared" si="174"/>
        <v>1445.5507400000004</v>
      </c>
      <c r="AW47" s="135">
        <f t="shared" si="174"/>
        <v>1445.5507400000004</v>
      </c>
      <c r="AX47" s="135">
        <f t="shared" si="174"/>
        <v>1445.5507400000004</v>
      </c>
      <c r="AY47" s="135">
        <f t="shared" si="174"/>
        <v>1445.5507400000004</v>
      </c>
      <c r="AZ47" s="135">
        <f t="shared" si="174"/>
        <v>1445.5507400000004</v>
      </c>
      <c r="BA47" s="135">
        <f t="shared" si="174"/>
        <v>1445.5507400000004</v>
      </c>
      <c r="BB47" s="135">
        <f t="shared" si="174"/>
        <v>1445.5507400000004</v>
      </c>
      <c r="BC47" s="135">
        <f t="shared" si="174"/>
        <v>1445.5507400000004</v>
      </c>
      <c r="BD47" s="135">
        <f t="shared" si="174"/>
        <v>1445.5507400000004</v>
      </c>
      <c r="BE47" s="137">
        <f t="shared" si="174"/>
        <v>1445.5507400000004</v>
      </c>
      <c r="BF47" s="183">
        <f t="shared" si="174"/>
        <v>17346.608880000007</v>
      </c>
      <c r="BG47" s="106">
        <f t="shared" si="174"/>
        <v>1546.7392918000005</v>
      </c>
      <c r="BH47" s="135">
        <f t="shared" si="174"/>
        <v>1546.7392918000005</v>
      </c>
      <c r="BI47" s="135">
        <f t="shared" si="174"/>
        <v>1546.7392918000005</v>
      </c>
      <c r="BJ47" s="135">
        <f t="shared" si="174"/>
        <v>1546.7392918000005</v>
      </c>
      <c r="BK47" s="135">
        <f t="shared" si="174"/>
        <v>1546.7392918000005</v>
      </c>
      <c r="BL47" s="135">
        <f t="shared" si="174"/>
        <v>1546.7392918000005</v>
      </c>
      <c r="BM47" s="135">
        <f t="shared" si="174"/>
        <v>1546.7392918000005</v>
      </c>
      <c r="BN47" s="135">
        <f t="shared" si="174"/>
        <v>1546.7392918000005</v>
      </c>
      <c r="BO47" s="135">
        <f t="shared" si="174"/>
        <v>1546.7392918000005</v>
      </c>
      <c r="BP47" s="135">
        <f t="shared" si="174"/>
        <v>1546.7392918000005</v>
      </c>
      <c r="BQ47" s="135">
        <f t="shared" si="174"/>
        <v>1546.7392918000005</v>
      </c>
      <c r="BR47" s="137">
        <f t="shared" si="174"/>
        <v>1546.7392918000005</v>
      </c>
      <c r="BS47" s="181">
        <f t="shared" si="174"/>
        <v>18560.871501600006</v>
      </c>
    </row>
    <row r="48" spans="1:89" x14ac:dyDescent="0.2"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90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90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90"/>
      <c r="AT48" s="58"/>
      <c r="AU48" s="58"/>
      <c r="AV48" s="58"/>
      <c r="AW48" s="58"/>
      <c r="AX48" s="58"/>
      <c r="AY48" s="58"/>
      <c r="AZ48" s="58"/>
      <c r="BA48" s="58"/>
      <c r="BB48" s="58"/>
      <c r="BC48" s="58"/>
      <c r="BD48" s="58"/>
      <c r="BE48" s="58"/>
      <c r="BF48" s="90"/>
      <c r="BG48" s="58"/>
      <c r="BH48" s="58"/>
      <c r="BI48" s="58"/>
      <c r="BJ48" s="58"/>
      <c r="BK48" s="58"/>
      <c r="BL48" s="58"/>
      <c r="BM48" s="58"/>
      <c r="BN48" s="58"/>
      <c r="BO48" s="58"/>
      <c r="BP48" s="58"/>
      <c r="BQ48" s="58"/>
      <c r="BR48" s="58"/>
      <c r="BS48" s="90"/>
    </row>
    <row r="49" spans="7:71" x14ac:dyDescent="0.2"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90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90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90"/>
      <c r="AT49" s="58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90"/>
      <c r="BG49" s="58"/>
      <c r="BH49" s="58"/>
      <c r="BI49" s="58"/>
      <c r="BJ49" s="58"/>
      <c r="BK49" s="58"/>
      <c r="BL49" s="58"/>
      <c r="BM49" s="58"/>
      <c r="BN49" s="58"/>
      <c r="BO49" s="58"/>
      <c r="BP49" s="58"/>
      <c r="BQ49" s="58"/>
      <c r="BR49" s="58"/>
      <c r="BS49" s="90"/>
    </row>
    <row r="50" spans="7:71" x14ac:dyDescent="0.2"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90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90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8"/>
      <c r="AS50" s="90"/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90"/>
      <c r="BG50" s="58"/>
      <c r="BH50" s="58"/>
      <c r="BI50" s="58"/>
      <c r="BJ50" s="58"/>
      <c r="BK50" s="58"/>
      <c r="BL50" s="58"/>
      <c r="BM50" s="58"/>
      <c r="BN50" s="58"/>
      <c r="BO50" s="58"/>
      <c r="BP50" s="58"/>
      <c r="BQ50" s="58"/>
      <c r="BR50" s="58"/>
      <c r="BS50" s="90"/>
    </row>
    <row r="51" spans="7:71" x14ac:dyDescent="0.2"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90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90"/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Q51" s="58"/>
      <c r="AR51" s="58"/>
      <c r="AS51" s="90"/>
      <c r="AT51" s="58"/>
      <c r="AU51" s="58"/>
      <c r="AV51" s="58"/>
      <c r="AW51" s="58"/>
      <c r="AX51" s="58"/>
      <c r="AY51" s="58"/>
      <c r="AZ51" s="58"/>
      <c r="BA51" s="58"/>
      <c r="BB51" s="58"/>
      <c r="BC51" s="58"/>
      <c r="BD51" s="58"/>
      <c r="BE51" s="58"/>
      <c r="BF51" s="90"/>
      <c r="BG51" s="58"/>
      <c r="BH51" s="58"/>
      <c r="BI51" s="58"/>
      <c r="BJ51" s="58"/>
      <c r="BK51" s="58"/>
      <c r="BL51" s="58"/>
      <c r="BM51" s="58"/>
      <c r="BN51" s="58"/>
      <c r="BO51" s="58"/>
      <c r="BP51" s="58"/>
      <c r="BQ51" s="58"/>
      <c r="BR51" s="58"/>
      <c r="BS51" s="90"/>
    </row>
    <row r="52" spans="7:71" x14ac:dyDescent="0.2"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90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90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90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90"/>
      <c r="BG52" s="58"/>
      <c r="BH52" s="58"/>
      <c r="BI52" s="58"/>
      <c r="BJ52" s="58"/>
      <c r="BK52" s="58"/>
      <c r="BL52" s="58"/>
      <c r="BM52" s="58"/>
      <c r="BN52" s="58"/>
      <c r="BO52" s="58"/>
      <c r="BP52" s="58"/>
      <c r="BQ52" s="58"/>
      <c r="BR52" s="58"/>
      <c r="BS52" s="90"/>
    </row>
    <row r="53" spans="7:71" x14ac:dyDescent="0.2"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90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90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90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90"/>
      <c r="BG53" s="58"/>
      <c r="BH53" s="58"/>
      <c r="BI53" s="58"/>
      <c r="BJ53" s="58"/>
      <c r="BK53" s="58"/>
      <c r="BL53" s="58"/>
      <c r="BM53" s="58"/>
      <c r="BN53" s="58"/>
      <c r="BO53" s="58"/>
      <c r="BP53" s="58"/>
      <c r="BQ53" s="58"/>
      <c r="BR53" s="58"/>
      <c r="BS53" s="90"/>
    </row>
    <row r="54" spans="7:71" x14ac:dyDescent="0.2"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90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90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90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90"/>
      <c r="BG54" s="58"/>
      <c r="BH54" s="58"/>
      <c r="BI54" s="58"/>
      <c r="BJ54" s="58"/>
      <c r="BK54" s="58"/>
      <c r="BL54" s="58"/>
      <c r="BM54" s="58"/>
      <c r="BN54" s="58"/>
      <c r="BO54" s="58"/>
      <c r="BP54" s="58"/>
      <c r="BQ54" s="58"/>
      <c r="BR54" s="58"/>
      <c r="BS54" s="90"/>
    </row>
    <row r="55" spans="7:71" x14ac:dyDescent="0.2">
      <c r="AT55" s="130"/>
      <c r="AU55" s="130"/>
      <c r="AV55" s="130"/>
      <c r="AW55" s="130"/>
      <c r="AX55" s="130"/>
      <c r="AY55" s="130"/>
      <c r="AZ55" s="130"/>
      <c r="BA55" s="130"/>
      <c r="BB55" s="130"/>
      <c r="BC55" s="130"/>
      <c r="BD55" s="130"/>
      <c r="BE55" s="130"/>
      <c r="BG55" s="130"/>
      <c r="BH55" s="130"/>
      <c r="BI55" s="130"/>
      <c r="BJ55" s="130"/>
      <c r="BK55" s="130"/>
      <c r="BL55" s="130"/>
      <c r="BM55" s="130"/>
      <c r="BN55" s="130"/>
      <c r="BO55" s="130"/>
      <c r="BP55" s="130"/>
      <c r="BQ55" s="130"/>
      <c r="BR55" s="130"/>
    </row>
    <row r="56" spans="7:71" x14ac:dyDescent="0.2">
      <c r="AT56" s="130"/>
      <c r="AU56" s="130"/>
      <c r="AV56" s="130"/>
      <c r="AW56" s="130"/>
      <c r="AX56" s="130"/>
      <c r="AY56" s="130"/>
      <c r="AZ56" s="130"/>
      <c r="BA56" s="130"/>
      <c r="BB56" s="130"/>
      <c r="BC56" s="130"/>
      <c r="BD56" s="130"/>
      <c r="BE56" s="130"/>
      <c r="BG56" s="130"/>
      <c r="BH56" s="130"/>
      <c r="BI56" s="130"/>
      <c r="BJ56" s="130"/>
      <c r="BK56" s="130"/>
      <c r="BL56" s="130"/>
      <c r="BM56" s="130"/>
      <c r="BN56" s="130"/>
      <c r="BO56" s="130"/>
      <c r="BP56" s="130"/>
      <c r="BQ56" s="130"/>
      <c r="BR56" s="130"/>
    </row>
    <row r="57" spans="7:71" x14ac:dyDescent="0.2">
      <c r="AT57" s="130"/>
      <c r="AU57" s="130"/>
      <c r="AV57" s="130"/>
      <c r="AW57" s="130"/>
      <c r="AX57" s="130"/>
      <c r="AY57" s="130"/>
      <c r="AZ57" s="130"/>
      <c r="BA57" s="130"/>
      <c r="BB57" s="130"/>
      <c r="BC57" s="130"/>
      <c r="BD57" s="130"/>
      <c r="BE57" s="130"/>
      <c r="BG57" s="130"/>
      <c r="BH57" s="130"/>
      <c r="BI57" s="130"/>
      <c r="BJ57" s="130"/>
      <c r="BK57" s="130"/>
      <c r="BL57" s="130"/>
      <c r="BM57" s="130"/>
      <c r="BN57" s="130"/>
      <c r="BO57" s="130"/>
      <c r="BP57" s="130"/>
      <c r="BQ57" s="130"/>
      <c r="BR57" s="130"/>
    </row>
    <row r="58" spans="7:71" x14ac:dyDescent="0.2">
      <c r="AT58" s="130"/>
      <c r="AU58" s="130"/>
      <c r="AV58" s="130"/>
      <c r="AW58" s="130"/>
      <c r="AX58" s="130"/>
      <c r="AY58" s="130"/>
      <c r="AZ58" s="130"/>
      <c r="BA58" s="130"/>
      <c r="BB58" s="130"/>
      <c r="BC58" s="130"/>
      <c r="BD58" s="130"/>
      <c r="BE58" s="130"/>
      <c r="BG58" s="130"/>
      <c r="BH58" s="130"/>
      <c r="BI58" s="130"/>
      <c r="BJ58" s="130"/>
      <c r="BK58" s="130"/>
      <c r="BL58" s="130"/>
      <c r="BM58" s="130"/>
      <c r="BN58" s="130"/>
      <c r="BO58" s="130"/>
      <c r="BP58" s="130"/>
      <c r="BQ58" s="130"/>
      <c r="BR58" s="130"/>
    </row>
    <row r="59" spans="7:71" x14ac:dyDescent="0.2">
      <c r="AT59" s="130"/>
      <c r="AU59" s="130"/>
      <c r="AV59" s="130"/>
      <c r="AW59" s="130"/>
      <c r="AX59" s="130"/>
      <c r="AY59" s="130"/>
      <c r="AZ59" s="130"/>
      <c r="BA59" s="130"/>
      <c r="BB59" s="130"/>
      <c r="BC59" s="130"/>
      <c r="BD59" s="130"/>
      <c r="BE59" s="130"/>
      <c r="BG59" s="130"/>
      <c r="BH59" s="130"/>
      <c r="BI59" s="130"/>
      <c r="BJ59" s="130"/>
      <c r="BK59" s="130"/>
      <c r="BL59" s="130"/>
      <c r="BM59" s="130"/>
      <c r="BN59" s="130"/>
      <c r="BO59" s="130"/>
      <c r="BP59" s="130"/>
      <c r="BQ59" s="130"/>
      <c r="BR59" s="130"/>
    </row>
    <row r="60" spans="7:71" x14ac:dyDescent="0.2">
      <c r="AT60" s="130"/>
      <c r="AU60" s="130"/>
      <c r="AV60" s="130"/>
      <c r="AW60" s="130"/>
      <c r="AX60" s="130"/>
      <c r="AY60" s="130"/>
      <c r="AZ60" s="130"/>
      <c r="BA60" s="130"/>
      <c r="BB60" s="130"/>
      <c r="BC60" s="130"/>
      <c r="BD60" s="130"/>
      <c r="BE60" s="130"/>
      <c r="BG60" s="130"/>
      <c r="BH60" s="130"/>
      <c r="BI60" s="130"/>
      <c r="BJ60" s="130"/>
      <c r="BK60" s="130"/>
      <c r="BL60" s="130"/>
      <c r="BM60" s="130"/>
      <c r="BN60" s="130"/>
      <c r="BO60" s="130"/>
      <c r="BP60" s="130"/>
      <c r="BQ60" s="130"/>
      <c r="BR60" s="130"/>
    </row>
    <row r="61" spans="7:71" x14ac:dyDescent="0.2">
      <c r="AT61" s="130"/>
      <c r="AU61" s="130"/>
      <c r="AV61" s="130"/>
      <c r="AW61" s="130"/>
      <c r="AX61" s="130"/>
      <c r="AY61" s="130"/>
      <c r="AZ61" s="130"/>
      <c r="BA61" s="130"/>
      <c r="BB61" s="130"/>
      <c r="BC61" s="130"/>
      <c r="BD61" s="130"/>
      <c r="BE61" s="130"/>
      <c r="BG61" s="130"/>
      <c r="BH61" s="130"/>
      <c r="BI61" s="130"/>
      <c r="BJ61" s="130"/>
      <c r="BK61" s="130"/>
      <c r="BL61" s="130"/>
      <c r="BM61" s="130"/>
      <c r="BN61" s="130"/>
      <c r="BO61" s="130"/>
      <c r="BP61" s="130"/>
      <c r="BQ61" s="130"/>
      <c r="BR61" s="130"/>
    </row>
    <row r="62" spans="7:71" x14ac:dyDescent="0.2">
      <c r="AT62" s="130"/>
      <c r="AU62" s="130"/>
      <c r="AV62" s="130"/>
      <c r="AW62" s="130"/>
      <c r="AX62" s="130"/>
      <c r="AY62" s="130"/>
      <c r="AZ62" s="130"/>
      <c r="BA62" s="130"/>
      <c r="BB62" s="130"/>
      <c r="BC62" s="130"/>
      <c r="BD62" s="130"/>
      <c r="BE62" s="130"/>
      <c r="BG62" s="130"/>
      <c r="BH62" s="130"/>
      <c r="BI62" s="130"/>
      <c r="BJ62" s="130"/>
      <c r="BK62" s="130"/>
      <c r="BL62" s="130"/>
      <c r="BM62" s="130"/>
      <c r="BN62" s="130"/>
      <c r="BO62" s="130"/>
      <c r="BP62" s="130"/>
      <c r="BQ62" s="130"/>
      <c r="BR62" s="130"/>
    </row>
    <row r="63" spans="7:71" x14ac:dyDescent="0.2">
      <c r="AT63" s="130"/>
      <c r="AU63" s="130"/>
      <c r="AV63" s="130"/>
      <c r="AW63" s="130"/>
      <c r="AX63" s="130"/>
      <c r="AY63" s="130"/>
      <c r="AZ63" s="130"/>
      <c r="BA63" s="130"/>
      <c r="BB63" s="130"/>
      <c r="BC63" s="130"/>
      <c r="BD63" s="130"/>
      <c r="BE63" s="130"/>
      <c r="BG63" s="130"/>
      <c r="BH63" s="130"/>
      <c r="BI63" s="130"/>
      <c r="BJ63" s="130"/>
      <c r="BK63" s="130"/>
      <c r="BL63" s="130"/>
      <c r="BM63" s="130"/>
      <c r="BN63" s="130"/>
      <c r="BO63" s="130"/>
      <c r="BP63" s="130"/>
      <c r="BQ63" s="130"/>
      <c r="BR63" s="130"/>
    </row>
    <row r="64" spans="7:71" x14ac:dyDescent="0.2">
      <c r="AT64" s="130"/>
      <c r="AU64" s="130"/>
      <c r="AV64" s="130"/>
      <c r="AW64" s="130"/>
      <c r="AX64" s="130"/>
      <c r="AY64" s="130"/>
      <c r="AZ64" s="130"/>
      <c r="BA64" s="130"/>
      <c r="BB64" s="130"/>
      <c r="BC64" s="130"/>
      <c r="BD64" s="130"/>
      <c r="BE64" s="130"/>
      <c r="BG64" s="130"/>
      <c r="BH64" s="130"/>
      <c r="BI64" s="130"/>
      <c r="BJ64" s="130"/>
      <c r="BK64" s="130"/>
      <c r="BL64" s="130"/>
      <c r="BM64" s="130"/>
      <c r="BN64" s="130"/>
      <c r="BO64" s="130"/>
      <c r="BP64" s="130"/>
      <c r="BQ64" s="130"/>
      <c r="BR64" s="130"/>
    </row>
    <row r="65" spans="46:70" x14ac:dyDescent="0.2">
      <c r="AT65" s="130"/>
      <c r="AU65" s="130"/>
      <c r="AV65" s="130"/>
      <c r="AW65" s="130"/>
      <c r="AX65" s="130"/>
      <c r="AY65" s="130"/>
      <c r="AZ65" s="130"/>
      <c r="BA65" s="130"/>
      <c r="BB65" s="130"/>
      <c r="BC65" s="130"/>
      <c r="BD65" s="130"/>
      <c r="BE65" s="130"/>
      <c r="BG65" s="130"/>
      <c r="BH65" s="130"/>
      <c r="BI65" s="130"/>
      <c r="BJ65" s="130"/>
      <c r="BK65" s="130"/>
      <c r="BL65" s="130"/>
      <c r="BM65" s="130"/>
      <c r="BN65" s="130"/>
      <c r="BO65" s="130"/>
      <c r="BP65" s="130"/>
      <c r="BQ65" s="130"/>
      <c r="BR65" s="130"/>
    </row>
    <row r="66" spans="46:70" x14ac:dyDescent="0.2">
      <c r="AT66" s="130"/>
      <c r="AU66" s="130"/>
      <c r="AV66" s="130"/>
      <c r="AW66" s="130"/>
      <c r="AX66" s="130"/>
      <c r="AY66" s="130"/>
      <c r="AZ66" s="130"/>
      <c r="BA66" s="130"/>
      <c r="BB66" s="130"/>
      <c r="BC66" s="130"/>
      <c r="BD66" s="130"/>
      <c r="BE66" s="130"/>
      <c r="BG66" s="130"/>
      <c r="BH66" s="130"/>
      <c r="BI66" s="130"/>
      <c r="BJ66" s="130"/>
      <c r="BK66" s="130"/>
      <c r="BL66" s="130"/>
      <c r="BM66" s="130"/>
      <c r="BN66" s="130"/>
      <c r="BO66" s="130"/>
      <c r="BP66" s="130"/>
      <c r="BQ66" s="130"/>
      <c r="BR66" s="130"/>
    </row>
    <row r="67" spans="46:70" x14ac:dyDescent="0.2">
      <c r="AT67" s="130"/>
      <c r="AU67" s="130"/>
      <c r="AV67" s="130"/>
      <c r="AW67" s="130"/>
      <c r="AX67" s="130"/>
      <c r="AY67" s="130"/>
      <c r="AZ67" s="130"/>
      <c r="BA67" s="130"/>
      <c r="BB67" s="130"/>
      <c r="BC67" s="130"/>
      <c r="BD67" s="130"/>
      <c r="BE67" s="130"/>
      <c r="BG67" s="130"/>
      <c r="BH67" s="130"/>
      <c r="BI67" s="130"/>
      <c r="BJ67" s="130"/>
      <c r="BK67" s="130"/>
      <c r="BL67" s="130"/>
      <c r="BM67" s="130"/>
      <c r="BN67" s="130"/>
      <c r="BO67" s="130"/>
      <c r="BP67" s="130"/>
      <c r="BQ67" s="130"/>
      <c r="BR67" s="130"/>
    </row>
    <row r="68" spans="46:70" x14ac:dyDescent="0.2">
      <c r="AT68" s="130"/>
      <c r="AU68" s="130"/>
      <c r="AV68" s="130"/>
      <c r="AW68" s="130"/>
      <c r="AX68" s="130"/>
      <c r="AY68" s="130"/>
      <c r="AZ68" s="130"/>
      <c r="BA68" s="130"/>
      <c r="BB68" s="130"/>
      <c r="BC68" s="130"/>
      <c r="BD68" s="130"/>
      <c r="BE68" s="130"/>
      <c r="BG68" s="130"/>
      <c r="BH68" s="130"/>
      <c r="BI68" s="130"/>
      <c r="BJ68" s="130"/>
      <c r="BK68" s="130"/>
      <c r="BL68" s="130"/>
      <c r="BM68" s="130"/>
      <c r="BN68" s="130"/>
      <c r="BO68" s="130"/>
      <c r="BP68" s="130"/>
      <c r="BQ68" s="130"/>
      <c r="BR68" s="130"/>
    </row>
    <row r="69" spans="46:70" x14ac:dyDescent="0.2">
      <c r="AT69" s="130"/>
      <c r="AU69" s="130"/>
      <c r="AV69" s="130"/>
      <c r="AW69" s="130"/>
      <c r="AX69" s="130"/>
      <c r="AY69" s="130"/>
      <c r="AZ69" s="130"/>
      <c r="BA69" s="130"/>
      <c r="BB69" s="130"/>
      <c r="BC69" s="130"/>
      <c r="BD69" s="130"/>
      <c r="BE69" s="130"/>
      <c r="BG69" s="130"/>
      <c r="BH69" s="130"/>
      <c r="BI69" s="130"/>
      <c r="BJ69" s="130"/>
      <c r="BK69" s="130"/>
      <c r="BL69" s="130"/>
      <c r="BM69" s="130"/>
      <c r="BN69" s="130"/>
      <c r="BO69" s="130"/>
      <c r="BP69" s="130"/>
      <c r="BQ69" s="130"/>
      <c r="BR69" s="130"/>
    </row>
    <row r="70" spans="46:70" x14ac:dyDescent="0.2">
      <c r="AT70" s="130"/>
      <c r="AU70" s="130"/>
      <c r="AV70" s="130"/>
      <c r="AW70" s="130"/>
      <c r="AX70" s="130"/>
      <c r="AY70" s="130"/>
      <c r="AZ70" s="130"/>
      <c r="BA70" s="130"/>
      <c r="BB70" s="130"/>
      <c r="BC70" s="130"/>
      <c r="BD70" s="130"/>
      <c r="BE70" s="130"/>
      <c r="BG70" s="130"/>
      <c r="BH70" s="130"/>
      <c r="BI70" s="130"/>
      <c r="BJ70" s="130"/>
      <c r="BK70" s="130"/>
      <c r="BL70" s="130"/>
      <c r="BM70" s="130"/>
      <c r="BN70" s="130"/>
      <c r="BO70" s="130"/>
      <c r="BP70" s="130"/>
      <c r="BQ70" s="130"/>
      <c r="BR70" s="130"/>
    </row>
    <row r="71" spans="46:70" x14ac:dyDescent="0.2">
      <c r="AT71" s="130"/>
      <c r="AU71" s="130"/>
      <c r="AV71" s="130"/>
      <c r="AW71" s="130"/>
      <c r="AX71" s="130"/>
      <c r="AY71" s="130"/>
      <c r="AZ71" s="130"/>
      <c r="BA71" s="130"/>
      <c r="BB71" s="130"/>
      <c r="BC71" s="130"/>
      <c r="BD71" s="130"/>
      <c r="BE71" s="130"/>
      <c r="BG71" s="130"/>
      <c r="BH71" s="130"/>
      <c r="BI71" s="130"/>
      <c r="BJ71" s="130"/>
      <c r="BK71" s="130"/>
      <c r="BL71" s="130"/>
      <c r="BM71" s="130"/>
      <c r="BN71" s="130"/>
      <c r="BO71" s="130"/>
      <c r="BP71" s="130"/>
      <c r="BQ71" s="130"/>
      <c r="BR71" s="130"/>
    </row>
    <row r="72" spans="46:70" x14ac:dyDescent="0.2">
      <c r="AT72" s="130"/>
      <c r="AU72" s="130"/>
      <c r="AV72" s="130"/>
      <c r="AW72" s="130"/>
      <c r="AX72" s="130"/>
      <c r="AY72" s="130"/>
      <c r="AZ72" s="130"/>
      <c r="BA72" s="130"/>
      <c r="BB72" s="130"/>
      <c r="BC72" s="130"/>
      <c r="BD72" s="130"/>
      <c r="BE72" s="130"/>
      <c r="BG72" s="130"/>
      <c r="BH72" s="130"/>
      <c r="BI72" s="130"/>
      <c r="BJ72" s="130"/>
      <c r="BK72" s="130"/>
      <c r="BL72" s="130"/>
      <c r="BM72" s="130"/>
      <c r="BN72" s="130"/>
      <c r="BO72" s="130"/>
      <c r="BP72" s="130"/>
      <c r="BQ72" s="130"/>
      <c r="BR72" s="130"/>
    </row>
    <row r="73" spans="46:70" x14ac:dyDescent="0.2">
      <c r="AT73" s="130"/>
      <c r="AU73" s="130"/>
      <c r="AV73" s="130"/>
      <c r="AW73" s="130"/>
      <c r="AX73" s="130"/>
      <c r="AY73" s="130"/>
      <c r="AZ73" s="130"/>
      <c r="BA73" s="130"/>
      <c r="BB73" s="130"/>
      <c r="BC73" s="130"/>
      <c r="BD73" s="130"/>
      <c r="BE73" s="130"/>
      <c r="BG73" s="130"/>
      <c r="BH73" s="130"/>
      <c r="BI73" s="130"/>
      <c r="BJ73" s="130"/>
      <c r="BK73" s="130"/>
      <c r="BL73" s="130"/>
      <c r="BM73" s="130"/>
      <c r="BN73" s="130"/>
      <c r="BO73" s="130"/>
      <c r="BP73" s="130"/>
      <c r="BQ73" s="130"/>
      <c r="BR73" s="130"/>
    </row>
    <row r="74" spans="46:70" x14ac:dyDescent="0.2">
      <c r="AT74" s="130"/>
      <c r="AU74" s="130"/>
      <c r="AV74" s="130"/>
      <c r="AW74" s="130"/>
      <c r="AX74" s="130"/>
      <c r="AY74" s="130"/>
      <c r="AZ74" s="130"/>
      <c r="BA74" s="130"/>
      <c r="BB74" s="130"/>
      <c r="BC74" s="130"/>
      <c r="BD74" s="130"/>
      <c r="BE74" s="130"/>
      <c r="BG74" s="130"/>
      <c r="BH74" s="130"/>
      <c r="BI74" s="130"/>
      <c r="BJ74" s="130"/>
      <c r="BK74" s="130"/>
      <c r="BL74" s="130"/>
      <c r="BM74" s="130"/>
      <c r="BN74" s="130"/>
      <c r="BO74" s="130"/>
      <c r="BP74" s="130"/>
      <c r="BQ74" s="130"/>
      <c r="BR74" s="130"/>
    </row>
    <row r="75" spans="46:70" x14ac:dyDescent="0.2">
      <c r="AT75" s="130"/>
      <c r="AU75" s="130"/>
      <c r="AV75" s="130"/>
      <c r="AW75" s="130"/>
      <c r="AX75" s="130"/>
      <c r="AY75" s="130"/>
      <c r="AZ75" s="130"/>
      <c r="BA75" s="130"/>
      <c r="BB75" s="130"/>
      <c r="BC75" s="130"/>
      <c r="BD75" s="130"/>
      <c r="BE75" s="130"/>
      <c r="BG75" s="130"/>
      <c r="BH75" s="130"/>
      <c r="BI75" s="130"/>
      <c r="BJ75" s="130"/>
      <c r="BK75" s="130"/>
      <c r="BL75" s="130"/>
      <c r="BM75" s="130"/>
      <c r="BN75" s="130"/>
      <c r="BO75" s="130"/>
      <c r="BP75" s="130"/>
      <c r="BQ75" s="130"/>
      <c r="BR75" s="130"/>
    </row>
    <row r="76" spans="46:70" x14ac:dyDescent="0.2">
      <c r="AT76" s="130"/>
      <c r="AU76" s="130"/>
      <c r="AV76" s="130"/>
      <c r="AW76" s="130"/>
      <c r="AX76" s="130"/>
      <c r="AY76" s="130"/>
      <c r="AZ76" s="130"/>
      <c r="BA76" s="130"/>
      <c r="BB76" s="130"/>
      <c r="BC76" s="130"/>
      <c r="BD76" s="130"/>
      <c r="BE76" s="130"/>
      <c r="BG76" s="130"/>
      <c r="BH76" s="130"/>
      <c r="BI76" s="130"/>
      <c r="BJ76" s="130"/>
      <c r="BK76" s="130"/>
      <c r="BL76" s="130"/>
      <c r="BM76" s="130"/>
      <c r="BN76" s="130"/>
      <c r="BO76" s="130"/>
      <c r="BP76" s="130"/>
      <c r="BQ76" s="130"/>
      <c r="BR76" s="130"/>
    </row>
    <row r="77" spans="46:70" x14ac:dyDescent="0.2">
      <c r="AT77" s="130"/>
      <c r="AU77" s="130"/>
      <c r="AV77" s="130"/>
      <c r="AW77" s="130"/>
      <c r="AX77" s="130"/>
      <c r="AY77" s="130"/>
      <c r="AZ77" s="130"/>
      <c r="BA77" s="130"/>
      <c r="BB77" s="130"/>
      <c r="BC77" s="130"/>
      <c r="BD77" s="130"/>
      <c r="BE77" s="130"/>
      <c r="BG77" s="130"/>
      <c r="BH77" s="130"/>
      <c r="BI77" s="130"/>
      <c r="BJ77" s="130"/>
      <c r="BK77" s="130"/>
      <c r="BL77" s="130"/>
      <c r="BM77" s="130"/>
      <c r="BN77" s="130"/>
      <c r="BO77" s="130"/>
      <c r="BP77" s="130"/>
      <c r="BQ77" s="130"/>
      <c r="BR77" s="130"/>
    </row>
    <row r="78" spans="46:70" x14ac:dyDescent="0.2">
      <c r="AT78" s="130"/>
      <c r="AU78" s="130"/>
      <c r="AV78" s="130"/>
      <c r="AW78" s="130"/>
      <c r="AX78" s="130"/>
      <c r="AY78" s="130"/>
      <c r="AZ78" s="130"/>
      <c r="BA78" s="130"/>
      <c r="BB78" s="130"/>
      <c r="BC78" s="130"/>
      <c r="BD78" s="130"/>
      <c r="BE78" s="130"/>
      <c r="BG78" s="130"/>
      <c r="BH78" s="130"/>
      <c r="BI78" s="130"/>
      <c r="BJ78" s="130"/>
      <c r="BK78" s="130"/>
      <c r="BL78" s="130"/>
      <c r="BM78" s="130"/>
      <c r="BN78" s="130"/>
      <c r="BO78" s="130"/>
      <c r="BP78" s="130"/>
      <c r="BQ78" s="130"/>
      <c r="BR78" s="130"/>
    </row>
    <row r="79" spans="46:70" x14ac:dyDescent="0.2">
      <c r="AT79" s="130"/>
      <c r="AU79" s="130"/>
      <c r="AV79" s="130"/>
      <c r="AW79" s="130"/>
      <c r="AX79" s="130"/>
      <c r="AY79" s="130"/>
      <c r="AZ79" s="130"/>
      <c r="BA79" s="130"/>
      <c r="BB79" s="130"/>
      <c r="BC79" s="130"/>
      <c r="BD79" s="130"/>
      <c r="BE79" s="130"/>
      <c r="BG79" s="130"/>
      <c r="BH79" s="130"/>
      <c r="BI79" s="130"/>
      <c r="BJ79" s="130"/>
      <c r="BK79" s="130"/>
      <c r="BL79" s="130"/>
      <c r="BM79" s="130"/>
      <c r="BN79" s="130"/>
      <c r="BO79" s="130"/>
      <c r="BP79" s="130"/>
      <c r="BQ79" s="130"/>
      <c r="BR79" s="130"/>
    </row>
  </sheetData>
  <sheetProtection algorithmName="SHA-512" hashValue="zGAJDP8ZrFqRD+TQbeEUCITCuALlZ+Bf9Lh9sdIKxflttknyc+OhSL14BKHM9td1lKQ4GpKpGaBVdfmR5HnDCg==" saltValue="wRLh4NaU4TTO/Q4TN7+Ggg==" spinCount="100000" sheet="1" objects="1" scenarios="1"/>
  <phoneticPr fontId="0" type="noConversion"/>
  <dataValidations count="1">
    <dataValidation type="list" allowBlank="1" showInputMessage="1" showErrorMessage="1" sqref="C4:C11 C18:C25 C32:C39" xr:uid="{00000000-0002-0000-0100-000000000000}">
      <formula1>$CJ$3:$CJ$39</formula1>
    </dataValidation>
  </dataValidations>
  <pageMargins left="0.75" right="0.75" top="1" bottom="1" header="0.5" footer="0.5"/>
  <pageSetup scale="90" fitToWidth="2" orientation="landscape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00000"/>
  </sheetPr>
  <dimension ref="A1:BS128"/>
  <sheetViews>
    <sheetView showGridLines="0" showZeros="0" zoomScaleNormal="100" workbookViewId="0">
      <pane xSplit="5" ySplit="2" topLeftCell="F3" activePane="bottomRight" state="frozen"/>
      <selection activeCell="AA11" sqref="AA11"/>
      <selection pane="topRight" activeCell="AA11" sqref="AA11"/>
      <selection pane="bottomLeft" activeCell="AA11" sqref="AA11"/>
      <selection pane="bottomRight" activeCell="F1" sqref="F1"/>
    </sheetView>
  </sheetViews>
  <sheetFormatPr defaultColWidth="9.140625" defaultRowHeight="12.75" outlineLevelCol="1" x14ac:dyDescent="0.2"/>
  <cols>
    <col min="1" max="1" width="9.7109375" style="90" bestFit="1" customWidth="1"/>
    <col min="2" max="2" width="1.28515625" style="386" customWidth="1"/>
    <col min="3" max="3" width="26.140625" style="384" bestFit="1" customWidth="1"/>
    <col min="4" max="4" width="7.7109375" style="386" bestFit="1" customWidth="1"/>
    <col min="5" max="6" width="1.28515625" style="386" customWidth="1"/>
    <col min="7" max="9" width="4.7109375" style="266" customWidth="1" outlineLevel="1"/>
    <col min="10" max="18" width="6.28515625" style="266" customWidth="1" outlineLevel="1"/>
    <col min="19" max="19" width="7.28515625" style="89" bestFit="1" customWidth="1"/>
    <col min="20" max="31" width="6.28515625" style="266" hidden="1" customWidth="1" outlineLevel="1"/>
    <col min="32" max="32" width="7.28515625" style="89" bestFit="1" customWidth="1" collapsed="1"/>
    <col min="33" max="44" width="6.28515625" style="266" hidden="1" customWidth="1" outlineLevel="1"/>
    <col min="45" max="45" width="7.28515625" style="89" bestFit="1" customWidth="1" collapsed="1"/>
    <col min="46" max="57" width="6.28515625" style="92" hidden="1" customWidth="1" outlineLevel="1"/>
    <col min="58" max="58" width="7.28515625" style="89" bestFit="1" customWidth="1" collapsed="1"/>
    <col min="59" max="70" width="6.28515625" style="92" hidden="1" customWidth="1" outlineLevel="1"/>
    <col min="71" max="71" width="7.28515625" style="89" bestFit="1" customWidth="1" collapsed="1"/>
    <col min="72" max="16384" width="9.140625" style="387"/>
  </cols>
  <sheetData>
    <row r="1" spans="1:71" ht="19.5" thickBot="1" x14ac:dyDescent="0.35">
      <c r="A1" s="834" t="s">
        <v>32</v>
      </c>
      <c r="B1" s="836"/>
      <c r="C1" s="837"/>
      <c r="D1" s="385" t="s">
        <v>74</v>
      </c>
      <c r="G1" s="3" t="s">
        <v>23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707"/>
      <c r="T1" s="5" t="s">
        <v>24</v>
      </c>
      <c r="U1" s="186"/>
      <c r="V1" s="186"/>
      <c r="W1" s="186"/>
      <c r="X1" s="186"/>
      <c r="Y1" s="186"/>
      <c r="Z1" s="186"/>
      <c r="AA1" s="186"/>
      <c r="AB1" s="186"/>
      <c r="AC1" s="186"/>
      <c r="AD1" s="186"/>
      <c r="AE1" s="186"/>
      <c r="AF1" s="8"/>
      <c r="AG1" s="9" t="s">
        <v>25</v>
      </c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2"/>
      <c r="AT1" s="13" t="s">
        <v>46</v>
      </c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434"/>
      <c r="BG1" s="17" t="s">
        <v>47</v>
      </c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9"/>
      <c r="BS1" s="484"/>
    </row>
    <row r="2" spans="1:71" s="390" customFormat="1" ht="15.75" x14ac:dyDescent="0.25">
      <c r="A2" s="413" t="s">
        <v>345</v>
      </c>
      <c r="B2" s="389"/>
      <c r="C2" s="166"/>
      <c r="D2" s="388" t="s">
        <v>92</v>
      </c>
      <c r="E2" s="389"/>
      <c r="F2" s="389"/>
      <c r="G2" s="22">
        <v>1</v>
      </c>
      <c r="H2" s="22">
        <v>2</v>
      </c>
      <c r="I2" s="22">
        <v>3</v>
      </c>
      <c r="J2" s="22">
        <v>4</v>
      </c>
      <c r="K2" s="22">
        <v>5</v>
      </c>
      <c r="L2" s="22">
        <v>6</v>
      </c>
      <c r="M2" s="22">
        <v>7</v>
      </c>
      <c r="N2" s="22">
        <v>8</v>
      </c>
      <c r="O2" s="22">
        <v>9</v>
      </c>
      <c r="P2" s="22">
        <v>10</v>
      </c>
      <c r="Q2" s="22">
        <v>11</v>
      </c>
      <c r="R2" s="22">
        <v>12</v>
      </c>
      <c r="S2" s="23" t="str">
        <f>G1</f>
        <v>Year 1</v>
      </c>
      <c r="T2" s="22">
        <v>13</v>
      </c>
      <c r="U2" s="22">
        <v>14</v>
      </c>
      <c r="V2" s="22">
        <v>15</v>
      </c>
      <c r="W2" s="22">
        <v>16</v>
      </c>
      <c r="X2" s="22">
        <v>17</v>
      </c>
      <c r="Y2" s="22">
        <v>18</v>
      </c>
      <c r="Z2" s="22">
        <v>19</v>
      </c>
      <c r="AA2" s="22">
        <v>20</v>
      </c>
      <c r="AB2" s="22">
        <v>21</v>
      </c>
      <c r="AC2" s="22">
        <v>22</v>
      </c>
      <c r="AD2" s="22">
        <v>23</v>
      </c>
      <c r="AE2" s="22">
        <v>24</v>
      </c>
      <c r="AF2" s="24" t="str">
        <f>T1</f>
        <v>Year 2</v>
      </c>
      <c r="AG2" s="22">
        <v>25</v>
      </c>
      <c r="AH2" s="22">
        <v>26</v>
      </c>
      <c r="AI2" s="22">
        <v>27</v>
      </c>
      <c r="AJ2" s="22">
        <v>28</v>
      </c>
      <c r="AK2" s="22">
        <v>29</v>
      </c>
      <c r="AL2" s="22">
        <v>30</v>
      </c>
      <c r="AM2" s="22">
        <v>31</v>
      </c>
      <c r="AN2" s="22">
        <v>32</v>
      </c>
      <c r="AO2" s="22">
        <v>33</v>
      </c>
      <c r="AP2" s="22">
        <v>34</v>
      </c>
      <c r="AQ2" s="22">
        <v>35</v>
      </c>
      <c r="AR2" s="22">
        <v>36</v>
      </c>
      <c r="AS2" s="25" t="str">
        <f>AG1</f>
        <v>Year 3</v>
      </c>
      <c r="AT2" s="22">
        <v>37</v>
      </c>
      <c r="AU2" s="22">
        <v>38</v>
      </c>
      <c r="AV2" s="22">
        <v>39</v>
      </c>
      <c r="AW2" s="22">
        <v>40</v>
      </c>
      <c r="AX2" s="22">
        <v>41</v>
      </c>
      <c r="AY2" s="22">
        <v>42</v>
      </c>
      <c r="AZ2" s="22">
        <v>43</v>
      </c>
      <c r="BA2" s="22">
        <v>44</v>
      </c>
      <c r="BB2" s="22">
        <v>45</v>
      </c>
      <c r="BC2" s="22">
        <v>46</v>
      </c>
      <c r="BD2" s="22">
        <v>47</v>
      </c>
      <c r="BE2" s="22">
        <v>48</v>
      </c>
      <c r="BF2" s="26" t="str">
        <f>AT1</f>
        <v>Year 4</v>
      </c>
      <c r="BG2" s="22">
        <v>49</v>
      </c>
      <c r="BH2" s="22">
        <v>50</v>
      </c>
      <c r="BI2" s="22">
        <v>51</v>
      </c>
      <c r="BJ2" s="22">
        <v>52</v>
      </c>
      <c r="BK2" s="22">
        <v>53</v>
      </c>
      <c r="BL2" s="22">
        <v>54</v>
      </c>
      <c r="BM2" s="22">
        <v>55</v>
      </c>
      <c r="BN2" s="22">
        <v>56</v>
      </c>
      <c r="BO2" s="22">
        <v>57</v>
      </c>
      <c r="BP2" s="22">
        <v>58</v>
      </c>
      <c r="BQ2" s="22">
        <v>59</v>
      </c>
      <c r="BR2" s="22">
        <v>60</v>
      </c>
      <c r="BS2" s="30" t="str">
        <f>BG1</f>
        <v>Year 5</v>
      </c>
    </row>
    <row r="3" spans="1:71" s="58" customFormat="1" ht="5.25" customHeight="1" x14ac:dyDescent="0.2">
      <c r="A3" s="99"/>
      <c r="B3" s="61"/>
      <c r="C3" s="61"/>
      <c r="D3" s="61"/>
      <c r="E3" s="61"/>
      <c r="F3" s="61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578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578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578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578"/>
      <c r="BG3" s="32"/>
      <c r="BH3" s="32"/>
      <c r="BI3" s="32"/>
      <c r="BJ3" s="32"/>
      <c r="BK3" s="32"/>
      <c r="BL3" s="32"/>
      <c r="BM3" s="32"/>
      <c r="BN3" s="32"/>
      <c r="BO3" s="32"/>
      <c r="BP3" s="32"/>
      <c r="BQ3" s="32"/>
      <c r="BR3" s="32"/>
      <c r="BS3" s="111"/>
    </row>
    <row r="4" spans="1:71" s="59" customFormat="1" x14ac:dyDescent="0.2">
      <c r="A4" s="100"/>
      <c r="B4" s="84"/>
      <c r="C4" s="84" t="s">
        <v>17</v>
      </c>
      <c r="D4" s="84"/>
      <c r="E4" s="84"/>
      <c r="F4" s="84"/>
      <c r="G4" s="35">
        <f>Payroll!G47</f>
        <v>285</v>
      </c>
      <c r="H4" s="36">
        <f>Payroll!H47</f>
        <v>540</v>
      </c>
      <c r="I4" s="36">
        <f>Payroll!I47</f>
        <v>540</v>
      </c>
      <c r="J4" s="36">
        <f>Payroll!J47</f>
        <v>940</v>
      </c>
      <c r="K4" s="36">
        <f>Payroll!K47</f>
        <v>940</v>
      </c>
      <c r="L4" s="36">
        <f>Payroll!L47</f>
        <v>1120</v>
      </c>
      <c r="M4" s="36">
        <f>Payroll!M47</f>
        <v>1120</v>
      </c>
      <c r="N4" s="36">
        <f>Payroll!N47</f>
        <v>1180</v>
      </c>
      <c r="O4" s="36">
        <f>Payroll!O47</f>
        <v>1180</v>
      </c>
      <c r="P4" s="36">
        <f>Payroll!P47</f>
        <v>1180</v>
      </c>
      <c r="Q4" s="36">
        <f>Payroll!Q47</f>
        <v>1180</v>
      </c>
      <c r="R4" s="140">
        <f>Payroll!R47</f>
        <v>1180</v>
      </c>
      <c r="S4" s="38">
        <f t="shared" ref="S4:S20" si="0">SUM(G4:R4)</f>
        <v>11385</v>
      </c>
      <c r="T4" s="36">
        <f>Payroll!T47</f>
        <v>1262.5999999999999</v>
      </c>
      <c r="U4" s="36">
        <f>Payroll!U47</f>
        <v>1262.5999999999999</v>
      </c>
      <c r="V4" s="36">
        <f>Payroll!V47</f>
        <v>1262.5999999999999</v>
      </c>
      <c r="W4" s="36">
        <f>Payroll!W47</f>
        <v>1262.5999999999999</v>
      </c>
      <c r="X4" s="36">
        <f>Payroll!X47</f>
        <v>1262.5999999999999</v>
      </c>
      <c r="Y4" s="36">
        <f>Payroll!Y47</f>
        <v>1262.5999999999999</v>
      </c>
      <c r="Z4" s="36">
        <f>Payroll!Z47</f>
        <v>1262.5999999999999</v>
      </c>
      <c r="AA4" s="36">
        <f>Payroll!AA47</f>
        <v>1262.5999999999999</v>
      </c>
      <c r="AB4" s="36">
        <f>Payroll!AB47</f>
        <v>1262.5999999999999</v>
      </c>
      <c r="AC4" s="36">
        <f>Payroll!AC47</f>
        <v>1262.5999999999999</v>
      </c>
      <c r="AD4" s="36">
        <f>Payroll!AD47</f>
        <v>1262.5999999999999</v>
      </c>
      <c r="AE4" s="37">
        <f>Payroll!AE47</f>
        <v>1262.5999999999999</v>
      </c>
      <c r="AF4" s="39">
        <f t="shared" ref="AF4:AF20" si="1">SUM(T4:AE4)</f>
        <v>15151.200000000003</v>
      </c>
      <c r="AG4" s="36">
        <f>Payroll!AG47</f>
        <v>1350.9820000000002</v>
      </c>
      <c r="AH4" s="36">
        <f>Payroll!AH47</f>
        <v>1350.9820000000002</v>
      </c>
      <c r="AI4" s="36">
        <f>Payroll!AI47</f>
        <v>1350.9820000000002</v>
      </c>
      <c r="AJ4" s="36">
        <f>Payroll!AJ47</f>
        <v>1350.9820000000002</v>
      </c>
      <c r="AK4" s="36">
        <f>Payroll!AK47</f>
        <v>1350.9820000000002</v>
      </c>
      <c r="AL4" s="36">
        <f>Payroll!AL47</f>
        <v>1350.9820000000002</v>
      </c>
      <c r="AM4" s="36">
        <f>Payroll!AM47</f>
        <v>1350.9820000000002</v>
      </c>
      <c r="AN4" s="36">
        <f>Payroll!AN47</f>
        <v>1350.9820000000002</v>
      </c>
      <c r="AO4" s="36">
        <f>Payroll!AO47</f>
        <v>1350.9820000000002</v>
      </c>
      <c r="AP4" s="36">
        <f>Payroll!AP47</f>
        <v>1350.9820000000002</v>
      </c>
      <c r="AQ4" s="36">
        <f>Payroll!AQ47</f>
        <v>1350.9820000000002</v>
      </c>
      <c r="AR4" s="37">
        <f>Payroll!AR47</f>
        <v>1350.9820000000002</v>
      </c>
      <c r="AS4" s="40">
        <f t="shared" ref="AS4:AS20" si="2">SUM(AG4:AR4)</f>
        <v>16211.784000000001</v>
      </c>
      <c r="AT4" s="36">
        <f>Payroll!AT47</f>
        <v>1445.5507400000004</v>
      </c>
      <c r="AU4" s="36">
        <f>Payroll!AU47</f>
        <v>1445.5507400000004</v>
      </c>
      <c r="AV4" s="36">
        <f>Payroll!AV47</f>
        <v>1445.5507400000004</v>
      </c>
      <c r="AW4" s="36">
        <f>Payroll!AW47</f>
        <v>1445.5507400000004</v>
      </c>
      <c r="AX4" s="36">
        <f>Payroll!AX47</f>
        <v>1445.5507400000004</v>
      </c>
      <c r="AY4" s="36">
        <f>Payroll!AY47</f>
        <v>1445.5507400000004</v>
      </c>
      <c r="AZ4" s="36">
        <f>Payroll!AZ47</f>
        <v>1445.5507400000004</v>
      </c>
      <c r="BA4" s="36">
        <f>Payroll!BA47</f>
        <v>1445.5507400000004</v>
      </c>
      <c r="BB4" s="36">
        <f>Payroll!BB47</f>
        <v>1445.5507400000004</v>
      </c>
      <c r="BC4" s="36">
        <f>Payroll!BC47</f>
        <v>1445.5507400000004</v>
      </c>
      <c r="BD4" s="36">
        <f>Payroll!BD47</f>
        <v>1445.5507400000004</v>
      </c>
      <c r="BE4" s="37">
        <f>Payroll!BE47</f>
        <v>1445.5507400000004</v>
      </c>
      <c r="BF4" s="41">
        <f t="shared" ref="BF4:BF20" si="3">SUM(AT4:BE4)</f>
        <v>17346.608880000003</v>
      </c>
      <c r="BG4" s="36">
        <f>Payroll!BG47</f>
        <v>1546.7392918000005</v>
      </c>
      <c r="BH4" s="36">
        <f>Payroll!BH47</f>
        <v>1546.7392918000005</v>
      </c>
      <c r="BI4" s="36">
        <f>Payroll!BI47</f>
        <v>1546.7392918000005</v>
      </c>
      <c r="BJ4" s="36">
        <f>Payroll!BJ47</f>
        <v>1546.7392918000005</v>
      </c>
      <c r="BK4" s="36">
        <f>Payroll!BK47</f>
        <v>1546.7392918000005</v>
      </c>
      <c r="BL4" s="36">
        <f>Payroll!BL47</f>
        <v>1546.7392918000005</v>
      </c>
      <c r="BM4" s="36">
        <f>Payroll!BM47</f>
        <v>1546.7392918000005</v>
      </c>
      <c r="BN4" s="36">
        <f>Payroll!BN47</f>
        <v>1546.7392918000005</v>
      </c>
      <c r="BO4" s="36">
        <f>Payroll!BO47</f>
        <v>1546.7392918000005</v>
      </c>
      <c r="BP4" s="36">
        <f>Payroll!BP47</f>
        <v>1546.7392918000005</v>
      </c>
      <c r="BQ4" s="36">
        <f>Payroll!BQ47</f>
        <v>1546.7392918000005</v>
      </c>
      <c r="BR4" s="43">
        <f>Payroll!BR47</f>
        <v>1546.7392918000005</v>
      </c>
      <c r="BS4" s="42">
        <f t="shared" ref="BS4:BS20" si="4">SUM(BG4:BR4)</f>
        <v>18560.871501600006</v>
      </c>
    </row>
    <row r="5" spans="1:71" s="59" customFormat="1" ht="15" x14ac:dyDescent="0.25">
      <c r="A5" s="100"/>
      <c r="B5" s="84"/>
      <c r="C5" s="84" t="s">
        <v>261</v>
      </c>
      <c r="D5" s="307">
        <v>0.15</v>
      </c>
      <c r="E5" s="84"/>
      <c r="F5" s="84"/>
      <c r="G5" s="80">
        <f>$D5*G4</f>
        <v>42.75</v>
      </c>
      <c r="H5" s="81">
        <f t="shared" ref="H5:AR5" si="5">$D5*H4</f>
        <v>81</v>
      </c>
      <c r="I5" s="81">
        <f t="shared" si="5"/>
        <v>81</v>
      </c>
      <c r="J5" s="81">
        <f t="shared" si="5"/>
        <v>141</v>
      </c>
      <c r="K5" s="81">
        <f t="shared" si="5"/>
        <v>141</v>
      </c>
      <c r="L5" s="81">
        <f t="shared" si="5"/>
        <v>168</v>
      </c>
      <c r="M5" s="81">
        <f t="shared" si="5"/>
        <v>168</v>
      </c>
      <c r="N5" s="81">
        <f t="shared" si="5"/>
        <v>177</v>
      </c>
      <c r="O5" s="81">
        <f t="shared" si="5"/>
        <v>177</v>
      </c>
      <c r="P5" s="81">
        <f t="shared" si="5"/>
        <v>177</v>
      </c>
      <c r="Q5" s="81">
        <f t="shared" si="5"/>
        <v>177</v>
      </c>
      <c r="R5" s="81">
        <f t="shared" si="5"/>
        <v>177</v>
      </c>
      <c r="S5" s="44">
        <f t="shared" si="0"/>
        <v>1707.75</v>
      </c>
      <c r="T5" s="81">
        <f t="shared" si="5"/>
        <v>189.39</v>
      </c>
      <c r="U5" s="81">
        <f t="shared" si="5"/>
        <v>189.39</v>
      </c>
      <c r="V5" s="81">
        <f t="shared" si="5"/>
        <v>189.39</v>
      </c>
      <c r="W5" s="81">
        <f t="shared" si="5"/>
        <v>189.39</v>
      </c>
      <c r="X5" s="81">
        <f t="shared" si="5"/>
        <v>189.39</v>
      </c>
      <c r="Y5" s="81">
        <f t="shared" si="5"/>
        <v>189.39</v>
      </c>
      <c r="Z5" s="81">
        <f t="shared" si="5"/>
        <v>189.39</v>
      </c>
      <c r="AA5" s="81">
        <f t="shared" si="5"/>
        <v>189.39</v>
      </c>
      <c r="AB5" s="81">
        <f t="shared" si="5"/>
        <v>189.39</v>
      </c>
      <c r="AC5" s="81">
        <f t="shared" si="5"/>
        <v>189.39</v>
      </c>
      <c r="AD5" s="81">
        <f t="shared" si="5"/>
        <v>189.39</v>
      </c>
      <c r="AE5" s="82">
        <f t="shared" si="5"/>
        <v>189.39</v>
      </c>
      <c r="AF5" s="45">
        <f t="shared" si="1"/>
        <v>2272.6799999999994</v>
      </c>
      <c r="AG5" s="81">
        <f t="shared" si="5"/>
        <v>202.64730000000003</v>
      </c>
      <c r="AH5" s="81">
        <f t="shared" si="5"/>
        <v>202.64730000000003</v>
      </c>
      <c r="AI5" s="81">
        <f t="shared" si="5"/>
        <v>202.64730000000003</v>
      </c>
      <c r="AJ5" s="81">
        <f t="shared" si="5"/>
        <v>202.64730000000003</v>
      </c>
      <c r="AK5" s="81">
        <f t="shared" si="5"/>
        <v>202.64730000000003</v>
      </c>
      <c r="AL5" s="81">
        <f t="shared" si="5"/>
        <v>202.64730000000003</v>
      </c>
      <c r="AM5" s="81">
        <f t="shared" si="5"/>
        <v>202.64730000000003</v>
      </c>
      <c r="AN5" s="81">
        <f t="shared" si="5"/>
        <v>202.64730000000003</v>
      </c>
      <c r="AO5" s="81">
        <f t="shared" si="5"/>
        <v>202.64730000000003</v>
      </c>
      <c r="AP5" s="81">
        <f t="shared" si="5"/>
        <v>202.64730000000003</v>
      </c>
      <c r="AQ5" s="81">
        <f t="shared" si="5"/>
        <v>202.64730000000003</v>
      </c>
      <c r="AR5" s="82">
        <f t="shared" si="5"/>
        <v>202.64730000000003</v>
      </c>
      <c r="AS5" s="46">
        <f t="shared" si="2"/>
        <v>2431.7676000000006</v>
      </c>
      <c r="AT5" s="81">
        <f t="shared" ref="AT5:BR5" si="6">$D5*AT4</f>
        <v>216.83261100000004</v>
      </c>
      <c r="AU5" s="81">
        <f t="shared" si="6"/>
        <v>216.83261100000004</v>
      </c>
      <c r="AV5" s="81">
        <f t="shared" si="6"/>
        <v>216.83261100000004</v>
      </c>
      <c r="AW5" s="81">
        <f t="shared" si="6"/>
        <v>216.83261100000004</v>
      </c>
      <c r="AX5" s="81">
        <f t="shared" si="6"/>
        <v>216.83261100000004</v>
      </c>
      <c r="AY5" s="81">
        <f t="shared" si="6"/>
        <v>216.83261100000004</v>
      </c>
      <c r="AZ5" s="81">
        <f t="shared" si="6"/>
        <v>216.83261100000004</v>
      </c>
      <c r="BA5" s="81">
        <f t="shared" si="6"/>
        <v>216.83261100000004</v>
      </c>
      <c r="BB5" s="81">
        <f t="shared" si="6"/>
        <v>216.83261100000004</v>
      </c>
      <c r="BC5" s="81">
        <f t="shared" si="6"/>
        <v>216.83261100000004</v>
      </c>
      <c r="BD5" s="81">
        <f t="shared" si="6"/>
        <v>216.83261100000004</v>
      </c>
      <c r="BE5" s="82">
        <f t="shared" si="6"/>
        <v>216.83261100000004</v>
      </c>
      <c r="BF5" s="47">
        <f t="shared" si="3"/>
        <v>2601.9913320000005</v>
      </c>
      <c r="BG5" s="81">
        <f t="shared" si="6"/>
        <v>232.01089377000005</v>
      </c>
      <c r="BH5" s="81">
        <f t="shared" si="6"/>
        <v>232.01089377000005</v>
      </c>
      <c r="BI5" s="81">
        <f t="shared" si="6"/>
        <v>232.01089377000005</v>
      </c>
      <c r="BJ5" s="81">
        <f t="shared" si="6"/>
        <v>232.01089377000005</v>
      </c>
      <c r="BK5" s="81">
        <f t="shared" si="6"/>
        <v>232.01089377000005</v>
      </c>
      <c r="BL5" s="81">
        <f t="shared" si="6"/>
        <v>232.01089377000005</v>
      </c>
      <c r="BM5" s="81">
        <f t="shared" si="6"/>
        <v>232.01089377000005</v>
      </c>
      <c r="BN5" s="81">
        <f t="shared" si="6"/>
        <v>232.01089377000005</v>
      </c>
      <c r="BO5" s="81">
        <f t="shared" si="6"/>
        <v>232.01089377000005</v>
      </c>
      <c r="BP5" s="81">
        <f t="shared" si="6"/>
        <v>232.01089377000005</v>
      </c>
      <c r="BQ5" s="81">
        <f t="shared" si="6"/>
        <v>232.01089377000005</v>
      </c>
      <c r="BR5" s="82">
        <f t="shared" si="6"/>
        <v>232.01089377000005</v>
      </c>
      <c r="BS5" s="48">
        <f t="shared" si="4"/>
        <v>2784.1307252400015</v>
      </c>
    </row>
    <row r="6" spans="1:71" s="59" customFormat="1" ht="15" x14ac:dyDescent="0.25">
      <c r="A6" s="100"/>
      <c r="B6" s="84"/>
      <c r="C6" s="84" t="s">
        <v>394</v>
      </c>
      <c r="D6" s="307">
        <v>0.15</v>
      </c>
      <c r="E6" s="84"/>
      <c r="F6" s="84"/>
      <c r="G6" s="80">
        <f>$D6*G4</f>
        <v>42.75</v>
      </c>
      <c r="H6" s="81">
        <f t="shared" ref="H6:AR6" si="7">$D6*H4</f>
        <v>81</v>
      </c>
      <c r="I6" s="81">
        <f t="shared" si="7"/>
        <v>81</v>
      </c>
      <c r="J6" s="81">
        <f t="shared" si="7"/>
        <v>141</v>
      </c>
      <c r="K6" s="81">
        <f t="shared" si="7"/>
        <v>141</v>
      </c>
      <c r="L6" s="81">
        <f t="shared" si="7"/>
        <v>168</v>
      </c>
      <c r="M6" s="81">
        <f t="shared" si="7"/>
        <v>168</v>
      </c>
      <c r="N6" s="81">
        <f t="shared" si="7"/>
        <v>177</v>
      </c>
      <c r="O6" s="81">
        <f t="shared" si="7"/>
        <v>177</v>
      </c>
      <c r="P6" s="81">
        <f t="shared" si="7"/>
        <v>177</v>
      </c>
      <c r="Q6" s="81">
        <f t="shared" si="7"/>
        <v>177</v>
      </c>
      <c r="R6" s="81">
        <f t="shared" si="7"/>
        <v>177</v>
      </c>
      <c r="S6" s="44">
        <f>SUM(G6:R6)</f>
        <v>1707.75</v>
      </c>
      <c r="T6" s="81">
        <f t="shared" si="7"/>
        <v>189.39</v>
      </c>
      <c r="U6" s="81">
        <f t="shared" si="7"/>
        <v>189.39</v>
      </c>
      <c r="V6" s="81">
        <f t="shared" si="7"/>
        <v>189.39</v>
      </c>
      <c r="W6" s="81">
        <f t="shared" si="7"/>
        <v>189.39</v>
      </c>
      <c r="X6" s="81">
        <f t="shared" si="7"/>
        <v>189.39</v>
      </c>
      <c r="Y6" s="81">
        <f t="shared" si="7"/>
        <v>189.39</v>
      </c>
      <c r="Z6" s="81">
        <f t="shared" si="7"/>
        <v>189.39</v>
      </c>
      <c r="AA6" s="81">
        <f t="shared" si="7"/>
        <v>189.39</v>
      </c>
      <c r="AB6" s="81">
        <f t="shared" si="7"/>
        <v>189.39</v>
      </c>
      <c r="AC6" s="81">
        <f t="shared" si="7"/>
        <v>189.39</v>
      </c>
      <c r="AD6" s="81">
        <f t="shared" si="7"/>
        <v>189.39</v>
      </c>
      <c r="AE6" s="82">
        <f t="shared" si="7"/>
        <v>189.39</v>
      </c>
      <c r="AF6" s="45">
        <f t="shared" si="1"/>
        <v>2272.6799999999994</v>
      </c>
      <c r="AG6" s="81">
        <f t="shared" si="7"/>
        <v>202.64730000000003</v>
      </c>
      <c r="AH6" s="81">
        <f t="shared" si="7"/>
        <v>202.64730000000003</v>
      </c>
      <c r="AI6" s="81">
        <f t="shared" si="7"/>
        <v>202.64730000000003</v>
      </c>
      <c r="AJ6" s="81">
        <f t="shared" si="7"/>
        <v>202.64730000000003</v>
      </c>
      <c r="AK6" s="81">
        <f t="shared" si="7"/>
        <v>202.64730000000003</v>
      </c>
      <c r="AL6" s="81">
        <f t="shared" si="7"/>
        <v>202.64730000000003</v>
      </c>
      <c r="AM6" s="81">
        <f t="shared" si="7"/>
        <v>202.64730000000003</v>
      </c>
      <c r="AN6" s="81">
        <f t="shared" si="7"/>
        <v>202.64730000000003</v>
      </c>
      <c r="AO6" s="81">
        <f t="shared" si="7"/>
        <v>202.64730000000003</v>
      </c>
      <c r="AP6" s="81">
        <f t="shared" si="7"/>
        <v>202.64730000000003</v>
      </c>
      <c r="AQ6" s="81">
        <f t="shared" si="7"/>
        <v>202.64730000000003</v>
      </c>
      <c r="AR6" s="82">
        <f t="shared" si="7"/>
        <v>202.64730000000003</v>
      </c>
      <c r="AS6" s="46">
        <f t="shared" si="2"/>
        <v>2431.7676000000006</v>
      </c>
      <c r="AT6" s="81">
        <f t="shared" ref="AT6:BR6" si="8">$D6*AT4</f>
        <v>216.83261100000004</v>
      </c>
      <c r="AU6" s="81">
        <f t="shared" si="8"/>
        <v>216.83261100000004</v>
      </c>
      <c r="AV6" s="81">
        <f t="shared" si="8"/>
        <v>216.83261100000004</v>
      </c>
      <c r="AW6" s="81">
        <f t="shared" si="8"/>
        <v>216.83261100000004</v>
      </c>
      <c r="AX6" s="81">
        <f t="shared" si="8"/>
        <v>216.83261100000004</v>
      </c>
      <c r="AY6" s="81">
        <f t="shared" si="8"/>
        <v>216.83261100000004</v>
      </c>
      <c r="AZ6" s="81">
        <f t="shared" si="8"/>
        <v>216.83261100000004</v>
      </c>
      <c r="BA6" s="81">
        <f t="shared" si="8"/>
        <v>216.83261100000004</v>
      </c>
      <c r="BB6" s="81">
        <f t="shared" si="8"/>
        <v>216.83261100000004</v>
      </c>
      <c r="BC6" s="81">
        <f t="shared" si="8"/>
        <v>216.83261100000004</v>
      </c>
      <c r="BD6" s="81">
        <f t="shared" si="8"/>
        <v>216.83261100000004</v>
      </c>
      <c r="BE6" s="82">
        <f t="shared" si="8"/>
        <v>216.83261100000004</v>
      </c>
      <c r="BF6" s="47">
        <f t="shared" si="3"/>
        <v>2601.9913320000005</v>
      </c>
      <c r="BG6" s="81">
        <f t="shared" si="8"/>
        <v>232.01089377000005</v>
      </c>
      <c r="BH6" s="81">
        <f t="shared" si="8"/>
        <v>232.01089377000005</v>
      </c>
      <c r="BI6" s="81">
        <f t="shared" si="8"/>
        <v>232.01089377000005</v>
      </c>
      <c r="BJ6" s="81">
        <f t="shared" si="8"/>
        <v>232.01089377000005</v>
      </c>
      <c r="BK6" s="81">
        <f t="shared" si="8"/>
        <v>232.01089377000005</v>
      </c>
      <c r="BL6" s="81">
        <f t="shared" si="8"/>
        <v>232.01089377000005</v>
      </c>
      <c r="BM6" s="81">
        <f t="shared" si="8"/>
        <v>232.01089377000005</v>
      </c>
      <c r="BN6" s="81">
        <f t="shared" si="8"/>
        <v>232.01089377000005</v>
      </c>
      <c r="BO6" s="81">
        <f t="shared" si="8"/>
        <v>232.01089377000005</v>
      </c>
      <c r="BP6" s="81">
        <f t="shared" si="8"/>
        <v>232.01089377000005</v>
      </c>
      <c r="BQ6" s="81">
        <f t="shared" si="8"/>
        <v>232.01089377000005</v>
      </c>
      <c r="BR6" s="82">
        <f t="shared" si="8"/>
        <v>232.01089377000005</v>
      </c>
      <c r="BS6" s="48">
        <f t="shared" si="4"/>
        <v>2784.1307252400015</v>
      </c>
    </row>
    <row r="7" spans="1:71" s="59" customFormat="1" ht="8.25" customHeight="1" x14ac:dyDescent="0.2">
      <c r="A7" s="100"/>
      <c r="B7" s="84"/>
      <c r="C7" s="783"/>
      <c r="D7" s="84"/>
      <c r="E7" s="84"/>
      <c r="F7" s="84"/>
      <c r="G7" s="80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44">
        <f t="shared" si="0"/>
        <v>0</v>
      </c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2"/>
      <c r="AF7" s="45">
        <f t="shared" si="1"/>
        <v>0</v>
      </c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2"/>
      <c r="AS7" s="46">
        <f t="shared" si="2"/>
        <v>0</v>
      </c>
      <c r="AT7" s="81"/>
      <c r="AU7" s="81"/>
      <c r="AV7" s="81"/>
      <c r="AW7" s="81"/>
      <c r="AX7" s="81"/>
      <c r="AY7" s="81"/>
      <c r="AZ7" s="81"/>
      <c r="BA7" s="81"/>
      <c r="BB7" s="81"/>
      <c r="BC7" s="81"/>
      <c r="BD7" s="81"/>
      <c r="BE7" s="82"/>
      <c r="BF7" s="47">
        <f t="shared" si="3"/>
        <v>0</v>
      </c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2"/>
      <c r="BS7" s="48">
        <f t="shared" si="4"/>
        <v>0</v>
      </c>
    </row>
    <row r="8" spans="1:71" s="59" customFormat="1" ht="15" x14ac:dyDescent="0.25">
      <c r="A8" s="100"/>
      <c r="B8" s="84"/>
      <c r="C8" s="84" t="s">
        <v>81</v>
      </c>
      <c r="D8" s="307">
        <v>0.1</v>
      </c>
      <c r="E8" s="84"/>
      <c r="F8" s="84"/>
      <c r="G8" s="435">
        <v>2.5</v>
      </c>
      <c r="H8" s="81">
        <f t="shared" ref="H8:R8" si="9">IF(H$2=1,G8*(1+$D8),G8)</f>
        <v>2.5</v>
      </c>
      <c r="I8" s="81">
        <f t="shared" si="9"/>
        <v>2.5</v>
      </c>
      <c r="J8" s="81">
        <f t="shared" si="9"/>
        <v>2.5</v>
      </c>
      <c r="K8" s="81">
        <f t="shared" si="9"/>
        <v>2.5</v>
      </c>
      <c r="L8" s="81">
        <f t="shared" si="9"/>
        <v>2.5</v>
      </c>
      <c r="M8" s="81">
        <f t="shared" si="9"/>
        <v>2.5</v>
      </c>
      <c r="N8" s="81">
        <f t="shared" si="9"/>
        <v>2.5</v>
      </c>
      <c r="O8" s="81">
        <f t="shared" si="9"/>
        <v>2.5</v>
      </c>
      <c r="P8" s="81">
        <f t="shared" si="9"/>
        <v>2.5</v>
      </c>
      <c r="Q8" s="81">
        <f t="shared" si="9"/>
        <v>2.5</v>
      </c>
      <c r="R8" s="81">
        <f t="shared" si="9"/>
        <v>2.5</v>
      </c>
      <c r="S8" s="44">
        <f t="shared" si="0"/>
        <v>30</v>
      </c>
      <c r="T8" s="81">
        <f t="shared" ref="T8:T20" si="10">IF(T$2=13,R8*(1+$D8),R8)</f>
        <v>2.75</v>
      </c>
      <c r="U8" s="81">
        <f t="shared" ref="U8:AE8" si="11">IF(U$2=13,T8*(1+$D8),T8)</f>
        <v>2.75</v>
      </c>
      <c r="V8" s="81">
        <f t="shared" si="11"/>
        <v>2.75</v>
      </c>
      <c r="W8" s="81">
        <f t="shared" si="11"/>
        <v>2.75</v>
      </c>
      <c r="X8" s="81">
        <f t="shared" si="11"/>
        <v>2.75</v>
      </c>
      <c r="Y8" s="81">
        <f t="shared" si="11"/>
        <v>2.75</v>
      </c>
      <c r="Z8" s="81">
        <f t="shared" si="11"/>
        <v>2.75</v>
      </c>
      <c r="AA8" s="81">
        <f t="shared" si="11"/>
        <v>2.75</v>
      </c>
      <c r="AB8" s="81">
        <f t="shared" si="11"/>
        <v>2.75</v>
      </c>
      <c r="AC8" s="81">
        <f t="shared" si="11"/>
        <v>2.75</v>
      </c>
      <c r="AD8" s="81">
        <f t="shared" si="11"/>
        <v>2.75</v>
      </c>
      <c r="AE8" s="82">
        <f t="shared" si="11"/>
        <v>2.75</v>
      </c>
      <c r="AF8" s="45">
        <f t="shared" si="1"/>
        <v>33</v>
      </c>
      <c r="AG8" s="81">
        <f t="shared" ref="AG8:AG20" si="12">IF(AG$2=25,AE8*(1+$D8),AE8)</f>
        <v>3.0250000000000004</v>
      </c>
      <c r="AH8" s="81">
        <f t="shared" ref="AH8:AR8" si="13">IF(AH$2=25,AG8*(1+$D8),AG8)</f>
        <v>3.0250000000000004</v>
      </c>
      <c r="AI8" s="81">
        <f t="shared" si="13"/>
        <v>3.0250000000000004</v>
      </c>
      <c r="AJ8" s="81">
        <f t="shared" si="13"/>
        <v>3.0250000000000004</v>
      </c>
      <c r="AK8" s="81">
        <f t="shared" si="13"/>
        <v>3.0250000000000004</v>
      </c>
      <c r="AL8" s="81">
        <f t="shared" si="13"/>
        <v>3.0250000000000004</v>
      </c>
      <c r="AM8" s="81">
        <f t="shared" si="13"/>
        <v>3.0250000000000004</v>
      </c>
      <c r="AN8" s="81">
        <f t="shared" si="13"/>
        <v>3.0250000000000004</v>
      </c>
      <c r="AO8" s="81">
        <f t="shared" si="13"/>
        <v>3.0250000000000004</v>
      </c>
      <c r="AP8" s="81">
        <f t="shared" si="13"/>
        <v>3.0250000000000004</v>
      </c>
      <c r="AQ8" s="81">
        <f t="shared" si="13"/>
        <v>3.0250000000000004</v>
      </c>
      <c r="AR8" s="82">
        <f t="shared" si="13"/>
        <v>3.0250000000000004</v>
      </c>
      <c r="AS8" s="46">
        <f t="shared" si="2"/>
        <v>36.299999999999997</v>
      </c>
      <c r="AT8" s="81">
        <f t="shared" ref="AT8:AT20" si="14">IF(AT$2=37,AR8*(1+$D8),AR8)</f>
        <v>3.3275000000000006</v>
      </c>
      <c r="AU8" s="81">
        <f t="shared" ref="AU8:BE8" si="15">IF(AU$2=37,AT8*(1+$D8),AT8)</f>
        <v>3.3275000000000006</v>
      </c>
      <c r="AV8" s="81">
        <f t="shared" si="15"/>
        <v>3.3275000000000006</v>
      </c>
      <c r="AW8" s="81">
        <f t="shared" si="15"/>
        <v>3.3275000000000006</v>
      </c>
      <c r="AX8" s="81">
        <f t="shared" si="15"/>
        <v>3.3275000000000006</v>
      </c>
      <c r="AY8" s="81">
        <f t="shared" si="15"/>
        <v>3.3275000000000006</v>
      </c>
      <c r="AZ8" s="81">
        <f t="shared" si="15"/>
        <v>3.3275000000000006</v>
      </c>
      <c r="BA8" s="81">
        <f t="shared" si="15"/>
        <v>3.3275000000000006</v>
      </c>
      <c r="BB8" s="81">
        <f t="shared" si="15"/>
        <v>3.3275000000000006</v>
      </c>
      <c r="BC8" s="81">
        <f t="shared" si="15"/>
        <v>3.3275000000000006</v>
      </c>
      <c r="BD8" s="81">
        <f t="shared" si="15"/>
        <v>3.3275000000000006</v>
      </c>
      <c r="BE8" s="82">
        <f t="shared" si="15"/>
        <v>3.3275000000000006</v>
      </c>
      <c r="BF8" s="47">
        <f t="shared" si="3"/>
        <v>39.930000000000007</v>
      </c>
      <c r="BG8" s="81">
        <f t="shared" ref="BG8:BG20" si="16">IF(BG$2=49,BE8*(1+$D8),BE8)</f>
        <v>3.6602500000000009</v>
      </c>
      <c r="BH8" s="81">
        <f t="shared" ref="BH8:BR8" si="17">IF(BH$2=49,BG8*(1+$D8),BG8)</f>
        <v>3.6602500000000009</v>
      </c>
      <c r="BI8" s="81">
        <f t="shared" si="17"/>
        <v>3.6602500000000009</v>
      </c>
      <c r="BJ8" s="81">
        <f t="shared" si="17"/>
        <v>3.6602500000000009</v>
      </c>
      <c r="BK8" s="81">
        <f t="shared" si="17"/>
        <v>3.6602500000000009</v>
      </c>
      <c r="BL8" s="81">
        <f t="shared" si="17"/>
        <v>3.6602500000000009</v>
      </c>
      <c r="BM8" s="81">
        <f t="shared" si="17"/>
        <v>3.6602500000000009</v>
      </c>
      <c r="BN8" s="81">
        <f t="shared" si="17"/>
        <v>3.6602500000000009</v>
      </c>
      <c r="BO8" s="81">
        <f t="shared" si="17"/>
        <v>3.6602500000000009</v>
      </c>
      <c r="BP8" s="81">
        <f t="shared" si="17"/>
        <v>3.6602500000000009</v>
      </c>
      <c r="BQ8" s="81">
        <f t="shared" si="17"/>
        <v>3.6602500000000009</v>
      </c>
      <c r="BR8" s="82">
        <f t="shared" si="17"/>
        <v>3.6602500000000009</v>
      </c>
      <c r="BS8" s="48">
        <f t="shared" si="4"/>
        <v>43.923000000000002</v>
      </c>
    </row>
    <row r="9" spans="1:71" s="59" customFormat="1" ht="12.75" customHeight="1" x14ac:dyDescent="0.25">
      <c r="A9" s="100"/>
      <c r="B9" s="84"/>
      <c r="C9" s="84" t="s">
        <v>77</v>
      </c>
      <c r="D9" s="307">
        <v>0.1</v>
      </c>
      <c r="E9" s="84"/>
      <c r="F9" s="84"/>
      <c r="G9" s="435">
        <v>5</v>
      </c>
      <c r="H9" s="81">
        <f t="shared" ref="H9:R9" si="18">IF(H$2=1,G9*(1+$D9),G9)</f>
        <v>5</v>
      </c>
      <c r="I9" s="81">
        <f t="shared" si="18"/>
        <v>5</v>
      </c>
      <c r="J9" s="81">
        <f t="shared" si="18"/>
        <v>5</v>
      </c>
      <c r="K9" s="81">
        <f t="shared" si="18"/>
        <v>5</v>
      </c>
      <c r="L9" s="81">
        <f t="shared" si="18"/>
        <v>5</v>
      </c>
      <c r="M9" s="81">
        <f t="shared" si="18"/>
        <v>5</v>
      </c>
      <c r="N9" s="81">
        <f t="shared" si="18"/>
        <v>5</v>
      </c>
      <c r="O9" s="81">
        <f t="shared" si="18"/>
        <v>5</v>
      </c>
      <c r="P9" s="81">
        <f t="shared" si="18"/>
        <v>5</v>
      </c>
      <c r="Q9" s="81">
        <f t="shared" si="18"/>
        <v>5</v>
      </c>
      <c r="R9" s="81">
        <f t="shared" si="18"/>
        <v>5</v>
      </c>
      <c r="S9" s="44">
        <f t="shared" si="0"/>
        <v>60</v>
      </c>
      <c r="T9" s="81">
        <f t="shared" si="10"/>
        <v>5.5</v>
      </c>
      <c r="U9" s="81">
        <f t="shared" ref="U9:AE9" si="19">IF(U$2=13,T9*(1+$D9),T9)</f>
        <v>5.5</v>
      </c>
      <c r="V9" s="81">
        <f t="shared" si="19"/>
        <v>5.5</v>
      </c>
      <c r="W9" s="81">
        <f t="shared" si="19"/>
        <v>5.5</v>
      </c>
      <c r="X9" s="81">
        <f t="shared" si="19"/>
        <v>5.5</v>
      </c>
      <c r="Y9" s="81">
        <f t="shared" si="19"/>
        <v>5.5</v>
      </c>
      <c r="Z9" s="81">
        <f t="shared" si="19"/>
        <v>5.5</v>
      </c>
      <c r="AA9" s="81">
        <f t="shared" si="19"/>
        <v>5.5</v>
      </c>
      <c r="AB9" s="81">
        <f t="shared" si="19"/>
        <v>5.5</v>
      </c>
      <c r="AC9" s="81">
        <f t="shared" si="19"/>
        <v>5.5</v>
      </c>
      <c r="AD9" s="81">
        <f t="shared" si="19"/>
        <v>5.5</v>
      </c>
      <c r="AE9" s="82">
        <f t="shared" si="19"/>
        <v>5.5</v>
      </c>
      <c r="AF9" s="45">
        <f t="shared" si="1"/>
        <v>66</v>
      </c>
      <c r="AG9" s="81">
        <f t="shared" si="12"/>
        <v>6.0500000000000007</v>
      </c>
      <c r="AH9" s="81">
        <f t="shared" ref="AH9:AR9" si="20">IF(AH$2=25,AG9*(1+$D9),AG9)</f>
        <v>6.0500000000000007</v>
      </c>
      <c r="AI9" s="81">
        <f t="shared" si="20"/>
        <v>6.0500000000000007</v>
      </c>
      <c r="AJ9" s="81">
        <f t="shared" si="20"/>
        <v>6.0500000000000007</v>
      </c>
      <c r="AK9" s="81">
        <f t="shared" si="20"/>
        <v>6.0500000000000007</v>
      </c>
      <c r="AL9" s="81">
        <f t="shared" si="20"/>
        <v>6.0500000000000007</v>
      </c>
      <c r="AM9" s="81">
        <f t="shared" si="20"/>
        <v>6.0500000000000007</v>
      </c>
      <c r="AN9" s="81">
        <f t="shared" si="20"/>
        <v>6.0500000000000007</v>
      </c>
      <c r="AO9" s="81">
        <f t="shared" si="20"/>
        <v>6.0500000000000007</v>
      </c>
      <c r="AP9" s="81">
        <f t="shared" si="20"/>
        <v>6.0500000000000007</v>
      </c>
      <c r="AQ9" s="81">
        <f t="shared" si="20"/>
        <v>6.0500000000000007</v>
      </c>
      <c r="AR9" s="82">
        <f t="shared" si="20"/>
        <v>6.0500000000000007</v>
      </c>
      <c r="AS9" s="46">
        <f t="shared" si="2"/>
        <v>72.599999999999994</v>
      </c>
      <c r="AT9" s="81">
        <f t="shared" si="14"/>
        <v>6.6550000000000011</v>
      </c>
      <c r="AU9" s="81">
        <f t="shared" ref="AU9:BE9" si="21">IF(AU$2=37,AT9*(1+$D9),AT9)</f>
        <v>6.6550000000000011</v>
      </c>
      <c r="AV9" s="81">
        <f t="shared" si="21"/>
        <v>6.6550000000000011</v>
      </c>
      <c r="AW9" s="81">
        <f t="shared" si="21"/>
        <v>6.6550000000000011</v>
      </c>
      <c r="AX9" s="81">
        <f t="shared" si="21"/>
        <v>6.6550000000000011</v>
      </c>
      <c r="AY9" s="81">
        <f t="shared" si="21"/>
        <v>6.6550000000000011</v>
      </c>
      <c r="AZ9" s="81">
        <f t="shared" si="21"/>
        <v>6.6550000000000011</v>
      </c>
      <c r="BA9" s="81">
        <f t="shared" si="21"/>
        <v>6.6550000000000011</v>
      </c>
      <c r="BB9" s="81">
        <f t="shared" si="21"/>
        <v>6.6550000000000011</v>
      </c>
      <c r="BC9" s="81">
        <f t="shared" si="21"/>
        <v>6.6550000000000011</v>
      </c>
      <c r="BD9" s="81">
        <f t="shared" si="21"/>
        <v>6.6550000000000011</v>
      </c>
      <c r="BE9" s="82">
        <f t="shared" si="21"/>
        <v>6.6550000000000011</v>
      </c>
      <c r="BF9" s="47">
        <f t="shared" si="3"/>
        <v>79.860000000000014</v>
      </c>
      <c r="BG9" s="81">
        <f t="shared" si="16"/>
        <v>7.3205000000000018</v>
      </c>
      <c r="BH9" s="81">
        <f t="shared" ref="BH9:BR9" si="22">IF(BH$2=49,BG9*(1+$D9),BG9)</f>
        <v>7.3205000000000018</v>
      </c>
      <c r="BI9" s="81">
        <f t="shared" si="22"/>
        <v>7.3205000000000018</v>
      </c>
      <c r="BJ9" s="81">
        <f t="shared" si="22"/>
        <v>7.3205000000000018</v>
      </c>
      <c r="BK9" s="81">
        <f t="shared" si="22"/>
        <v>7.3205000000000018</v>
      </c>
      <c r="BL9" s="81">
        <f t="shared" si="22"/>
        <v>7.3205000000000018</v>
      </c>
      <c r="BM9" s="81">
        <f t="shared" si="22"/>
        <v>7.3205000000000018</v>
      </c>
      <c r="BN9" s="81">
        <f t="shared" si="22"/>
        <v>7.3205000000000018</v>
      </c>
      <c r="BO9" s="81">
        <f t="shared" si="22"/>
        <v>7.3205000000000018</v>
      </c>
      <c r="BP9" s="81">
        <f t="shared" si="22"/>
        <v>7.3205000000000018</v>
      </c>
      <c r="BQ9" s="81">
        <f t="shared" si="22"/>
        <v>7.3205000000000018</v>
      </c>
      <c r="BR9" s="82">
        <f t="shared" si="22"/>
        <v>7.3205000000000018</v>
      </c>
      <c r="BS9" s="48">
        <f t="shared" si="4"/>
        <v>87.846000000000004</v>
      </c>
    </row>
    <row r="10" spans="1:71" s="59" customFormat="1" ht="12.75" customHeight="1" x14ac:dyDescent="0.25">
      <c r="A10" s="100"/>
      <c r="B10" s="84"/>
      <c r="C10" s="84" t="s">
        <v>79</v>
      </c>
      <c r="D10" s="307">
        <v>0.1</v>
      </c>
      <c r="E10" s="84"/>
      <c r="F10" s="84"/>
      <c r="G10" s="435">
        <v>2.5</v>
      </c>
      <c r="H10" s="81">
        <f t="shared" ref="H10:R10" si="23">IF(H$2=1,G10*(1+$D10),G10)</f>
        <v>2.5</v>
      </c>
      <c r="I10" s="81">
        <f t="shared" si="23"/>
        <v>2.5</v>
      </c>
      <c r="J10" s="81">
        <f t="shared" si="23"/>
        <v>2.5</v>
      </c>
      <c r="K10" s="81">
        <f t="shared" si="23"/>
        <v>2.5</v>
      </c>
      <c r="L10" s="81">
        <f t="shared" si="23"/>
        <v>2.5</v>
      </c>
      <c r="M10" s="81">
        <f t="shared" si="23"/>
        <v>2.5</v>
      </c>
      <c r="N10" s="81">
        <f t="shared" si="23"/>
        <v>2.5</v>
      </c>
      <c r="O10" s="81">
        <f t="shared" si="23"/>
        <v>2.5</v>
      </c>
      <c r="P10" s="81">
        <f t="shared" si="23"/>
        <v>2.5</v>
      </c>
      <c r="Q10" s="81">
        <f t="shared" si="23"/>
        <v>2.5</v>
      </c>
      <c r="R10" s="81">
        <f t="shared" si="23"/>
        <v>2.5</v>
      </c>
      <c r="S10" s="44">
        <f t="shared" si="0"/>
        <v>30</v>
      </c>
      <c r="T10" s="81">
        <f t="shared" si="10"/>
        <v>2.75</v>
      </c>
      <c r="U10" s="81">
        <f t="shared" ref="U10:AE10" si="24">IF(U$2=13,T10*(1+$D10),T10)</f>
        <v>2.75</v>
      </c>
      <c r="V10" s="81">
        <f t="shared" si="24"/>
        <v>2.75</v>
      </c>
      <c r="W10" s="81">
        <f t="shared" si="24"/>
        <v>2.75</v>
      </c>
      <c r="X10" s="81">
        <f t="shared" si="24"/>
        <v>2.75</v>
      </c>
      <c r="Y10" s="81">
        <f t="shared" si="24"/>
        <v>2.75</v>
      </c>
      <c r="Z10" s="81">
        <f t="shared" si="24"/>
        <v>2.75</v>
      </c>
      <c r="AA10" s="81">
        <f t="shared" si="24"/>
        <v>2.75</v>
      </c>
      <c r="AB10" s="81">
        <f t="shared" si="24"/>
        <v>2.75</v>
      </c>
      <c r="AC10" s="81">
        <f t="shared" si="24"/>
        <v>2.75</v>
      </c>
      <c r="AD10" s="81">
        <f t="shared" si="24"/>
        <v>2.75</v>
      </c>
      <c r="AE10" s="82">
        <f t="shared" si="24"/>
        <v>2.75</v>
      </c>
      <c r="AF10" s="45">
        <f t="shared" si="1"/>
        <v>33</v>
      </c>
      <c r="AG10" s="81">
        <f t="shared" si="12"/>
        <v>3.0250000000000004</v>
      </c>
      <c r="AH10" s="81">
        <f t="shared" ref="AH10:AR10" si="25">IF(AH$2=25,AG10*(1+$D10),AG10)</f>
        <v>3.0250000000000004</v>
      </c>
      <c r="AI10" s="81">
        <f t="shared" si="25"/>
        <v>3.0250000000000004</v>
      </c>
      <c r="AJ10" s="81">
        <f t="shared" si="25"/>
        <v>3.0250000000000004</v>
      </c>
      <c r="AK10" s="81">
        <f t="shared" si="25"/>
        <v>3.0250000000000004</v>
      </c>
      <c r="AL10" s="81">
        <f t="shared" si="25"/>
        <v>3.0250000000000004</v>
      </c>
      <c r="AM10" s="81">
        <f t="shared" si="25"/>
        <v>3.0250000000000004</v>
      </c>
      <c r="AN10" s="81">
        <f t="shared" si="25"/>
        <v>3.0250000000000004</v>
      </c>
      <c r="AO10" s="81">
        <f t="shared" si="25"/>
        <v>3.0250000000000004</v>
      </c>
      <c r="AP10" s="81">
        <f t="shared" si="25"/>
        <v>3.0250000000000004</v>
      </c>
      <c r="AQ10" s="81">
        <f t="shared" si="25"/>
        <v>3.0250000000000004</v>
      </c>
      <c r="AR10" s="82">
        <f t="shared" si="25"/>
        <v>3.0250000000000004</v>
      </c>
      <c r="AS10" s="46">
        <f t="shared" si="2"/>
        <v>36.299999999999997</v>
      </c>
      <c r="AT10" s="81">
        <f t="shared" si="14"/>
        <v>3.3275000000000006</v>
      </c>
      <c r="AU10" s="81">
        <f t="shared" ref="AU10:BE10" si="26">IF(AU$2=37,AT10*(1+$D10),AT10)</f>
        <v>3.3275000000000006</v>
      </c>
      <c r="AV10" s="81">
        <f t="shared" si="26"/>
        <v>3.3275000000000006</v>
      </c>
      <c r="AW10" s="81">
        <f t="shared" si="26"/>
        <v>3.3275000000000006</v>
      </c>
      <c r="AX10" s="81">
        <f t="shared" si="26"/>
        <v>3.3275000000000006</v>
      </c>
      <c r="AY10" s="81">
        <f t="shared" si="26"/>
        <v>3.3275000000000006</v>
      </c>
      <c r="AZ10" s="81">
        <f t="shared" si="26"/>
        <v>3.3275000000000006</v>
      </c>
      <c r="BA10" s="81">
        <f t="shared" si="26"/>
        <v>3.3275000000000006</v>
      </c>
      <c r="BB10" s="81">
        <f t="shared" si="26"/>
        <v>3.3275000000000006</v>
      </c>
      <c r="BC10" s="81">
        <f t="shared" si="26"/>
        <v>3.3275000000000006</v>
      </c>
      <c r="BD10" s="81">
        <f t="shared" si="26"/>
        <v>3.3275000000000006</v>
      </c>
      <c r="BE10" s="82">
        <f t="shared" si="26"/>
        <v>3.3275000000000006</v>
      </c>
      <c r="BF10" s="47">
        <f t="shared" si="3"/>
        <v>39.930000000000007</v>
      </c>
      <c r="BG10" s="81">
        <f t="shared" si="16"/>
        <v>3.6602500000000009</v>
      </c>
      <c r="BH10" s="81">
        <f t="shared" ref="BH10:BR10" si="27">IF(BH$2=49,BG10*(1+$D10),BG10)</f>
        <v>3.6602500000000009</v>
      </c>
      <c r="BI10" s="81">
        <f t="shared" si="27"/>
        <v>3.6602500000000009</v>
      </c>
      <c r="BJ10" s="81">
        <f t="shared" si="27"/>
        <v>3.6602500000000009</v>
      </c>
      <c r="BK10" s="81">
        <f t="shared" si="27"/>
        <v>3.6602500000000009</v>
      </c>
      <c r="BL10" s="81">
        <f t="shared" si="27"/>
        <v>3.6602500000000009</v>
      </c>
      <c r="BM10" s="81">
        <f t="shared" si="27"/>
        <v>3.6602500000000009</v>
      </c>
      <c r="BN10" s="81">
        <f t="shared" si="27"/>
        <v>3.6602500000000009</v>
      </c>
      <c r="BO10" s="81">
        <f t="shared" si="27"/>
        <v>3.6602500000000009</v>
      </c>
      <c r="BP10" s="81">
        <f t="shared" si="27"/>
        <v>3.6602500000000009</v>
      </c>
      <c r="BQ10" s="81">
        <f t="shared" si="27"/>
        <v>3.6602500000000009</v>
      </c>
      <c r="BR10" s="82">
        <f t="shared" si="27"/>
        <v>3.6602500000000009</v>
      </c>
      <c r="BS10" s="48">
        <f t="shared" si="4"/>
        <v>43.923000000000002</v>
      </c>
    </row>
    <row r="11" spans="1:71" s="59" customFormat="1" ht="12.75" customHeight="1" x14ac:dyDescent="0.25">
      <c r="A11" s="100"/>
      <c r="B11" s="84"/>
      <c r="C11" s="84" t="s">
        <v>80</v>
      </c>
      <c r="D11" s="307">
        <v>0.1</v>
      </c>
      <c r="E11" s="84"/>
      <c r="F11" s="84"/>
      <c r="G11" s="435">
        <v>5</v>
      </c>
      <c r="H11" s="81">
        <f t="shared" ref="H11:R11" si="28">IF(H$2=1,G11*(1+$D11),G11)</f>
        <v>5</v>
      </c>
      <c r="I11" s="81">
        <f t="shared" si="28"/>
        <v>5</v>
      </c>
      <c r="J11" s="81">
        <f t="shared" si="28"/>
        <v>5</v>
      </c>
      <c r="K11" s="81">
        <f t="shared" si="28"/>
        <v>5</v>
      </c>
      <c r="L11" s="81">
        <f t="shared" si="28"/>
        <v>5</v>
      </c>
      <c r="M11" s="81">
        <f t="shared" si="28"/>
        <v>5</v>
      </c>
      <c r="N11" s="81">
        <f t="shared" si="28"/>
        <v>5</v>
      </c>
      <c r="O11" s="81">
        <f t="shared" si="28"/>
        <v>5</v>
      </c>
      <c r="P11" s="81">
        <f t="shared" si="28"/>
        <v>5</v>
      </c>
      <c r="Q11" s="81">
        <f t="shared" si="28"/>
        <v>5</v>
      </c>
      <c r="R11" s="81">
        <f t="shared" si="28"/>
        <v>5</v>
      </c>
      <c r="S11" s="44">
        <f t="shared" si="0"/>
        <v>60</v>
      </c>
      <c r="T11" s="81">
        <f t="shared" si="10"/>
        <v>5.5</v>
      </c>
      <c r="U11" s="81">
        <f t="shared" ref="U11:AE11" si="29">IF(U$2=13,T11*(1+$D11),T11)</f>
        <v>5.5</v>
      </c>
      <c r="V11" s="81">
        <f t="shared" si="29"/>
        <v>5.5</v>
      </c>
      <c r="W11" s="81">
        <f t="shared" si="29"/>
        <v>5.5</v>
      </c>
      <c r="X11" s="81">
        <f t="shared" si="29"/>
        <v>5.5</v>
      </c>
      <c r="Y11" s="81">
        <f t="shared" si="29"/>
        <v>5.5</v>
      </c>
      <c r="Z11" s="81">
        <f t="shared" si="29"/>
        <v>5.5</v>
      </c>
      <c r="AA11" s="81">
        <f t="shared" si="29"/>
        <v>5.5</v>
      </c>
      <c r="AB11" s="81">
        <f t="shared" si="29"/>
        <v>5.5</v>
      </c>
      <c r="AC11" s="81">
        <f t="shared" si="29"/>
        <v>5.5</v>
      </c>
      <c r="AD11" s="81">
        <f t="shared" si="29"/>
        <v>5.5</v>
      </c>
      <c r="AE11" s="82">
        <f t="shared" si="29"/>
        <v>5.5</v>
      </c>
      <c r="AF11" s="45">
        <f t="shared" si="1"/>
        <v>66</v>
      </c>
      <c r="AG11" s="81">
        <f t="shared" si="12"/>
        <v>6.0500000000000007</v>
      </c>
      <c r="AH11" s="81">
        <f t="shared" ref="AH11:AR11" si="30">IF(AH$2=25,AG11*(1+$D11),AG11)</f>
        <v>6.0500000000000007</v>
      </c>
      <c r="AI11" s="81">
        <f t="shared" si="30"/>
        <v>6.0500000000000007</v>
      </c>
      <c r="AJ11" s="81">
        <f t="shared" si="30"/>
        <v>6.0500000000000007</v>
      </c>
      <c r="AK11" s="81">
        <f t="shared" si="30"/>
        <v>6.0500000000000007</v>
      </c>
      <c r="AL11" s="81">
        <f t="shared" si="30"/>
        <v>6.0500000000000007</v>
      </c>
      <c r="AM11" s="81">
        <f t="shared" si="30"/>
        <v>6.0500000000000007</v>
      </c>
      <c r="AN11" s="81">
        <f t="shared" si="30"/>
        <v>6.0500000000000007</v>
      </c>
      <c r="AO11" s="81">
        <f t="shared" si="30"/>
        <v>6.0500000000000007</v>
      </c>
      <c r="AP11" s="81">
        <f t="shared" si="30"/>
        <v>6.0500000000000007</v>
      </c>
      <c r="AQ11" s="81">
        <f t="shared" si="30"/>
        <v>6.0500000000000007</v>
      </c>
      <c r="AR11" s="82">
        <f t="shared" si="30"/>
        <v>6.0500000000000007</v>
      </c>
      <c r="AS11" s="46">
        <f t="shared" si="2"/>
        <v>72.599999999999994</v>
      </c>
      <c r="AT11" s="81">
        <f t="shared" si="14"/>
        <v>6.6550000000000011</v>
      </c>
      <c r="AU11" s="81">
        <f t="shared" ref="AU11:BE11" si="31">IF(AU$2=37,AT11*(1+$D11),AT11)</f>
        <v>6.6550000000000011</v>
      </c>
      <c r="AV11" s="81">
        <f t="shared" si="31"/>
        <v>6.6550000000000011</v>
      </c>
      <c r="AW11" s="81">
        <f t="shared" si="31"/>
        <v>6.6550000000000011</v>
      </c>
      <c r="AX11" s="81">
        <f t="shared" si="31"/>
        <v>6.6550000000000011</v>
      </c>
      <c r="AY11" s="81">
        <f t="shared" si="31"/>
        <v>6.6550000000000011</v>
      </c>
      <c r="AZ11" s="81">
        <f t="shared" si="31"/>
        <v>6.6550000000000011</v>
      </c>
      <c r="BA11" s="81">
        <f t="shared" si="31"/>
        <v>6.6550000000000011</v>
      </c>
      <c r="BB11" s="81">
        <f t="shared" si="31"/>
        <v>6.6550000000000011</v>
      </c>
      <c r="BC11" s="81">
        <f t="shared" si="31"/>
        <v>6.6550000000000011</v>
      </c>
      <c r="BD11" s="81">
        <f t="shared" si="31"/>
        <v>6.6550000000000011</v>
      </c>
      <c r="BE11" s="82">
        <f t="shared" si="31"/>
        <v>6.6550000000000011</v>
      </c>
      <c r="BF11" s="47">
        <f t="shared" si="3"/>
        <v>79.860000000000014</v>
      </c>
      <c r="BG11" s="81">
        <f t="shared" si="16"/>
        <v>7.3205000000000018</v>
      </c>
      <c r="BH11" s="81">
        <f t="shared" ref="BH11:BR11" si="32">IF(BH$2=49,BG11*(1+$D11),BG11)</f>
        <v>7.3205000000000018</v>
      </c>
      <c r="BI11" s="81">
        <f t="shared" si="32"/>
        <v>7.3205000000000018</v>
      </c>
      <c r="BJ11" s="81">
        <f t="shared" si="32"/>
        <v>7.3205000000000018</v>
      </c>
      <c r="BK11" s="81">
        <f t="shared" si="32"/>
        <v>7.3205000000000018</v>
      </c>
      <c r="BL11" s="81">
        <f t="shared" si="32"/>
        <v>7.3205000000000018</v>
      </c>
      <c r="BM11" s="81">
        <f t="shared" si="32"/>
        <v>7.3205000000000018</v>
      </c>
      <c r="BN11" s="81">
        <f t="shared" si="32"/>
        <v>7.3205000000000018</v>
      </c>
      <c r="BO11" s="81">
        <f t="shared" si="32"/>
        <v>7.3205000000000018</v>
      </c>
      <c r="BP11" s="81">
        <f t="shared" si="32"/>
        <v>7.3205000000000018</v>
      </c>
      <c r="BQ11" s="81">
        <f t="shared" si="32"/>
        <v>7.3205000000000018</v>
      </c>
      <c r="BR11" s="82">
        <f t="shared" si="32"/>
        <v>7.3205000000000018</v>
      </c>
      <c r="BS11" s="48">
        <f t="shared" si="4"/>
        <v>87.846000000000004</v>
      </c>
    </row>
    <row r="12" spans="1:71" s="59" customFormat="1" ht="12.75" customHeight="1" x14ac:dyDescent="0.25">
      <c r="A12" s="100" t="s">
        <v>13</v>
      </c>
      <c r="B12" s="84"/>
      <c r="C12" s="84" t="s">
        <v>99</v>
      </c>
      <c r="D12" s="307">
        <v>0.1</v>
      </c>
      <c r="E12" s="84"/>
      <c r="F12" s="84"/>
      <c r="G12" s="435">
        <v>0.5</v>
      </c>
      <c r="H12" s="81">
        <f t="shared" ref="H12:R12" si="33">IF(H$2=1,G12*(1+$D12),G12)</f>
        <v>0.5</v>
      </c>
      <c r="I12" s="81">
        <f t="shared" si="33"/>
        <v>0.5</v>
      </c>
      <c r="J12" s="81">
        <f t="shared" si="33"/>
        <v>0.5</v>
      </c>
      <c r="K12" s="81">
        <f t="shared" si="33"/>
        <v>0.5</v>
      </c>
      <c r="L12" s="81">
        <f t="shared" si="33"/>
        <v>0.5</v>
      </c>
      <c r="M12" s="81">
        <f t="shared" si="33"/>
        <v>0.5</v>
      </c>
      <c r="N12" s="81">
        <f t="shared" si="33"/>
        <v>0.5</v>
      </c>
      <c r="O12" s="81">
        <f t="shared" si="33"/>
        <v>0.5</v>
      </c>
      <c r="P12" s="81">
        <f t="shared" si="33"/>
        <v>0.5</v>
      </c>
      <c r="Q12" s="81">
        <f t="shared" si="33"/>
        <v>0.5</v>
      </c>
      <c r="R12" s="81">
        <f t="shared" si="33"/>
        <v>0.5</v>
      </c>
      <c r="S12" s="44">
        <f t="shared" si="0"/>
        <v>6</v>
      </c>
      <c r="T12" s="81">
        <f t="shared" si="10"/>
        <v>0.55000000000000004</v>
      </c>
      <c r="U12" s="81">
        <f t="shared" ref="U12:AE12" si="34">IF(U$2=13,T12*(1+$D12),T12)</f>
        <v>0.55000000000000004</v>
      </c>
      <c r="V12" s="81">
        <f t="shared" si="34"/>
        <v>0.55000000000000004</v>
      </c>
      <c r="W12" s="81">
        <f t="shared" si="34"/>
        <v>0.55000000000000004</v>
      </c>
      <c r="X12" s="81">
        <f t="shared" si="34"/>
        <v>0.55000000000000004</v>
      </c>
      <c r="Y12" s="81">
        <f t="shared" si="34"/>
        <v>0.55000000000000004</v>
      </c>
      <c r="Z12" s="81">
        <f t="shared" si="34"/>
        <v>0.55000000000000004</v>
      </c>
      <c r="AA12" s="81">
        <f t="shared" si="34"/>
        <v>0.55000000000000004</v>
      </c>
      <c r="AB12" s="81">
        <f t="shared" si="34"/>
        <v>0.55000000000000004</v>
      </c>
      <c r="AC12" s="81">
        <f t="shared" si="34"/>
        <v>0.55000000000000004</v>
      </c>
      <c r="AD12" s="81">
        <f t="shared" si="34"/>
        <v>0.55000000000000004</v>
      </c>
      <c r="AE12" s="82">
        <f t="shared" si="34"/>
        <v>0.55000000000000004</v>
      </c>
      <c r="AF12" s="45">
        <f t="shared" si="1"/>
        <v>6.5999999999999988</v>
      </c>
      <c r="AG12" s="81">
        <f t="shared" si="12"/>
        <v>0.60500000000000009</v>
      </c>
      <c r="AH12" s="81">
        <f t="shared" ref="AH12:AR12" si="35">IF(AH$2=25,AG12*(1+$D12),AG12)</f>
        <v>0.60500000000000009</v>
      </c>
      <c r="AI12" s="81">
        <f t="shared" si="35"/>
        <v>0.60500000000000009</v>
      </c>
      <c r="AJ12" s="81">
        <f t="shared" si="35"/>
        <v>0.60500000000000009</v>
      </c>
      <c r="AK12" s="81">
        <f t="shared" si="35"/>
        <v>0.60500000000000009</v>
      </c>
      <c r="AL12" s="81">
        <f t="shared" si="35"/>
        <v>0.60500000000000009</v>
      </c>
      <c r="AM12" s="81">
        <f t="shared" si="35"/>
        <v>0.60500000000000009</v>
      </c>
      <c r="AN12" s="81">
        <f t="shared" si="35"/>
        <v>0.60500000000000009</v>
      </c>
      <c r="AO12" s="81">
        <f t="shared" si="35"/>
        <v>0.60500000000000009</v>
      </c>
      <c r="AP12" s="81">
        <f t="shared" si="35"/>
        <v>0.60500000000000009</v>
      </c>
      <c r="AQ12" s="81">
        <f t="shared" si="35"/>
        <v>0.60500000000000009</v>
      </c>
      <c r="AR12" s="82">
        <f t="shared" si="35"/>
        <v>0.60500000000000009</v>
      </c>
      <c r="AS12" s="46">
        <f t="shared" si="2"/>
        <v>7.2600000000000025</v>
      </c>
      <c r="AT12" s="81">
        <f t="shared" si="14"/>
        <v>0.6655000000000002</v>
      </c>
      <c r="AU12" s="81">
        <f t="shared" ref="AU12:BE12" si="36">IF(AU$2=37,AT12*(1+$D12),AT12)</f>
        <v>0.6655000000000002</v>
      </c>
      <c r="AV12" s="81">
        <f t="shared" si="36"/>
        <v>0.6655000000000002</v>
      </c>
      <c r="AW12" s="81">
        <f t="shared" si="36"/>
        <v>0.6655000000000002</v>
      </c>
      <c r="AX12" s="81">
        <f t="shared" si="36"/>
        <v>0.6655000000000002</v>
      </c>
      <c r="AY12" s="81">
        <f t="shared" si="36"/>
        <v>0.6655000000000002</v>
      </c>
      <c r="AZ12" s="81">
        <f t="shared" si="36"/>
        <v>0.6655000000000002</v>
      </c>
      <c r="BA12" s="81">
        <f t="shared" si="36"/>
        <v>0.6655000000000002</v>
      </c>
      <c r="BB12" s="81">
        <f t="shared" si="36"/>
        <v>0.6655000000000002</v>
      </c>
      <c r="BC12" s="81">
        <f t="shared" si="36"/>
        <v>0.6655000000000002</v>
      </c>
      <c r="BD12" s="81">
        <f t="shared" si="36"/>
        <v>0.6655000000000002</v>
      </c>
      <c r="BE12" s="82">
        <f t="shared" si="36"/>
        <v>0.6655000000000002</v>
      </c>
      <c r="BF12" s="47">
        <f t="shared" si="3"/>
        <v>7.9860000000000007</v>
      </c>
      <c r="BG12" s="81">
        <f t="shared" si="16"/>
        <v>0.73205000000000031</v>
      </c>
      <c r="BH12" s="81">
        <f t="shared" ref="BH12:BR12" si="37">IF(BH$2=49,BG12*(1+$D12),BG12)</f>
        <v>0.73205000000000031</v>
      </c>
      <c r="BI12" s="81">
        <f t="shared" si="37"/>
        <v>0.73205000000000031</v>
      </c>
      <c r="BJ12" s="81">
        <f t="shared" si="37"/>
        <v>0.73205000000000031</v>
      </c>
      <c r="BK12" s="81">
        <f t="shared" si="37"/>
        <v>0.73205000000000031</v>
      </c>
      <c r="BL12" s="81">
        <f t="shared" si="37"/>
        <v>0.73205000000000031</v>
      </c>
      <c r="BM12" s="81">
        <f t="shared" si="37"/>
        <v>0.73205000000000031</v>
      </c>
      <c r="BN12" s="81">
        <f t="shared" si="37"/>
        <v>0.73205000000000031</v>
      </c>
      <c r="BO12" s="81">
        <f t="shared" si="37"/>
        <v>0.73205000000000031</v>
      </c>
      <c r="BP12" s="81">
        <f t="shared" si="37"/>
        <v>0.73205000000000031</v>
      </c>
      <c r="BQ12" s="81">
        <f t="shared" si="37"/>
        <v>0.73205000000000031</v>
      </c>
      <c r="BR12" s="82">
        <f t="shared" si="37"/>
        <v>0.73205000000000031</v>
      </c>
      <c r="BS12" s="48">
        <f t="shared" si="4"/>
        <v>8.7846000000000029</v>
      </c>
    </row>
    <row r="13" spans="1:71" s="59" customFormat="1" ht="12.75" customHeight="1" x14ac:dyDescent="0.25">
      <c r="A13" s="100" t="s">
        <v>8</v>
      </c>
      <c r="B13" s="84"/>
      <c r="C13" s="84" t="s">
        <v>78</v>
      </c>
      <c r="D13" s="307">
        <v>0.1</v>
      </c>
      <c r="E13" s="84"/>
      <c r="F13" s="84"/>
      <c r="G13" s="435">
        <v>2</v>
      </c>
      <c r="H13" s="81">
        <f t="shared" ref="H13:R13" si="38">IF(H$2=1,G13*(1+$D13),G13)</f>
        <v>2</v>
      </c>
      <c r="I13" s="81">
        <f t="shared" si="38"/>
        <v>2</v>
      </c>
      <c r="J13" s="81">
        <f t="shared" si="38"/>
        <v>2</v>
      </c>
      <c r="K13" s="81">
        <f t="shared" si="38"/>
        <v>2</v>
      </c>
      <c r="L13" s="81">
        <f t="shared" si="38"/>
        <v>2</v>
      </c>
      <c r="M13" s="81">
        <f t="shared" si="38"/>
        <v>2</v>
      </c>
      <c r="N13" s="81">
        <f t="shared" si="38"/>
        <v>2</v>
      </c>
      <c r="O13" s="81">
        <f t="shared" si="38"/>
        <v>2</v>
      </c>
      <c r="P13" s="81">
        <f t="shared" si="38"/>
        <v>2</v>
      </c>
      <c r="Q13" s="81">
        <f t="shared" si="38"/>
        <v>2</v>
      </c>
      <c r="R13" s="81">
        <f t="shared" si="38"/>
        <v>2</v>
      </c>
      <c r="S13" s="44">
        <f t="shared" si="0"/>
        <v>24</v>
      </c>
      <c r="T13" s="81">
        <f t="shared" si="10"/>
        <v>2.2000000000000002</v>
      </c>
      <c r="U13" s="81">
        <f t="shared" ref="U13:AE13" si="39">IF(U$2=13,T13*(1+$D13),T13)</f>
        <v>2.2000000000000002</v>
      </c>
      <c r="V13" s="81">
        <f t="shared" si="39"/>
        <v>2.2000000000000002</v>
      </c>
      <c r="W13" s="81">
        <f t="shared" si="39"/>
        <v>2.2000000000000002</v>
      </c>
      <c r="X13" s="81">
        <f t="shared" si="39"/>
        <v>2.2000000000000002</v>
      </c>
      <c r="Y13" s="81">
        <f t="shared" si="39"/>
        <v>2.2000000000000002</v>
      </c>
      <c r="Z13" s="81">
        <f t="shared" si="39"/>
        <v>2.2000000000000002</v>
      </c>
      <c r="AA13" s="81">
        <f t="shared" si="39"/>
        <v>2.2000000000000002</v>
      </c>
      <c r="AB13" s="81">
        <f t="shared" si="39"/>
        <v>2.2000000000000002</v>
      </c>
      <c r="AC13" s="81">
        <f t="shared" si="39"/>
        <v>2.2000000000000002</v>
      </c>
      <c r="AD13" s="81">
        <f t="shared" si="39"/>
        <v>2.2000000000000002</v>
      </c>
      <c r="AE13" s="82">
        <f t="shared" si="39"/>
        <v>2.2000000000000002</v>
      </c>
      <c r="AF13" s="45">
        <f t="shared" si="1"/>
        <v>26.399999999999995</v>
      </c>
      <c r="AG13" s="81">
        <f t="shared" si="12"/>
        <v>2.4200000000000004</v>
      </c>
      <c r="AH13" s="81">
        <f t="shared" ref="AH13:AR13" si="40">IF(AH$2=25,AG13*(1+$D13),AG13)</f>
        <v>2.4200000000000004</v>
      </c>
      <c r="AI13" s="81">
        <f t="shared" si="40"/>
        <v>2.4200000000000004</v>
      </c>
      <c r="AJ13" s="81">
        <f t="shared" si="40"/>
        <v>2.4200000000000004</v>
      </c>
      <c r="AK13" s="81">
        <f t="shared" si="40"/>
        <v>2.4200000000000004</v>
      </c>
      <c r="AL13" s="81">
        <f t="shared" si="40"/>
        <v>2.4200000000000004</v>
      </c>
      <c r="AM13" s="81">
        <f t="shared" si="40"/>
        <v>2.4200000000000004</v>
      </c>
      <c r="AN13" s="81">
        <f t="shared" si="40"/>
        <v>2.4200000000000004</v>
      </c>
      <c r="AO13" s="81">
        <f t="shared" si="40"/>
        <v>2.4200000000000004</v>
      </c>
      <c r="AP13" s="81">
        <f t="shared" si="40"/>
        <v>2.4200000000000004</v>
      </c>
      <c r="AQ13" s="81">
        <f t="shared" si="40"/>
        <v>2.4200000000000004</v>
      </c>
      <c r="AR13" s="82">
        <f t="shared" si="40"/>
        <v>2.4200000000000004</v>
      </c>
      <c r="AS13" s="46">
        <f t="shared" si="2"/>
        <v>29.04000000000001</v>
      </c>
      <c r="AT13" s="81">
        <f t="shared" si="14"/>
        <v>2.6620000000000008</v>
      </c>
      <c r="AU13" s="81">
        <f t="shared" ref="AU13:BE13" si="41">IF(AU$2=37,AT13*(1+$D13),AT13)</f>
        <v>2.6620000000000008</v>
      </c>
      <c r="AV13" s="81">
        <f t="shared" si="41"/>
        <v>2.6620000000000008</v>
      </c>
      <c r="AW13" s="81">
        <f t="shared" si="41"/>
        <v>2.6620000000000008</v>
      </c>
      <c r="AX13" s="81">
        <f t="shared" si="41"/>
        <v>2.6620000000000008</v>
      </c>
      <c r="AY13" s="81">
        <f t="shared" si="41"/>
        <v>2.6620000000000008</v>
      </c>
      <c r="AZ13" s="81">
        <f t="shared" si="41"/>
        <v>2.6620000000000008</v>
      </c>
      <c r="BA13" s="81">
        <f t="shared" si="41"/>
        <v>2.6620000000000008</v>
      </c>
      <c r="BB13" s="81">
        <f t="shared" si="41"/>
        <v>2.6620000000000008</v>
      </c>
      <c r="BC13" s="81">
        <f t="shared" si="41"/>
        <v>2.6620000000000008</v>
      </c>
      <c r="BD13" s="81">
        <f t="shared" si="41"/>
        <v>2.6620000000000008</v>
      </c>
      <c r="BE13" s="82">
        <f t="shared" si="41"/>
        <v>2.6620000000000008</v>
      </c>
      <c r="BF13" s="47">
        <f t="shared" si="3"/>
        <v>31.944000000000003</v>
      </c>
      <c r="BG13" s="81">
        <f t="shared" si="16"/>
        <v>2.9282000000000012</v>
      </c>
      <c r="BH13" s="81">
        <f t="shared" ref="BH13:BR13" si="42">IF(BH$2=49,BG13*(1+$D13),BG13)</f>
        <v>2.9282000000000012</v>
      </c>
      <c r="BI13" s="81">
        <f t="shared" si="42"/>
        <v>2.9282000000000012</v>
      </c>
      <c r="BJ13" s="81">
        <f t="shared" si="42"/>
        <v>2.9282000000000012</v>
      </c>
      <c r="BK13" s="81">
        <f t="shared" si="42"/>
        <v>2.9282000000000012</v>
      </c>
      <c r="BL13" s="81">
        <f t="shared" si="42"/>
        <v>2.9282000000000012</v>
      </c>
      <c r="BM13" s="81">
        <f t="shared" si="42"/>
        <v>2.9282000000000012</v>
      </c>
      <c r="BN13" s="81">
        <f t="shared" si="42"/>
        <v>2.9282000000000012</v>
      </c>
      <c r="BO13" s="81">
        <f t="shared" si="42"/>
        <v>2.9282000000000012</v>
      </c>
      <c r="BP13" s="81">
        <f t="shared" si="42"/>
        <v>2.9282000000000012</v>
      </c>
      <c r="BQ13" s="81">
        <f t="shared" si="42"/>
        <v>2.9282000000000012</v>
      </c>
      <c r="BR13" s="82">
        <f t="shared" si="42"/>
        <v>2.9282000000000012</v>
      </c>
      <c r="BS13" s="48">
        <f t="shared" si="4"/>
        <v>35.138400000000011</v>
      </c>
    </row>
    <row r="14" spans="1:71" s="59" customFormat="1" ht="12.75" customHeight="1" x14ac:dyDescent="0.25">
      <c r="A14" s="100"/>
      <c r="B14" s="84"/>
      <c r="C14" s="84" t="s">
        <v>101</v>
      </c>
      <c r="D14" s="307">
        <v>0.15</v>
      </c>
      <c r="E14" s="84"/>
      <c r="F14" s="84"/>
      <c r="G14" s="435">
        <v>1</v>
      </c>
      <c r="H14" s="81">
        <f t="shared" ref="H14:R14" si="43">IF(H$2=1,G14*(1+$D14),G14)</f>
        <v>1</v>
      </c>
      <c r="I14" s="81">
        <f t="shared" si="43"/>
        <v>1</v>
      </c>
      <c r="J14" s="81">
        <f t="shared" si="43"/>
        <v>1</v>
      </c>
      <c r="K14" s="81">
        <f t="shared" si="43"/>
        <v>1</v>
      </c>
      <c r="L14" s="81">
        <f t="shared" si="43"/>
        <v>1</v>
      </c>
      <c r="M14" s="81">
        <f t="shared" si="43"/>
        <v>1</v>
      </c>
      <c r="N14" s="81">
        <f t="shared" si="43"/>
        <v>1</v>
      </c>
      <c r="O14" s="81">
        <f t="shared" si="43"/>
        <v>1</v>
      </c>
      <c r="P14" s="81">
        <f t="shared" si="43"/>
        <v>1</v>
      </c>
      <c r="Q14" s="81">
        <f t="shared" si="43"/>
        <v>1</v>
      </c>
      <c r="R14" s="81">
        <f t="shared" si="43"/>
        <v>1</v>
      </c>
      <c r="S14" s="44">
        <f t="shared" si="0"/>
        <v>12</v>
      </c>
      <c r="T14" s="81">
        <f t="shared" si="10"/>
        <v>1.1499999999999999</v>
      </c>
      <c r="U14" s="81">
        <f t="shared" ref="U14:AE14" si="44">IF(U$2=13,T14*(1+$D14),T14)</f>
        <v>1.1499999999999999</v>
      </c>
      <c r="V14" s="81">
        <f t="shared" si="44"/>
        <v>1.1499999999999999</v>
      </c>
      <c r="W14" s="81">
        <f t="shared" si="44"/>
        <v>1.1499999999999999</v>
      </c>
      <c r="X14" s="81">
        <f t="shared" si="44"/>
        <v>1.1499999999999999</v>
      </c>
      <c r="Y14" s="81">
        <f t="shared" si="44"/>
        <v>1.1499999999999999</v>
      </c>
      <c r="Z14" s="81">
        <f t="shared" si="44"/>
        <v>1.1499999999999999</v>
      </c>
      <c r="AA14" s="81">
        <f t="shared" si="44"/>
        <v>1.1499999999999999</v>
      </c>
      <c r="AB14" s="81">
        <f t="shared" si="44"/>
        <v>1.1499999999999999</v>
      </c>
      <c r="AC14" s="81">
        <f t="shared" si="44"/>
        <v>1.1499999999999999</v>
      </c>
      <c r="AD14" s="81">
        <f t="shared" si="44"/>
        <v>1.1499999999999999</v>
      </c>
      <c r="AE14" s="82">
        <f t="shared" si="44"/>
        <v>1.1499999999999999</v>
      </c>
      <c r="AF14" s="45">
        <f t="shared" si="1"/>
        <v>13.800000000000002</v>
      </c>
      <c r="AG14" s="81">
        <f t="shared" si="12"/>
        <v>1.3224999999999998</v>
      </c>
      <c r="AH14" s="81">
        <f t="shared" ref="AH14:AR14" si="45">IF(AH$2=25,AG14*(1+$D14),AG14)</f>
        <v>1.3224999999999998</v>
      </c>
      <c r="AI14" s="81">
        <f t="shared" si="45"/>
        <v>1.3224999999999998</v>
      </c>
      <c r="AJ14" s="81">
        <f t="shared" si="45"/>
        <v>1.3224999999999998</v>
      </c>
      <c r="AK14" s="81">
        <f t="shared" si="45"/>
        <v>1.3224999999999998</v>
      </c>
      <c r="AL14" s="81">
        <f t="shared" si="45"/>
        <v>1.3224999999999998</v>
      </c>
      <c r="AM14" s="81">
        <f t="shared" si="45"/>
        <v>1.3224999999999998</v>
      </c>
      <c r="AN14" s="81">
        <f t="shared" si="45"/>
        <v>1.3224999999999998</v>
      </c>
      <c r="AO14" s="81">
        <f t="shared" si="45"/>
        <v>1.3224999999999998</v>
      </c>
      <c r="AP14" s="81">
        <f t="shared" si="45"/>
        <v>1.3224999999999998</v>
      </c>
      <c r="AQ14" s="81">
        <f t="shared" si="45"/>
        <v>1.3224999999999998</v>
      </c>
      <c r="AR14" s="82">
        <f t="shared" si="45"/>
        <v>1.3224999999999998</v>
      </c>
      <c r="AS14" s="46">
        <f t="shared" si="2"/>
        <v>15.869999999999997</v>
      </c>
      <c r="AT14" s="81">
        <f t="shared" si="14"/>
        <v>1.5208749999999995</v>
      </c>
      <c r="AU14" s="81">
        <f t="shared" ref="AU14:BE14" si="46">IF(AU$2=37,AT14*(1+$D14),AT14)</f>
        <v>1.5208749999999995</v>
      </c>
      <c r="AV14" s="81">
        <f t="shared" si="46"/>
        <v>1.5208749999999995</v>
      </c>
      <c r="AW14" s="81">
        <f t="shared" si="46"/>
        <v>1.5208749999999995</v>
      </c>
      <c r="AX14" s="81">
        <f t="shared" si="46"/>
        <v>1.5208749999999995</v>
      </c>
      <c r="AY14" s="81">
        <f t="shared" si="46"/>
        <v>1.5208749999999995</v>
      </c>
      <c r="AZ14" s="81">
        <f t="shared" si="46"/>
        <v>1.5208749999999995</v>
      </c>
      <c r="BA14" s="81">
        <f t="shared" si="46"/>
        <v>1.5208749999999995</v>
      </c>
      <c r="BB14" s="81">
        <f t="shared" si="46"/>
        <v>1.5208749999999995</v>
      </c>
      <c r="BC14" s="81">
        <f t="shared" si="46"/>
        <v>1.5208749999999995</v>
      </c>
      <c r="BD14" s="81">
        <f t="shared" si="46"/>
        <v>1.5208749999999995</v>
      </c>
      <c r="BE14" s="82">
        <f t="shared" si="46"/>
        <v>1.5208749999999995</v>
      </c>
      <c r="BF14" s="47">
        <f t="shared" si="3"/>
        <v>18.250499999999999</v>
      </c>
      <c r="BG14" s="81">
        <f t="shared" si="16"/>
        <v>1.7490062499999994</v>
      </c>
      <c r="BH14" s="81">
        <f t="shared" ref="BH14:BR14" si="47">IF(BH$2=49,BG14*(1+$D14),BG14)</f>
        <v>1.7490062499999994</v>
      </c>
      <c r="BI14" s="81">
        <f t="shared" si="47"/>
        <v>1.7490062499999994</v>
      </c>
      <c r="BJ14" s="81">
        <f t="shared" si="47"/>
        <v>1.7490062499999994</v>
      </c>
      <c r="BK14" s="81">
        <f t="shared" si="47"/>
        <v>1.7490062499999994</v>
      </c>
      <c r="BL14" s="81">
        <f t="shared" si="47"/>
        <v>1.7490062499999994</v>
      </c>
      <c r="BM14" s="81">
        <f t="shared" si="47"/>
        <v>1.7490062499999994</v>
      </c>
      <c r="BN14" s="81">
        <f t="shared" si="47"/>
        <v>1.7490062499999994</v>
      </c>
      <c r="BO14" s="81">
        <f t="shared" si="47"/>
        <v>1.7490062499999994</v>
      </c>
      <c r="BP14" s="81">
        <f t="shared" si="47"/>
        <v>1.7490062499999994</v>
      </c>
      <c r="BQ14" s="81">
        <f t="shared" si="47"/>
        <v>1.7490062499999994</v>
      </c>
      <c r="BR14" s="82">
        <f t="shared" si="47"/>
        <v>1.7490062499999994</v>
      </c>
      <c r="BS14" s="48">
        <f t="shared" si="4"/>
        <v>20.988074999999995</v>
      </c>
    </row>
    <row r="15" spans="1:71" s="59" customFormat="1" ht="12.75" customHeight="1" x14ac:dyDescent="0.25">
      <c r="A15" s="100"/>
      <c r="B15" s="84"/>
      <c r="C15" s="784"/>
      <c r="D15" s="307"/>
      <c r="E15" s="84"/>
      <c r="F15" s="84"/>
      <c r="G15" s="435"/>
      <c r="H15" s="81">
        <f t="shared" ref="H15:R15" si="48">IF(H$2=1,G15*(1+$D15),G15)</f>
        <v>0</v>
      </c>
      <c r="I15" s="81">
        <f t="shared" si="48"/>
        <v>0</v>
      </c>
      <c r="J15" s="81">
        <f t="shared" si="48"/>
        <v>0</v>
      </c>
      <c r="K15" s="81">
        <f t="shared" si="48"/>
        <v>0</v>
      </c>
      <c r="L15" s="81">
        <f t="shared" si="48"/>
        <v>0</v>
      </c>
      <c r="M15" s="81">
        <f t="shared" si="48"/>
        <v>0</v>
      </c>
      <c r="N15" s="81">
        <f t="shared" si="48"/>
        <v>0</v>
      </c>
      <c r="O15" s="81">
        <f t="shared" si="48"/>
        <v>0</v>
      </c>
      <c r="P15" s="81">
        <f t="shared" si="48"/>
        <v>0</v>
      </c>
      <c r="Q15" s="81">
        <f t="shared" si="48"/>
        <v>0</v>
      </c>
      <c r="R15" s="81">
        <f t="shared" si="48"/>
        <v>0</v>
      </c>
      <c r="S15" s="44">
        <f t="shared" si="0"/>
        <v>0</v>
      </c>
      <c r="T15" s="81">
        <f t="shared" si="10"/>
        <v>0</v>
      </c>
      <c r="U15" s="81">
        <f t="shared" ref="U15:AE15" si="49">IF(U$2=13,T15*(1+$D15),T15)</f>
        <v>0</v>
      </c>
      <c r="V15" s="81">
        <f t="shared" si="49"/>
        <v>0</v>
      </c>
      <c r="W15" s="81">
        <f t="shared" si="49"/>
        <v>0</v>
      </c>
      <c r="X15" s="81">
        <f t="shared" si="49"/>
        <v>0</v>
      </c>
      <c r="Y15" s="81">
        <f t="shared" si="49"/>
        <v>0</v>
      </c>
      <c r="Z15" s="81">
        <f t="shared" si="49"/>
        <v>0</v>
      </c>
      <c r="AA15" s="81">
        <f t="shared" si="49"/>
        <v>0</v>
      </c>
      <c r="AB15" s="81">
        <f t="shared" si="49"/>
        <v>0</v>
      </c>
      <c r="AC15" s="81">
        <f t="shared" si="49"/>
        <v>0</v>
      </c>
      <c r="AD15" s="81">
        <f t="shared" si="49"/>
        <v>0</v>
      </c>
      <c r="AE15" s="82">
        <f t="shared" si="49"/>
        <v>0</v>
      </c>
      <c r="AF15" s="45">
        <f t="shared" si="1"/>
        <v>0</v>
      </c>
      <c r="AG15" s="81">
        <f t="shared" si="12"/>
        <v>0</v>
      </c>
      <c r="AH15" s="81">
        <f t="shared" ref="AH15:AR15" si="50">IF(AH$2=25,AG15*(1+$D15),AG15)</f>
        <v>0</v>
      </c>
      <c r="AI15" s="81">
        <f t="shared" si="50"/>
        <v>0</v>
      </c>
      <c r="AJ15" s="81">
        <f t="shared" si="50"/>
        <v>0</v>
      </c>
      <c r="AK15" s="81">
        <f t="shared" si="50"/>
        <v>0</v>
      </c>
      <c r="AL15" s="81">
        <f t="shared" si="50"/>
        <v>0</v>
      </c>
      <c r="AM15" s="81">
        <f t="shared" si="50"/>
        <v>0</v>
      </c>
      <c r="AN15" s="81">
        <f t="shared" si="50"/>
        <v>0</v>
      </c>
      <c r="AO15" s="81">
        <f t="shared" si="50"/>
        <v>0</v>
      </c>
      <c r="AP15" s="81">
        <f t="shared" si="50"/>
        <v>0</v>
      </c>
      <c r="AQ15" s="81">
        <f t="shared" si="50"/>
        <v>0</v>
      </c>
      <c r="AR15" s="82">
        <f t="shared" si="50"/>
        <v>0</v>
      </c>
      <c r="AS15" s="46">
        <f t="shared" si="2"/>
        <v>0</v>
      </c>
      <c r="AT15" s="81">
        <f t="shared" si="14"/>
        <v>0</v>
      </c>
      <c r="AU15" s="81">
        <f t="shared" ref="AU15:BE15" si="51">IF(AU$2=37,AT15*(1+$D15),AT15)</f>
        <v>0</v>
      </c>
      <c r="AV15" s="81">
        <f t="shared" si="51"/>
        <v>0</v>
      </c>
      <c r="AW15" s="81">
        <f t="shared" si="51"/>
        <v>0</v>
      </c>
      <c r="AX15" s="81">
        <f t="shared" si="51"/>
        <v>0</v>
      </c>
      <c r="AY15" s="81">
        <f t="shared" si="51"/>
        <v>0</v>
      </c>
      <c r="AZ15" s="81">
        <f t="shared" si="51"/>
        <v>0</v>
      </c>
      <c r="BA15" s="81">
        <f t="shared" si="51"/>
        <v>0</v>
      </c>
      <c r="BB15" s="81">
        <f t="shared" si="51"/>
        <v>0</v>
      </c>
      <c r="BC15" s="81">
        <f t="shared" si="51"/>
        <v>0</v>
      </c>
      <c r="BD15" s="81">
        <f t="shared" si="51"/>
        <v>0</v>
      </c>
      <c r="BE15" s="82">
        <f t="shared" si="51"/>
        <v>0</v>
      </c>
      <c r="BF15" s="47">
        <f t="shared" si="3"/>
        <v>0</v>
      </c>
      <c r="BG15" s="81">
        <f t="shared" si="16"/>
        <v>0</v>
      </c>
      <c r="BH15" s="81">
        <f t="shared" ref="BH15:BR15" si="52">IF(BH$2=49,BG15*(1+$D15),BG15)</f>
        <v>0</v>
      </c>
      <c r="BI15" s="81">
        <f t="shared" si="52"/>
        <v>0</v>
      </c>
      <c r="BJ15" s="81">
        <f t="shared" si="52"/>
        <v>0</v>
      </c>
      <c r="BK15" s="81">
        <f t="shared" si="52"/>
        <v>0</v>
      </c>
      <c r="BL15" s="81">
        <f t="shared" si="52"/>
        <v>0</v>
      </c>
      <c r="BM15" s="81">
        <f t="shared" si="52"/>
        <v>0</v>
      </c>
      <c r="BN15" s="81">
        <f t="shared" si="52"/>
        <v>0</v>
      </c>
      <c r="BO15" s="81">
        <f t="shared" si="52"/>
        <v>0</v>
      </c>
      <c r="BP15" s="81">
        <f t="shared" si="52"/>
        <v>0</v>
      </c>
      <c r="BQ15" s="81">
        <f t="shared" si="52"/>
        <v>0</v>
      </c>
      <c r="BR15" s="82">
        <f t="shared" si="52"/>
        <v>0</v>
      </c>
      <c r="BS15" s="48">
        <f t="shared" si="4"/>
        <v>0</v>
      </c>
    </row>
    <row r="16" spans="1:71" s="59" customFormat="1" ht="12.75" customHeight="1" x14ac:dyDescent="0.25">
      <c r="A16" s="100"/>
      <c r="B16" s="84"/>
      <c r="C16" s="784"/>
      <c r="D16" s="307"/>
      <c r="E16" s="84"/>
      <c r="F16" s="84"/>
      <c r="G16" s="435"/>
      <c r="H16" s="81">
        <f t="shared" ref="H16:R16" si="53">IF(H$2=1,G16*(1+$D16),G16)</f>
        <v>0</v>
      </c>
      <c r="I16" s="81">
        <f t="shared" si="53"/>
        <v>0</v>
      </c>
      <c r="J16" s="81">
        <f t="shared" si="53"/>
        <v>0</v>
      </c>
      <c r="K16" s="81">
        <f t="shared" si="53"/>
        <v>0</v>
      </c>
      <c r="L16" s="81">
        <f t="shared" si="53"/>
        <v>0</v>
      </c>
      <c r="M16" s="81">
        <f t="shared" si="53"/>
        <v>0</v>
      </c>
      <c r="N16" s="81">
        <f t="shared" si="53"/>
        <v>0</v>
      </c>
      <c r="O16" s="81">
        <f t="shared" si="53"/>
        <v>0</v>
      </c>
      <c r="P16" s="81">
        <f t="shared" si="53"/>
        <v>0</v>
      </c>
      <c r="Q16" s="81">
        <f t="shared" si="53"/>
        <v>0</v>
      </c>
      <c r="R16" s="81">
        <f t="shared" si="53"/>
        <v>0</v>
      </c>
      <c r="S16" s="44">
        <f t="shared" si="0"/>
        <v>0</v>
      </c>
      <c r="T16" s="81">
        <f t="shared" si="10"/>
        <v>0</v>
      </c>
      <c r="U16" s="81">
        <f t="shared" ref="U16:AE16" si="54">IF(U$2=13,T16*(1+$D16),T16)</f>
        <v>0</v>
      </c>
      <c r="V16" s="81">
        <f t="shared" si="54"/>
        <v>0</v>
      </c>
      <c r="W16" s="81">
        <f t="shared" si="54"/>
        <v>0</v>
      </c>
      <c r="X16" s="81">
        <f t="shared" si="54"/>
        <v>0</v>
      </c>
      <c r="Y16" s="81">
        <f t="shared" si="54"/>
        <v>0</v>
      </c>
      <c r="Z16" s="81">
        <f t="shared" si="54"/>
        <v>0</v>
      </c>
      <c r="AA16" s="81">
        <f t="shared" si="54"/>
        <v>0</v>
      </c>
      <c r="AB16" s="81">
        <f t="shared" si="54"/>
        <v>0</v>
      </c>
      <c r="AC16" s="81">
        <f t="shared" si="54"/>
        <v>0</v>
      </c>
      <c r="AD16" s="81">
        <f t="shared" si="54"/>
        <v>0</v>
      </c>
      <c r="AE16" s="82">
        <f t="shared" si="54"/>
        <v>0</v>
      </c>
      <c r="AF16" s="45">
        <f t="shared" si="1"/>
        <v>0</v>
      </c>
      <c r="AG16" s="81">
        <f t="shared" si="12"/>
        <v>0</v>
      </c>
      <c r="AH16" s="81">
        <f t="shared" ref="AH16:AR16" si="55">IF(AH$2=25,AG16*(1+$D16),AG16)</f>
        <v>0</v>
      </c>
      <c r="AI16" s="81">
        <f t="shared" si="55"/>
        <v>0</v>
      </c>
      <c r="AJ16" s="81">
        <f t="shared" si="55"/>
        <v>0</v>
      </c>
      <c r="AK16" s="81">
        <f t="shared" si="55"/>
        <v>0</v>
      </c>
      <c r="AL16" s="81">
        <f t="shared" si="55"/>
        <v>0</v>
      </c>
      <c r="AM16" s="81">
        <f t="shared" si="55"/>
        <v>0</v>
      </c>
      <c r="AN16" s="81">
        <f t="shared" si="55"/>
        <v>0</v>
      </c>
      <c r="AO16" s="81">
        <f t="shared" si="55"/>
        <v>0</v>
      </c>
      <c r="AP16" s="81">
        <f t="shared" si="55"/>
        <v>0</v>
      </c>
      <c r="AQ16" s="81">
        <f t="shared" si="55"/>
        <v>0</v>
      </c>
      <c r="AR16" s="82">
        <f t="shared" si="55"/>
        <v>0</v>
      </c>
      <c r="AS16" s="46">
        <f t="shared" si="2"/>
        <v>0</v>
      </c>
      <c r="AT16" s="81">
        <f t="shared" si="14"/>
        <v>0</v>
      </c>
      <c r="AU16" s="81">
        <f t="shared" ref="AU16:BE16" si="56">IF(AU$2=37,AT16*(1+$D16),AT16)</f>
        <v>0</v>
      </c>
      <c r="AV16" s="81">
        <f t="shared" si="56"/>
        <v>0</v>
      </c>
      <c r="AW16" s="81">
        <f t="shared" si="56"/>
        <v>0</v>
      </c>
      <c r="AX16" s="81">
        <f t="shared" si="56"/>
        <v>0</v>
      </c>
      <c r="AY16" s="81">
        <f t="shared" si="56"/>
        <v>0</v>
      </c>
      <c r="AZ16" s="81">
        <f t="shared" si="56"/>
        <v>0</v>
      </c>
      <c r="BA16" s="81">
        <f t="shared" si="56"/>
        <v>0</v>
      </c>
      <c r="BB16" s="81">
        <f t="shared" si="56"/>
        <v>0</v>
      </c>
      <c r="BC16" s="81">
        <f t="shared" si="56"/>
        <v>0</v>
      </c>
      <c r="BD16" s="81">
        <f t="shared" si="56"/>
        <v>0</v>
      </c>
      <c r="BE16" s="82">
        <f t="shared" si="56"/>
        <v>0</v>
      </c>
      <c r="BF16" s="47">
        <f t="shared" si="3"/>
        <v>0</v>
      </c>
      <c r="BG16" s="81">
        <f t="shared" si="16"/>
        <v>0</v>
      </c>
      <c r="BH16" s="81">
        <f t="shared" ref="BH16:BR16" si="57">IF(BH$2=49,BG16*(1+$D16),BG16)</f>
        <v>0</v>
      </c>
      <c r="BI16" s="81">
        <f t="shared" si="57"/>
        <v>0</v>
      </c>
      <c r="BJ16" s="81">
        <f t="shared" si="57"/>
        <v>0</v>
      </c>
      <c r="BK16" s="81">
        <f t="shared" si="57"/>
        <v>0</v>
      </c>
      <c r="BL16" s="81">
        <f t="shared" si="57"/>
        <v>0</v>
      </c>
      <c r="BM16" s="81">
        <f t="shared" si="57"/>
        <v>0</v>
      </c>
      <c r="BN16" s="81">
        <f t="shared" si="57"/>
        <v>0</v>
      </c>
      <c r="BO16" s="81">
        <f t="shared" si="57"/>
        <v>0</v>
      </c>
      <c r="BP16" s="81">
        <f t="shared" si="57"/>
        <v>0</v>
      </c>
      <c r="BQ16" s="81">
        <f t="shared" si="57"/>
        <v>0</v>
      </c>
      <c r="BR16" s="82">
        <f t="shared" si="57"/>
        <v>0</v>
      </c>
      <c r="BS16" s="48">
        <f t="shared" si="4"/>
        <v>0</v>
      </c>
    </row>
    <row r="17" spans="1:71" s="59" customFormat="1" ht="12.75" customHeight="1" x14ac:dyDescent="0.25">
      <c r="A17" s="100"/>
      <c r="B17" s="84"/>
      <c r="C17" s="784"/>
      <c r="D17" s="307"/>
      <c r="E17" s="84"/>
      <c r="F17" s="84"/>
      <c r="G17" s="435"/>
      <c r="H17" s="81">
        <f t="shared" ref="H17:R17" si="58">IF(H$2=1,G17*(1+$D17),G17)</f>
        <v>0</v>
      </c>
      <c r="I17" s="81">
        <f t="shared" si="58"/>
        <v>0</v>
      </c>
      <c r="J17" s="81">
        <f t="shared" si="58"/>
        <v>0</v>
      </c>
      <c r="K17" s="81">
        <f t="shared" si="58"/>
        <v>0</v>
      </c>
      <c r="L17" s="81">
        <f t="shared" si="58"/>
        <v>0</v>
      </c>
      <c r="M17" s="81">
        <f t="shared" si="58"/>
        <v>0</v>
      </c>
      <c r="N17" s="81">
        <f t="shared" si="58"/>
        <v>0</v>
      </c>
      <c r="O17" s="81">
        <f t="shared" si="58"/>
        <v>0</v>
      </c>
      <c r="P17" s="81">
        <f t="shared" si="58"/>
        <v>0</v>
      </c>
      <c r="Q17" s="81">
        <f t="shared" si="58"/>
        <v>0</v>
      </c>
      <c r="R17" s="81">
        <f t="shared" si="58"/>
        <v>0</v>
      </c>
      <c r="S17" s="44">
        <f t="shared" si="0"/>
        <v>0</v>
      </c>
      <c r="T17" s="81">
        <f t="shared" si="10"/>
        <v>0</v>
      </c>
      <c r="U17" s="81">
        <f t="shared" ref="U17:AE17" si="59">IF(U$2=13,T17*(1+$D17),T17)</f>
        <v>0</v>
      </c>
      <c r="V17" s="81">
        <f t="shared" si="59"/>
        <v>0</v>
      </c>
      <c r="W17" s="81">
        <f t="shared" si="59"/>
        <v>0</v>
      </c>
      <c r="X17" s="81">
        <f t="shared" si="59"/>
        <v>0</v>
      </c>
      <c r="Y17" s="81">
        <f t="shared" si="59"/>
        <v>0</v>
      </c>
      <c r="Z17" s="81">
        <f t="shared" si="59"/>
        <v>0</v>
      </c>
      <c r="AA17" s="81">
        <f t="shared" si="59"/>
        <v>0</v>
      </c>
      <c r="AB17" s="81">
        <f t="shared" si="59"/>
        <v>0</v>
      </c>
      <c r="AC17" s="81">
        <f t="shared" si="59"/>
        <v>0</v>
      </c>
      <c r="AD17" s="81">
        <f t="shared" si="59"/>
        <v>0</v>
      </c>
      <c r="AE17" s="82">
        <f t="shared" si="59"/>
        <v>0</v>
      </c>
      <c r="AF17" s="45">
        <f t="shared" si="1"/>
        <v>0</v>
      </c>
      <c r="AG17" s="81">
        <f t="shared" si="12"/>
        <v>0</v>
      </c>
      <c r="AH17" s="81">
        <f t="shared" ref="AH17:AR17" si="60">IF(AH$2=25,AG17*(1+$D17),AG17)</f>
        <v>0</v>
      </c>
      <c r="AI17" s="81">
        <f t="shared" si="60"/>
        <v>0</v>
      </c>
      <c r="AJ17" s="81">
        <f t="shared" si="60"/>
        <v>0</v>
      </c>
      <c r="AK17" s="81">
        <f t="shared" si="60"/>
        <v>0</v>
      </c>
      <c r="AL17" s="81">
        <f t="shared" si="60"/>
        <v>0</v>
      </c>
      <c r="AM17" s="81">
        <f t="shared" si="60"/>
        <v>0</v>
      </c>
      <c r="AN17" s="81">
        <f t="shared" si="60"/>
        <v>0</v>
      </c>
      <c r="AO17" s="81">
        <f t="shared" si="60"/>
        <v>0</v>
      </c>
      <c r="AP17" s="81">
        <f t="shared" si="60"/>
        <v>0</v>
      </c>
      <c r="AQ17" s="81">
        <f t="shared" si="60"/>
        <v>0</v>
      </c>
      <c r="AR17" s="82">
        <f t="shared" si="60"/>
        <v>0</v>
      </c>
      <c r="AS17" s="46">
        <f t="shared" si="2"/>
        <v>0</v>
      </c>
      <c r="AT17" s="81">
        <f t="shared" si="14"/>
        <v>0</v>
      </c>
      <c r="AU17" s="81">
        <f t="shared" ref="AU17:BE17" si="61">IF(AU$2=37,AT17*(1+$D17),AT17)</f>
        <v>0</v>
      </c>
      <c r="AV17" s="81">
        <f t="shared" si="61"/>
        <v>0</v>
      </c>
      <c r="AW17" s="81">
        <f t="shared" si="61"/>
        <v>0</v>
      </c>
      <c r="AX17" s="81">
        <f t="shared" si="61"/>
        <v>0</v>
      </c>
      <c r="AY17" s="81">
        <f t="shared" si="61"/>
        <v>0</v>
      </c>
      <c r="AZ17" s="81">
        <f t="shared" si="61"/>
        <v>0</v>
      </c>
      <c r="BA17" s="81">
        <f t="shared" si="61"/>
        <v>0</v>
      </c>
      <c r="BB17" s="81">
        <f t="shared" si="61"/>
        <v>0</v>
      </c>
      <c r="BC17" s="81">
        <f t="shared" si="61"/>
        <v>0</v>
      </c>
      <c r="BD17" s="81">
        <f t="shared" si="61"/>
        <v>0</v>
      </c>
      <c r="BE17" s="82">
        <f t="shared" si="61"/>
        <v>0</v>
      </c>
      <c r="BF17" s="47">
        <f t="shared" si="3"/>
        <v>0</v>
      </c>
      <c r="BG17" s="81">
        <f t="shared" si="16"/>
        <v>0</v>
      </c>
      <c r="BH17" s="81">
        <f t="shared" ref="BH17:BR17" si="62">IF(BH$2=49,BG17*(1+$D17),BG17)</f>
        <v>0</v>
      </c>
      <c r="BI17" s="81">
        <f t="shared" si="62"/>
        <v>0</v>
      </c>
      <c r="BJ17" s="81">
        <f t="shared" si="62"/>
        <v>0</v>
      </c>
      <c r="BK17" s="81">
        <f t="shared" si="62"/>
        <v>0</v>
      </c>
      <c r="BL17" s="81">
        <f t="shared" si="62"/>
        <v>0</v>
      </c>
      <c r="BM17" s="81">
        <f t="shared" si="62"/>
        <v>0</v>
      </c>
      <c r="BN17" s="81">
        <f t="shared" si="62"/>
        <v>0</v>
      </c>
      <c r="BO17" s="81">
        <f t="shared" si="62"/>
        <v>0</v>
      </c>
      <c r="BP17" s="81">
        <f t="shared" si="62"/>
        <v>0</v>
      </c>
      <c r="BQ17" s="81">
        <f t="shared" si="62"/>
        <v>0</v>
      </c>
      <c r="BR17" s="82">
        <f t="shared" si="62"/>
        <v>0</v>
      </c>
      <c r="BS17" s="48">
        <f t="shared" si="4"/>
        <v>0</v>
      </c>
    </row>
    <row r="18" spans="1:71" s="59" customFormat="1" ht="12.75" customHeight="1" x14ac:dyDescent="0.25">
      <c r="A18" s="100"/>
      <c r="B18" s="84"/>
      <c r="C18" s="784"/>
      <c r="D18" s="307"/>
      <c r="E18" s="84"/>
      <c r="F18" s="84"/>
      <c r="G18" s="435"/>
      <c r="H18" s="81">
        <f t="shared" ref="H18:R18" si="63">IF(H$2=1,G18*(1+$D18),G18)</f>
        <v>0</v>
      </c>
      <c r="I18" s="81">
        <f t="shared" si="63"/>
        <v>0</v>
      </c>
      <c r="J18" s="81">
        <f t="shared" si="63"/>
        <v>0</v>
      </c>
      <c r="K18" s="81">
        <f t="shared" si="63"/>
        <v>0</v>
      </c>
      <c r="L18" s="81">
        <f t="shared" si="63"/>
        <v>0</v>
      </c>
      <c r="M18" s="81">
        <f t="shared" si="63"/>
        <v>0</v>
      </c>
      <c r="N18" s="81">
        <f t="shared" si="63"/>
        <v>0</v>
      </c>
      <c r="O18" s="81">
        <f t="shared" si="63"/>
        <v>0</v>
      </c>
      <c r="P18" s="81">
        <f t="shared" si="63"/>
        <v>0</v>
      </c>
      <c r="Q18" s="81">
        <f t="shared" si="63"/>
        <v>0</v>
      </c>
      <c r="R18" s="81">
        <f t="shared" si="63"/>
        <v>0</v>
      </c>
      <c r="S18" s="44">
        <f t="shared" si="0"/>
        <v>0</v>
      </c>
      <c r="T18" s="81">
        <f t="shared" si="10"/>
        <v>0</v>
      </c>
      <c r="U18" s="81">
        <f t="shared" ref="U18:AE18" si="64">IF(U$2=13,T18*(1+$D18),T18)</f>
        <v>0</v>
      </c>
      <c r="V18" s="81">
        <f t="shared" si="64"/>
        <v>0</v>
      </c>
      <c r="W18" s="81">
        <f t="shared" si="64"/>
        <v>0</v>
      </c>
      <c r="X18" s="81">
        <f t="shared" si="64"/>
        <v>0</v>
      </c>
      <c r="Y18" s="81">
        <f t="shared" si="64"/>
        <v>0</v>
      </c>
      <c r="Z18" s="81">
        <f t="shared" si="64"/>
        <v>0</v>
      </c>
      <c r="AA18" s="81">
        <f t="shared" si="64"/>
        <v>0</v>
      </c>
      <c r="AB18" s="81">
        <f t="shared" si="64"/>
        <v>0</v>
      </c>
      <c r="AC18" s="81">
        <f t="shared" si="64"/>
        <v>0</v>
      </c>
      <c r="AD18" s="81">
        <f t="shared" si="64"/>
        <v>0</v>
      </c>
      <c r="AE18" s="82">
        <f t="shared" si="64"/>
        <v>0</v>
      </c>
      <c r="AF18" s="45">
        <f t="shared" si="1"/>
        <v>0</v>
      </c>
      <c r="AG18" s="81">
        <f t="shared" si="12"/>
        <v>0</v>
      </c>
      <c r="AH18" s="81">
        <f t="shared" ref="AH18:AR18" si="65">IF(AH$2=25,AG18*(1+$D18),AG18)</f>
        <v>0</v>
      </c>
      <c r="AI18" s="81">
        <f t="shared" si="65"/>
        <v>0</v>
      </c>
      <c r="AJ18" s="81">
        <f t="shared" si="65"/>
        <v>0</v>
      </c>
      <c r="AK18" s="81">
        <f t="shared" si="65"/>
        <v>0</v>
      </c>
      <c r="AL18" s="81">
        <f t="shared" si="65"/>
        <v>0</v>
      </c>
      <c r="AM18" s="81">
        <f t="shared" si="65"/>
        <v>0</v>
      </c>
      <c r="AN18" s="81">
        <f t="shared" si="65"/>
        <v>0</v>
      </c>
      <c r="AO18" s="81">
        <f t="shared" si="65"/>
        <v>0</v>
      </c>
      <c r="AP18" s="81">
        <f t="shared" si="65"/>
        <v>0</v>
      </c>
      <c r="AQ18" s="81">
        <f t="shared" si="65"/>
        <v>0</v>
      </c>
      <c r="AR18" s="82">
        <f t="shared" si="65"/>
        <v>0</v>
      </c>
      <c r="AS18" s="46">
        <f t="shared" si="2"/>
        <v>0</v>
      </c>
      <c r="AT18" s="81">
        <f t="shared" si="14"/>
        <v>0</v>
      </c>
      <c r="AU18" s="81">
        <f t="shared" ref="AU18:BE18" si="66">IF(AU$2=37,AT18*(1+$D18),AT18)</f>
        <v>0</v>
      </c>
      <c r="AV18" s="81">
        <f t="shared" si="66"/>
        <v>0</v>
      </c>
      <c r="AW18" s="81">
        <f t="shared" si="66"/>
        <v>0</v>
      </c>
      <c r="AX18" s="81">
        <f t="shared" si="66"/>
        <v>0</v>
      </c>
      <c r="AY18" s="81">
        <f t="shared" si="66"/>
        <v>0</v>
      </c>
      <c r="AZ18" s="81">
        <f t="shared" si="66"/>
        <v>0</v>
      </c>
      <c r="BA18" s="81">
        <f t="shared" si="66"/>
        <v>0</v>
      </c>
      <c r="BB18" s="81">
        <f t="shared" si="66"/>
        <v>0</v>
      </c>
      <c r="BC18" s="81">
        <f t="shared" si="66"/>
        <v>0</v>
      </c>
      <c r="BD18" s="81">
        <f t="shared" si="66"/>
        <v>0</v>
      </c>
      <c r="BE18" s="82">
        <f t="shared" si="66"/>
        <v>0</v>
      </c>
      <c r="BF18" s="47">
        <f t="shared" si="3"/>
        <v>0</v>
      </c>
      <c r="BG18" s="81">
        <f t="shared" si="16"/>
        <v>0</v>
      </c>
      <c r="BH18" s="81">
        <f t="shared" ref="BH18:BR18" si="67">IF(BH$2=49,BG18*(1+$D18),BG18)</f>
        <v>0</v>
      </c>
      <c r="BI18" s="81">
        <f t="shared" si="67"/>
        <v>0</v>
      </c>
      <c r="BJ18" s="81">
        <f t="shared" si="67"/>
        <v>0</v>
      </c>
      <c r="BK18" s="81">
        <f t="shared" si="67"/>
        <v>0</v>
      </c>
      <c r="BL18" s="81">
        <f t="shared" si="67"/>
        <v>0</v>
      </c>
      <c r="BM18" s="81">
        <f t="shared" si="67"/>
        <v>0</v>
      </c>
      <c r="BN18" s="81">
        <f t="shared" si="67"/>
        <v>0</v>
      </c>
      <c r="BO18" s="81">
        <f t="shared" si="67"/>
        <v>0</v>
      </c>
      <c r="BP18" s="81">
        <f t="shared" si="67"/>
        <v>0</v>
      </c>
      <c r="BQ18" s="81">
        <f t="shared" si="67"/>
        <v>0</v>
      </c>
      <c r="BR18" s="82">
        <f t="shared" si="67"/>
        <v>0</v>
      </c>
      <c r="BS18" s="48">
        <f t="shared" si="4"/>
        <v>0</v>
      </c>
    </row>
    <row r="19" spans="1:71" s="59" customFormat="1" ht="12.75" customHeight="1" x14ac:dyDescent="0.25">
      <c r="A19" s="100"/>
      <c r="B19" s="84"/>
      <c r="C19" s="784"/>
      <c r="D19" s="307"/>
      <c r="E19" s="84"/>
      <c r="F19" s="84"/>
      <c r="G19" s="435"/>
      <c r="H19" s="81">
        <f t="shared" ref="H19:R19" si="68">IF(H$2=1,G19*(1+$D19),G19)</f>
        <v>0</v>
      </c>
      <c r="I19" s="81">
        <f t="shared" si="68"/>
        <v>0</v>
      </c>
      <c r="J19" s="81">
        <f t="shared" si="68"/>
        <v>0</v>
      </c>
      <c r="K19" s="81">
        <f t="shared" si="68"/>
        <v>0</v>
      </c>
      <c r="L19" s="81">
        <f t="shared" si="68"/>
        <v>0</v>
      </c>
      <c r="M19" s="81">
        <f t="shared" si="68"/>
        <v>0</v>
      </c>
      <c r="N19" s="81">
        <f t="shared" si="68"/>
        <v>0</v>
      </c>
      <c r="O19" s="81">
        <f t="shared" si="68"/>
        <v>0</v>
      </c>
      <c r="P19" s="81">
        <f t="shared" si="68"/>
        <v>0</v>
      </c>
      <c r="Q19" s="81">
        <f t="shared" si="68"/>
        <v>0</v>
      </c>
      <c r="R19" s="81">
        <f t="shared" si="68"/>
        <v>0</v>
      </c>
      <c r="S19" s="44">
        <f t="shared" si="0"/>
        <v>0</v>
      </c>
      <c r="T19" s="81">
        <f t="shared" si="10"/>
        <v>0</v>
      </c>
      <c r="U19" s="81">
        <f t="shared" ref="U19:AE19" si="69">IF(U$2=13,T19*(1+$D19),T19)</f>
        <v>0</v>
      </c>
      <c r="V19" s="81">
        <f t="shared" si="69"/>
        <v>0</v>
      </c>
      <c r="W19" s="81">
        <f t="shared" si="69"/>
        <v>0</v>
      </c>
      <c r="X19" s="81">
        <f t="shared" si="69"/>
        <v>0</v>
      </c>
      <c r="Y19" s="81">
        <f t="shared" si="69"/>
        <v>0</v>
      </c>
      <c r="Z19" s="81">
        <f t="shared" si="69"/>
        <v>0</v>
      </c>
      <c r="AA19" s="81">
        <f t="shared" si="69"/>
        <v>0</v>
      </c>
      <c r="AB19" s="81">
        <f t="shared" si="69"/>
        <v>0</v>
      </c>
      <c r="AC19" s="81">
        <f t="shared" si="69"/>
        <v>0</v>
      </c>
      <c r="AD19" s="81">
        <f t="shared" si="69"/>
        <v>0</v>
      </c>
      <c r="AE19" s="82">
        <f t="shared" si="69"/>
        <v>0</v>
      </c>
      <c r="AF19" s="45">
        <f t="shared" si="1"/>
        <v>0</v>
      </c>
      <c r="AG19" s="81">
        <f t="shared" si="12"/>
        <v>0</v>
      </c>
      <c r="AH19" s="81">
        <f t="shared" ref="AH19:AR19" si="70">IF(AH$2=25,AG19*(1+$D19),AG19)</f>
        <v>0</v>
      </c>
      <c r="AI19" s="81">
        <f t="shared" si="70"/>
        <v>0</v>
      </c>
      <c r="AJ19" s="81">
        <f t="shared" si="70"/>
        <v>0</v>
      </c>
      <c r="AK19" s="81">
        <f t="shared" si="70"/>
        <v>0</v>
      </c>
      <c r="AL19" s="81">
        <f t="shared" si="70"/>
        <v>0</v>
      </c>
      <c r="AM19" s="81">
        <f t="shared" si="70"/>
        <v>0</v>
      </c>
      <c r="AN19" s="81">
        <f t="shared" si="70"/>
        <v>0</v>
      </c>
      <c r="AO19" s="81">
        <f t="shared" si="70"/>
        <v>0</v>
      </c>
      <c r="AP19" s="81">
        <f t="shared" si="70"/>
        <v>0</v>
      </c>
      <c r="AQ19" s="81">
        <f t="shared" si="70"/>
        <v>0</v>
      </c>
      <c r="AR19" s="82">
        <f t="shared" si="70"/>
        <v>0</v>
      </c>
      <c r="AS19" s="46">
        <f t="shared" si="2"/>
        <v>0</v>
      </c>
      <c r="AT19" s="81">
        <f t="shared" si="14"/>
        <v>0</v>
      </c>
      <c r="AU19" s="81">
        <f t="shared" ref="AU19:BE19" si="71">IF(AU$2=37,AT19*(1+$D19),AT19)</f>
        <v>0</v>
      </c>
      <c r="AV19" s="81">
        <f t="shared" si="71"/>
        <v>0</v>
      </c>
      <c r="AW19" s="81">
        <f t="shared" si="71"/>
        <v>0</v>
      </c>
      <c r="AX19" s="81">
        <f t="shared" si="71"/>
        <v>0</v>
      </c>
      <c r="AY19" s="81">
        <f t="shared" si="71"/>
        <v>0</v>
      </c>
      <c r="AZ19" s="81">
        <f t="shared" si="71"/>
        <v>0</v>
      </c>
      <c r="BA19" s="81">
        <f t="shared" si="71"/>
        <v>0</v>
      </c>
      <c r="BB19" s="81">
        <f t="shared" si="71"/>
        <v>0</v>
      </c>
      <c r="BC19" s="81">
        <f t="shared" si="71"/>
        <v>0</v>
      </c>
      <c r="BD19" s="81">
        <f t="shared" si="71"/>
        <v>0</v>
      </c>
      <c r="BE19" s="82">
        <f t="shared" si="71"/>
        <v>0</v>
      </c>
      <c r="BF19" s="47">
        <f t="shared" si="3"/>
        <v>0</v>
      </c>
      <c r="BG19" s="81">
        <f t="shared" si="16"/>
        <v>0</v>
      </c>
      <c r="BH19" s="81">
        <f t="shared" ref="BH19:BR19" si="72">IF(BH$2=49,BG19*(1+$D19),BG19)</f>
        <v>0</v>
      </c>
      <c r="BI19" s="81">
        <f t="shared" si="72"/>
        <v>0</v>
      </c>
      <c r="BJ19" s="81">
        <f t="shared" si="72"/>
        <v>0</v>
      </c>
      <c r="BK19" s="81">
        <f t="shared" si="72"/>
        <v>0</v>
      </c>
      <c r="BL19" s="81">
        <f t="shared" si="72"/>
        <v>0</v>
      </c>
      <c r="BM19" s="81">
        <f t="shared" si="72"/>
        <v>0</v>
      </c>
      <c r="BN19" s="81">
        <f t="shared" si="72"/>
        <v>0</v>
      </c>
      <c r="BO19" s="81">
        <f t="shared" si="72"/>
        <v>0</v>
      </c>
      <c r="BP19" s="81">
        <f t="shared" si="72"/>
        <v>0</v>
      </c>
      <c r="BQ19" s="81">
        <f t="shared" si="72"/>
        <v>0</v>
      </c>
      <c r="BR19" s="82">
        <f t="shared" si="72"/>
        <v>0</v>
      </c>
      <c r="BS19" s="48">
        <f t="shared" si="4"/>
        <v>0</v>
      </c>
    </row>
    <row r="20" spans="1:71" s="59" customFormat="1" ht="15" x14ac:dyDescent="0.25">
      <c r="A20" s="100"/>
      <c r="B20" s="84"/>
      <c r="C20" s="784"/>
      <c r="D20" s="307"/>
      <c r="E20" s="84"/>
      <c r="F20" s="84"/>
      <c r="G20" s="435"/>
      <c r="H20" s="81">
        <f t="shared" ref="H20:R20" si="73">IF(H$2=1,G20*(1+$D20),G20)</f>
        <v>0</v>
      </c>
      <c r="I20" s="81">
        <f t="shared" si="73"/>
        <v>0</v>
      </c>
      <c r="J20" s="81">
        <f t="shared" si="73"/>
        <v>0</v>
      </c>
      <c r="K20" s="81">
        <f t="shared" si="73"/>
        <v>0</v>
      </c>
      <c r="L20" s="81">
        <f t="shared" si="73"/>
        <v>0</v>
      </c>
      <c r="M20" s="81">
        <f t="shared" si="73"/>
        <v>0</v>
      </c>
      <c r="N20" s="81">
        <f t="shared" si="73"/>
        <v>0</v>
      </c>
      <c r="O20" s="81">
        <f t="shared" si="73"/>
        <v>0</v>
      </c>
      <c r="P20" s="81">
        <f t="shared" si="73"/>
        <v>0</v>
      </c>
      <c r="Q20" s="81">
        <f t="shared" si="73"/>
        <v>0</v>
      </c>
      <c r="R20" s="81">
        <f t="shared" si="73"/>
        <v>0</v>
      </c>
      <c r="S20" s="44">
        <f t="shared" si="0"/>
        <v>0</v>
      </c>
      <c r="T20" s="81">
        <f t="shared" si="10"/>
        <v>0</v>
      </c>
      <c r="U20" s="81">
        <f t="shared" ref="U20:AE20" si="74">IF(U$2=13,T20*(1+$D20),T20)</f>
        <v>0</v>
      </c>
      <c r="V20" s="81">
        <f t="shared" si="74"/>
        <v>0</v>
      </c>
      <c r="W20" s="81">
        <f t="shared" si="74"/>
        <v>0</v>
      </c>
      <c r="X20" s="81">
        <f t="shared" si="74"/>
        <v>0</v>
      </c>
      <c r="Y20" s="81">
        <f t="shared" si="74"/>
        <v>0</v>
      </c>
      <c r="Z20" s="81">
        <f t="shared" si="74"/>
        <v>0</v>
      </c>
      <c r="AA20" s="81">
        <f t="shared" si="74"/>
        <v>0</v>
      </c>
      <c r="AB20" s="81">
        <f t="shared" si="74"/>
        <v>0</v>
      </c>
      <c r="AC20" s="81">
        <f t="shared" si="74"/>
        <v>0</v>
      </c>
      <c r="AD20" s="81">
        <f t="shared" si="74"/>
        <v>0</v>
      </c>
      <c r="AE20" s="82">
        <f t="shared" si="74"/>
        <v>0</v>
      </c>
      <c r="AF20" s="45">
        <f t="shared" si="1"/>
        <v>0</v>
      </c>
      <c r="AG20" s="81">
        <f t="shared" si="12"/>
        <v>0</v>
      </c>
      <c r="AH20" s="81">
        <f t="shared" ref="AH20:AR20" si="75">IF(AH$2=25,AG20*(1+$D20),AG20)</f>
        <v>0</v>
      </c>
      <c r="AI20" s="81">
        <f t="shared" si="75"/>
        <v>0</v>
      </c>
      <c r="AJ20" s="81">
        <f t="shared" si="75"/>
        <v>0</v>
      </c>
      <c r="AK20" s="81">
        <f t="shared" si="75"/>
        <v>0</v>
      </c>
      <c r="AL20" s="81">
        <f t="shared" si="75"/>
        <v>0</v>
      </c>
      <c r="AM20" s="81">
        <f t="shared" si="75"/>
        <v>0</v>
      </c>
      <c r="AN20" s="81">
        <f t="shared" si="75"/>
        <v>0</v>
      </c>
      <c r="AO20" s="81">
        <f t="shared" si="75"/>
        <v>0</v>
      </c>
      <c r="AP20" s="81">
        <f t="shared" si="75"/>
        <v>0</v>
      </c>
      <c r="AQ20" s="81">
        <f t="shared" si="75"/>
        <v>0</v>
      </c>
      <c r="AR20" s="82">
        <f t="shared" si="75"/>
        <v>0</v>
      </c>
      <c r="AS20" s="46">
        <f t="shared" si="2"/>
        <v>0</v>
      </c>
      <c r="AT20" s="81">
        <f t="shared" si="14"/>
        <v>0</v>
      </c>
      <c r="AU20" s="81">
        <f t="shared" ref="AU20:BE20" si="76">IF(AU$2=37,AT20*(1+$D20),AT20)</f>
        <v>0</v>
      </c>
      <c r="AV20" s="81">
        <f t="shared" si="76"/>
        <v>0</v>
      </c>
      <c r="AW20" s="81">
        <f t="shared" si="76"/>
        <v>0</v>
      </c>
      <c r="AX20" s="81">
        <f t="shared" si="76"/>
        <v>0</v>
      </c>
      <c r="AY20" s="81">
        <f t="shared" si="76"/>
        <v>0</v>
      </c>
      <c r="AZ20" s="81">
        <f t="shared" si="76"/>
        <v>0</v>
      </c>
      <c r="BA20" s="81">
        <f t="shared" si="76"/>
        <v>0</v>
      </c>
      <c r="BB20" s="81">
        <f t="shared" si="76"/>
        <v>0</v>
      </c>
      <c r="BC20" s="81">
        <f t="shared" si="76"/>
        <v>0</v>
      </c>
      <c r="BD20" s="81">
        <f t="shared" si="76"/>
        <v>0</v>
      </c>
      <c r="BE20" s="82">
        <f t="shared" si="76"/>
        <v>0</v>
      </c>
      <c r="BF20" s="47">
        <f t="shared" si="3"/>
        <v>0</v>
      </c>
      <c r="BG20" s="81">
        <f t="shared" si="16"/>
        <v>0</v>
      </c>
      <c r="BH20" s="81">
        <f t="shared" ref="BH20:BR20" si="77">IF(BH$2=49,BG20*(1+$D20),BG20)</f>
        <v>0</v>
      </c>
      <c r="BI20" s="81">
        <f t="shared" si="77"/>
        <v>0</v>
      </c>
      <c r="BJ20" s="81">
        <f t="shared" si="77"/>
        <v>0</v>
      </c>
      <c r="BK20" s="81">
        <f t="shared" si="77"/>
        <v>0</v>
      </c>
      <c r="BL20" s="81">
        <f t="shared" si="77"/>
        <v>0</v>
      </c>
      <c r="BM20" s="81">
        <f t="shared" si="77"/>
        <v>0</v>
      </c>
      <c r="BN20" s="81">
        <f t="shared" si="77"/>
        <v>0</v>
      </c>
      <c r="BO20" s="81">
        <f t="shared" si="77"/>
        <v>0</v>
      </c>
      <c r="BP20" s="81">
        <f t="shared" si="77"/>
        <v>0</v>
      </c>
      <c r="BQ20" s="81">
        <f t="shared" si="77"/>
        <v>0</v>
      </c>
      <c r="BR20" s="82">
        <f t="shared" si="77"/>
        <v>0</v>
      </c>
      <c r="BS20" s="48">
        <f t="shared" si="4"/>
        <v>0</v>
      </c>
    </row>
    <row r="21" spans="1:71" s="59" customFormat="1" ht="6.75" customHeight="1" x14ac:dyDescent="0.2">
      <c r="A21" s="100"/>
      <c r="B21" s="84"/>
      <c r="C21" s="785"/>
      <c r="D21" s="84"/>
      <c r="E21" s="84"/>
      <c r="F21" s="84"/>
      <c r="G21" s="80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44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2"/>
      <c r="AF21" s="45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2"/>
      <c r="AS21" s="46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2"/>
      <c r="BF21" s="47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2"/>
      <c r="BS21" s="48"/>
    </row>
    <row r="22" spans="1:71" s="98" customFormat="1" x14ac:dyDescent="0.2">
      <c r="A22" s="100"/>
      <c r="B22" s="274"/>
      <c r="C22" s="274" t="s">
        <v>43</v>
      </c>
      <c r="D22" s="274"/>
      <c r="E22" s="274"/>
      <c r="F22" s="274"/>
      <c r="G22" s="312">
        <f t="shared" ref="G22:BR22" si="78">SUM(G4:G20)</f>
        <v>389</v>
      </c>
      <c r="H22" s="311">
        <f t="shared" si="78"/>
        <v>720.5</v>
      </c>
      <c r="I22" s="311">
        <f t="shared" si="78"/>
        <v>720.5</v>
      </c>
      <c r="J22" s="311">
        <f t="shared" si="78"/>
        <v>1240.5</v>
      </c>
      <c r="K22" s="311">
        <f t="shared" si="78"/>
        <v>1240.5</v>
      </c>
      <c r="L22" s="311">
        <f t="shared" si="78"/>
        <v>1474.5</v>
      </c>
      <c r="M22" s="311">
        <f t="shared" si="78"/>
        <v>1474.5</v>
      </c>
      <c r="N22" s="311">
        <f t="shared" si="78"/>
        <v>1552.5</v>
      </c>
      <c r="O22" s="311">
        <f t="shared" si="78"/>
        <v>1552.5</v>
      </c>
      <c r="P22" s="311">
        <f t="shared" si="78"/>
        <v>1552.5</v>
      </c>
      <c r="Q22" s="311">
        <f t="shared" si="78"/>
        <v>1552.5</v>
      </c>
      <c r="R22" s="391">
        <f t="shared" si="78"/>
        <v>1552.5</v>
      </c>
      <c r="S22" s="67">
        <f t="shared" si="78"/>
        <v>15022.5</v>
      </c>
      <c r="T22" s="311">
        <f t="shared" si="78"/>
        <v>1661.7799999999997</v>
      </c>
      <c r="U22" s="311">
        <f t="shared" si="78"/>
        <v>1661.7799999999997</v>
      </c>
      <c r="V22" s="311">
        <f t="shared" si="78"/>
        <v>1661.7799999999997</v>
      </c>
      <c r="W22" s="311">
        <f t="shared" si="78"/>
        <v>1661.7799999999997</v>
      </c>
      <c r="X22" s="311">
        <f t="shared" si="78"/>
        <v>1661.7799999999997</v>
      </c>
      <c r="Y22" s="311">
        <f t="shared" si="78"/>
        <v>1661.7799999999997</v>
      </c>
      <c r="Z22" s="311">
        <f t="shared" si="78"/>
        <v>1661.7799999999997</v>
      </c>
      <c r="AA22" s="311">
        <f t="shared" si="78"/>
        <v>1661.7799999999997</v>
      </c>
      <c r="AB22" s="311">
        <f t="shared" si="78"/>
        <v>1661.7799999999997</v>
      </c>
      <c r="AC22" s="311">
        <f t="shared" si="78"/>
        <v>1661.7799999999997</v>
      </c>
      <c r="AD22" s="311">
        <f t="shared" si="78"/>
        <v>1661.7799999999997</v>
      </c>
      <c r="AE22" s="392">
        <f t="shared" si="78"/>
        <v>1661.7799999999997</v>
      </c>
      <c r="AF22" s="68">
        <f t="shared" si="78"/>
        <v>19941.36</v>
      </c>
      <c r="AG22" s="311">
        <f t="shared" si="78"/>
        <v>1778.7741000000005</v>
      </c>
      <c r="AH22" s="311">
        <f t="shared" si="78"/>
        <v>1778.7741000000005</v>
      </c>
      <c r="AI22" s="311">
        <f t="shared" si="78"/>
        <v>1778.7741000000005</v>
      </c>
      <c r="AJ22" s="311">
        <f t="shared" si="78"/>
        <v>1778.7741000000005</v>
      </c>
      <c r="AK22" s="311">
        <f t="shared" si="78"/>
        <v>1778.7741000000005</v>
      </c>
      <c r="AL22" s="311">
        <f t="shared" si="78"/>
        <v>1778.7741000000005</v>
      </c>
      <c r="AM22" s="311">
        <f t="shared" si="78"/>
        <v>1778.7741000000005</v>
      </c>
      <c r="AN22" s="311">
        <f t="shared" si="78"/>
        <v>1778.7741000000005</v>
      </c>
      <c r="AO22" s="311">
        <f t="shared" si="78"/>
        <v>1778.7741000000005</v>
      </c>
      <c r="AP22" s="311">
        <f t="shared" si="78"/>
        <v>1778.7741000000005</v>
      </c>
      <c r="AQ22" s="311">
        <f t="shared" si="78"/>
        <v>1778.7741000000005</v>
      </c>
      <c r="AR22" s="313">
        <f t="shared" si="78"/>
        <v>1778.7741000000005</v>
      </c>
      <c r="AS22" s="69">
        <f t="shared" si="78"/>
        <v>21345.289199999996</v>
      </c>
      <c r="AT22" s="311">
        <f t="shared" si="78"/>
        <v>1904.0293370000006</v>
      </c>
      <c r="AU22" s="311">
        <f t="shared" si="78"/>
        <v>1904.0293370000006</v>
      </c>
      <c r="AV22" s="311">
        <f t="shared" si="78"/>
        <v>1904.0293370000006</v>
      </c>
      <c r="AW22" s="311">
        <f t="shared" si="78"/>
        <v>1904.0293370000006</v>
      </c>
      <c r="AX22" s="311">
        <f t="shared" si="78"/>
        <v>1904.0293370000006</v>
      </c>
      <c r="AY22" s="311">
        <f t="shared" si="78"/>
        <v>1904.0293370000006</v>
      </c>
      <c r="AZ22" s="311">
        <f t="shared" si="78"/>
        <v>1904.0293370000006</v>
      </c>
      <c r="BA22" s="311">
        <f t="shared" si="78"/>
        <v>1904.0293370000006</v>
      </c>
      <c r="BB22" s="311">
        <f t="shared" si="78"/>
        <v>1904.0293370000006</v>
      </c>
      <c r="BC22" s="311">
        <f t="shared" si="78"/>
        <v>1904.0293370000006</v>
      </c>
      <c r="BD22" s="311">
        <f t="shared" si="78"/>
        <v>1904.0293370000006</v>
      </c>
      <c r="BE22" s="313">
        <f t="shared" si="78"/>
        <v>1904.0293370000006</v>
      </c>
      <c r="BF22" s="70">
        <f t="shared" si="78"/>
        <v>22848.352044000007</v>
      </c>
      <c r="BG22" s="311">
        <f t="shared" si="78"/>
        <v>2038.1318355900009</v>
      </c>
      <c r="BH22" s="311">
        <f t="shared" si="78"/>
        <v>2038.1318355900009</v>
      </c>
      <c r="BI22" s="311">
        <f t="shared" si="78"/>
        <v>2038.1318355900009</v>
      </c>
      <c r="BJ22" s="311">
        <f t="shared" si="78"/>
        <v>2038.1318355900009</v>
      </c>
      <c r="BK22" s="311">
        <f t="shared" si="78"/>
        <v>2038.1318355900009</v>
      </c>
      <c r="BL22" s="311">
        <f t="shared" si="78"/>
        <v>2038.1318355900009</v>
      </c>
      <c r="BM22" s="311">
        <f t="shared" si="78"/>
        <v>2038.1318355900009</v>
      </c>
      <c r="BN22" s="311">
        <f t="shared" si="78"/>
        <v>2038.1318355900009</v>
      </c>
      <c r="BO22" s="311">
        <f t="shared" si="78"/>
        <v>2038.1318355900009</v>
      </c>
      <c r="BP22" s="311">
        <f t="shared" si="78"/>
        <v>2038.1318355900009</v>
      </c>
      <c r="BQ22" s="311">
        <f t="shared" si="78"/>
        <v>2038.1318355900009</v>
      </c>
      <c r="BR22" s="313">
        <f t="shared" si="78"/>
        <v>2038.1318355900009</v>
      </c>
      <c r="BS22" s="71">
        <f t="shared" ref="BS22" si="79">SUM(BS4:BS20)</f>
        <v>24457.582027080007</v>
      </c>
    </row>
    <row r="23" spans="1:71" s="98" customFormat="1" ht="6" customHeight="1" x14ac:dyDescent="0.2">
      <c r="A23" s="791"/>
      <c r="B23" s="56"/>
      <c r="C23" s="56"/>
      <c r="D23" s="56"/>
      <c r="E23" s="56"/>
      <c r="F23" s="56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120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120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120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120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120"/>
    </row>
    <row r="24" spans="1:71" s="58" customFormat="1" ht="6" customHeight="1" x14ac:dyDescent="0.2">
      <c r="B24" s="59"/>
      <c r="D24" s="59"/>
      <c r="E24" s="59"/>
      <c r="F24" s="59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242"/>
      <c r="T24" s="162"/>
      <c r="U24" s="162"/>
      <c r="V24" s="162"/>
      <c r="W24" s="162"/>
      <c r="X24" s="162"/>
      <c r="Y24" s="162"/>
      <c r="Z24" s="162"/>
      <c r="AA24" s="162"/>
      <c r="AB24" s="162"/>
      <c r="AC24" s="162"/>
      <c r="AD24" s="162"/>
      <c r="AE24" s="162"/>
      <c r="AF24" s="242"/>
      <c r="AG24" s="162"/>
      <c r="AH24" s="162"/>
      <c r="AI24" s="162"/>
      <c r="AJ24" s="162"/>
      <c r="AK24" s="162"/>
      <c r="AL24" s="162"/>
      <c r="AM24" s="162"/>
      <c r="AN24" s="162"/>
      <c r="AO24" s="162"/>
      <c r="AP24" s="162"/>
      <c r="AQ24" s="162"/>
      <c r="AR24" s="162"/>
      <c r="AS24" s="242"/>
      <c r="AT24" s="162"/>
      <c r="AU24" s="162"/>
      <c r="AV24" s="162"/>
      <c r="AW24" s="162"/>
      <c r="AX24" s="162"/>
      <c r="AY24" s="162"/>
      <c r="AZ24" s="162"/>
      <c r="BA24" s="162"/>
      <c r="BB24" s="162"/>
      <c r="BC24" s="162"/>
      <c r="BD24" s="162"/>
      <c r="BE24" s="162"/>
      <c r="BF24" s="242"/>
      <c r="BG24" s="162"/>
      <c r="BH24" s="162"/>
      <c r="BI24" s="162"/>
      <c r="BJ24" s="162"/>
      <c r="BK24" s="162"/>
      <c r="BL24" s="162"/>
      <c r="BM24" s="162"/>
      <c r="BN24" s="162"/>
      <c r="BO24" s="162"/>
      <c r="BP24" s="162"/>
      <c r="BQ24" s="162"/>
      <c r="BR24" s="162"/>
      <c r="BS24" s="242"/>
    </row>
    <row r="25" spans="1:71" s="59" customFormat="1" ht="6" customHeight="1" x14ac:dyDescent="0.2">
      <c r="A25" s="99"/>
      <c r="B25" s="61"/>
      <c r="C25" s="61"/>
      <c r="D25" s="61"/>
      <c r="E25" s="61"/>
      <c r="F25" s="61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376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376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376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376"/>
      <c r="BG25" s="57"/>
      <c r="BH25" s="57"/>
      <c r="BI25" s="57"/>
      <c r="BJ25" s="57"/>
      <c r="BK25" s="57"/>
      <c r="BL25" s="57"/>
      <c r="BM25" s="57"/>
      <c r="BN25" s="57"/>
      <c r="BO25" s="57"/>
      <c r="BP25" s="57"/>
      <c r="BQ25" s="57"/>
      <c r="BR25" s="57"/>
      <c r="BS25" s="120"/>
    </row>
    <row r="26" spans="1:71" s="59" customFormat="1" ht="15" x14ac:dyDescent="0.25">
      <c r="A26" s="100"/>
      <c r="B26" s="84"/>
      <c r="C26" s="84" t="s">
        <v>82</v>
      </c>
      <c r="D26" s="307">
        <v>0.05</v>
      </c>
      <c r="E26" s="84"/>
      <c r="F26" s="84"/>
      <c r="G26" s="435">
        <v>2.5</v>
      </c>
      <c r="H26" s="81">
        <f t="shared" ref="H26:R26" si="80">IF(H$2=1,G26*(1+$D26),G26)</f>
        <v>2.5</v>
      </c>
      <c r="I26" s="81">
        <f t="shared" si="80"/>
        <v>2.5</v>
      </c>
      <c r="J26" s="81">
        <f t="shared" si="80"/>
        <v>2.5</v>
      </c>
      <c r="K26" s="81">
        <f t="shared" si="80"/>
        <v>2.5</v>
      </c>
      <c r="L26" s="81">
        <f t="shared" si="80"/>
        <v>2.5</v>
      </c>
      <c r="M26" s="81">
        <f t="shared" si="80"/>
        <v>2.5</v>
      </c>
      <c r="N26" s="81">
        <f t="shared" si="80"/>
        <v>2.5</v>
      </c>
      <c r="O26" s="81">
        <f t="shared" si="80"/>
        <v>2.5</v>
      </c>
      <c r="P26" s="81">
        <f t="shared" si="80"/>
        <v>2.5</v>
      </c>
      <c r="Q26" s="81">
        <f t="shared" si="80"/>
        <v>2.5</v>
      </c>
      <c r="R26" s="124">
        <f t="shared" si="80"/>
        <v>2.5</v>
      </c>
      <c r="S26" s="38">
        <f t="shared" ref="S26:S45" si="81">SUM(G26:R26)</f>
        <v>30</v>
      </c>
      <c r="T26" s="81">
        <f t="shared" ref="T26:T44" si="82">IF(T$2=13,R26*(1+$D26),R26)</f>
        <v>2.625</v>
      </c>
      <c r="U26" s="81">
        <f t="shared" ref="U26:AE26" si="83">IF(U$2=13,T26*(1+$D26),T26)</f>
        <v>2.625</v>
      </c>
      <c r="V26" s="81">
        <f t="shared" si="83"/>
        <v>2.625</v>
      </c>
      <c r="W26" s="81">
        <f t="shared" si="83"/>
        <v>2.625</v>
      </c>
      <c r="X26" s="81">
        <f t="shared" si="83"/>
        <v>2.625</v>
      </c>
      <c r="Y26" s="81">
        <f t="shared" si="83"/>
        <v>2.625</v>
      </c>
      <c r="Z26" s="81">
        <f t="shared" si="83"/>
        <v>2.625</v>
      </c>
      <c r="AA26" s="81">
        <f t="shared" si="83"/>
        <v>2.625</v>
      </c>
      <c r="AB26" s="81">
        <f t="shared" si="83"/>
        <v>2.625</v>
      </c>
      <c r="AC26" s="81">
        <f t="shared" si="83"/>
        <v>2.625</v>
      </c>
      <c r="AD26" s="81">
        <f t="shared" si="83"/>
        <v>2.625</v>
      </c>
      <c r="AE26" s="125">
        <f t="shared" si="83"/>
        <v>2.625</v>
      </c>
      <c r="AF26" s="39">
        <f t="shared" ref="AF26:AF45" si="84">SUM(T26:AE26)</f>
        <v>31.5</v>
      </c>
      <c r="AG26" s="81">
        <f t="shared" ref="AG26:AG44" si="85">IF(AG$2=25,AE26*(1+$D26),AE26)</f>
        <v>2.7562500000000001</v>
      </c>
      <c r="AH26" s="81">
        <f t="shared" ref="AH26:AR26" si="86">IF(AH$2=25,AG26*(1+$D26),AG26)</f>
        <v>2.7562500000000001</v>
      </c>
      <c r="AI26" s="81">
        <f t="shared" si="86"/>
        <v>2.7562500000000001</v>
      </c>
      <c r="AJ26" s="81">
        <f t="shared" si="86"/>
        <v>2.7562500000000001</v>
      </c>
      <c r="AK26" s="81">
        <f t="shared" si="86"/>
        <v>2.7562500000000001</v>
      </c>
      <c r="AL26" s="81">
        <f t="shared" si="86"/>
        <v>2.7562500000000001</v>
      </c>
      <c r="AM26" s="81">
        <f t="shared" si="86"/>
        <v>2.7562500000000001</v>
      </c>
      <c r="AN26" s="81">
        <f t="shared" si="86"/>
        <v>2.7562500000000001</v>
      </c>
      <c r="AO26" s="81">
        <f t="shared" si="86"/>
        <v>2.7562500000000001</v>
      </c>
      <c r="AP26" s="81">
        <f t="shared" si="86"/>
        <v>2.7562500000000001</v>
      </c>
      <c r="AQ26" s="81">
        <f t="shared" si="86"/>
        <v>2.7562500000000001</v>
      </c>
      <c r="AR26" s="125">
        <f t="shared" si="86"/>
        <v>2.7562500000000001</v>
      </c>
      <c r="AS26" s="40">
        <f t="shared" ref="AS26:AS45" si="87">SUM(AG26:AR26)</f>
        <v>33.07500000000001</v>
      </c>
      <c r="AT26" s="81">
        <f t="shared" ref="AT26:AT44" si="88">IF(AT$2=37,AR26*(1+$D26),AR26)</f>
        <v>2.8940625000000004</v>
      </c>
      <c r="AU26" s="81">
        <f t="shared" ref="AU26:BE26" si="89">IF(AU$2=37,AT26*(1+$D26),AT26)</f>
        <v>2.8940625000000004</v>
      </c>
      <c r="AV26" s="81">
        <f t="shared" si="89"/>
        <v>2.8940625000000004</v>
      </c>
      <c r="AW26" s="81">
        <f t="shared" si="89"/>
        <v>2.8940625000000004</v>
      </c>
      <c r="AX26" s="81">
        <f t="shared" si="89"/>
        <v>2.8940625000000004</v>
      </c>
      <c r="AY26" s="81">
        <f t="shared" si="89"/>
        <v>2.8940625000000004</v>
      </c>
      <c r="AZ26" s="81">
        <f t="shared" si="89"/>
        <v>2.8940625000000004</v>
      </c>
      <c r="BA26" s="81">
        <f t="shared" si="89"/>
        <v>2.8940625000000004</v>
      </c>
      <c r="BB26" s="81">
        <f t="shared" si="89"/>
        <v>2.8940625000000004</v>
      </c>
      <c r="BC26" s="81">
        <f t="shared" si="89"/>
        <v>2.8940625000000004</v>
      </c>
      <c r="BD26" s="81">
        <f t="shared" si="89"/>
        <v>2.8940625000000004</v>
      </c>
      <c r="BE26" s="125">
        <f t="shared" si="89"/>
        <v>2.8940625000000004</v>
      </c>
      <c r="BF26" s="41">
        <f t="shared" ref="BF26:BF45" si="90">SUM(AT26:BE26)</f>
        <v>34.728750000000005</v>
      </c>
      <c r="BG26" s="81">
        <f t="shared" ref="BG26:BG44" si="91">IF(BG$2=49,BE26*(1+$D26),BE26)</f>
        <v>3.0387656250000004</v>
      </c>
      <c r="BH26" s="81">
        <f t="shared" ref="BH26:BR26" si="92">IF(BH$2=49,BG26*(1+$D26),BG26)</f>
        <v>3.0387656250000004</v>
      </c>
      <c r="BI26" s="81">
        <f t="shared" si="92"/>
        <v>3.0387656250000004</v>
      </c>
      <c r="BJ26" s="81">
        <f t="shared" si="92"/>
        <v>3.0387656250000004</v>
      </c>
      <c r="BK26" s="81">
        <f t="shared" si="92"/>
        <v>3.0387656250000004</v>
      </c>
      <c r="BL26" s="81">
        <f t="shared" si="92"/>
        <v>3.0387656250000004</v>
      </c>
      <c r="BM26" s="81">
        <f t="shared" si="92"/>
        <v>3.0387656250000004</v>
      </c>
      <c r="BN26" s="81">
        <f t="shared" si="92"/>
        <v>3.0387656250000004</v>
      </c>
      <c r="BO26" s="81">
        <f t="shared" si="92"/>
        <v>3.0387656250000004</v>
      </c>
      <c r="BP26" s="81">
        <f t="shared" si="92"/>
        <v>3.0387656250000004</v>
      </c>
      <c r="BQ26" s="81">
        <f t="shared" si="92"/>
        <v>3.0387656250000004</v>
      </c>
      <c r="BR26" s="82">
        <f t="shared" si="92"/>
        <v>3.0387656250000004</v>
      </c>
      <c r="BS26" s="42">
        <f t="shared" ref="BS26:BS45" si="93">SUM(BG26:BR26)</f>
        <v>36.465187500000006</v>
      </c>
    </row>
    <row r="27" spans="1:71" s="59" customFormat="1" ht="15" x14ac:dyDescent="0.25">
      <c r="A27" s="100"/>
      <c r="B27" s="84"/>
      <c r="C27" s="84" t="s">
        <v>83</v>
      </c>
      <c r="D27" s="307">
        <v>0.05</v>
      </c>
      <c r="E27" s="84"/>
      <c r="F27" s="84"/>
      <c r="G27" s="435">
        <v>3.5</v>
      </c>
      <c r="H27" s="81">
        <f t="shared" ref="H27:R27" si="94">IF(H$2=1,G27*(1+$D27),G27)</f>
        <v>3.5</v>
      </c>
      <c r="I27" s="81">
        <f t="shared" si="94"/>
        <v>3.5</v>
      </c>
      <c r="J27" s="81">
        <f t="shared" si="94"/>
        <v>3.5</v>
      </c>
      <c r="K27" s="81">
        <f t="shared" si="94"/>
        <v>3.5</v>
      </c>
      <c r="L27" s="81">
        <f t="shared" si="94"/>
        <v>3.5</v>
      </c>
      <c r="M27" s="81">
        <f t="shared" si="94"/>
        <v>3.5</v>
      </c>
      <c r="N27" s="81">
        <f t="shared" si="94"/>
        <v>3.5</v>
      </c>
      <c r="O27" s="81">
        <f t="shared" si="94"/>
        <v>3.5</v>
      </c>
      <c r="P27" s="81">
        <f t="shared" si="94"/>
        <v>3.5</v>
      </c>
      <c r="Q27" s="81">
        <f t="shared" si="94"/>
        <v>3.5</v>
      </c>
      <c r="R27" s="81">
        <f t="shared" si="94"/>
        <v>3.5</v>
      </c>
      <c r="S27" s="44">
        <f t="shared" si="81"/>
        <v>42</v>
      </c>
      <c r="T27" s="81">
        <f t="shared" si="82"/>
        <v>3.6750000000000003</v>
      </c>
      <c r="U27" s="81">
        <f t="shared" ref="U27:AE27" si="95">IF(U$2=13,T27*(1+$D27),T27)</f>
        <v>3.6750000000000003</v>
      </c>
      <c r="V27" s="81">
        <f t="shared" si="95"/>
        <v>3.6750000000000003</v>
      </c>
      <c r="W27" s="81">
        <f t="shared" si="95"/>
        <v>3.6750000000000003</v>
      </c>
      <c r="X27" s="81">
        <f t="shared" si="95"/>
        <v>3.6750000000000003</v>
      </c>
      <c r="Y27" s="81">
        <f t="shared" si="95"/>
        <v>3.6750000000000003</v>
      </c>
      <c r="Z27" s="81">
        <f t="shared" si="95"/>
        <v>3.6750000000000003</v>
      </c>
      <c r="AA27" s="81">
        <f t="shared" si="95"/>
        <v>3.6750000000000003</v>
      </c>
      <c r="AB27" s="81">
        <f t="shared" si="95"/>
        <v>3.6750000000000003</v>
      </c>
      <c r="AC27" s="81">
        <f t="shared" si="95"/>
        <v>3.6750000000000003</v>
      </c>
      <c r="AD27" s="81">
        <f t="shared" si="95"/>
        <v>3.6750000000000003</v>
      </c>
      <c r="AE27" s="82">
        <f t="shared" si="95"/>
        <v>3.6750000000000003</v>
      </c>
      <c r="AF27" s="45">
        <f t="shared" si="84"/>
        <v>44.099999999999994</v>
      </c>
      <c r="AG27" s="81">
        <f t="shared" si="85"/>
        <v>3.8587500000000006</v>
      </c>
      <c r="AH27" s="81">
        <f t="shared" ref="AH27:AR27" si="96">IF(AH$2=25,AG27*(1+$D27),AG27)</f>
        <v>3.8587500000000006</v>
      </c>
      <c r="AI27" s="81">
        <f t="shared" si="96"/>
        <v>3.8587500000000006</v>
      </c>
      <c r="AJ27" s="81">
        <f t="shared" si="96"/>
        <v>3.8587500000000006</v>
      </c>
      <c r="AK27" s="81">
        <f t="shared" si="96"/>
        <v>3.8587500000000006</v>
      </c>
      <c r="AL27" s="81">
        <f t="shared" si="96"/>
        <v>3.8587500000000006</v>
      </c>
      <c r="AM27" s="81">
        <f t="shared" si="96"/>
        <v>3.8587500000000006</v>
      </c>
      <c r="AN27" s="81">
        <f t="shared" si="96"/>
        <v>3.8587500000000006</v>
      </c>
      <c r="AO27" s="81">
        <f t="shared" si="96"/>
        <v>3.8587500000000006</v>
      </c>
      <c r="AP27" s="81">
        <f t="shared" si="96"/>
        <v>3.8587500000000006</v>
      </c>
      <c r="AQ27" s="81">
        <f t="shared" si="96"/>
        <v>3.8587500000000006</v>
      </c>
      <c r="AR27" s="82">
        <f t="shared" si="96"/>
        <v>3.8587500000000006</v>
      </c>
      <c r="AS27" s="46">
        <f t="shared" si="87"/>
        <v>46.305000000000007</v>
      </c>
      <c r="AT27" s="81">
        <f t="shared" si="88"/>
        <v>4.0516875000000008</v>
      </c>
      <c r="AU27" s="81">
        <f t="shared" ref="AU27:BE27" si="97">IF(AU$2=37,AT27*(1+$D27),AT27)</f>
        <v>4.0516875000000008</v>
      </c>
      <c r="AV27" s="81">
        <f t="shared" si="97"/>
        <v>4.0516875000000008</v>
      </c>
      <c r="AW27" s="81">
        <f t="shared" si="97"/>
        <v>4.0516875000000008</v>
      </c>
      <c r="AX27" s="81">
        <f t="shared" si="97"/>
        <v>4.0516875000000008</v>
      </c>
      <c r="AY27" s="81">
        <f t="shared" si="97"/>
        <v>4.0516875000000008</v>
      </c>
      <c r="AZ27" s="81">
        <f t="shared" si="97"/>
        <v>4.0516875000000008</v>
      </c>
      <c r="BA27" s="81">
        <f t="shared" si="97"/>
        <v>4.0516875000000008</v>
      </c>
      <c r="BB27" s="81">
        <f t="shared" si="97"/>
        <v>4.0516875000000008</v>
      </c>
      <c r="BC27" s="81">
        <f t="shared" si="97"/>
        <v>4.0516875000000008</v>
      </c>
      <c r="BD27" s="81">
        <f t="shared" si="97"/>
        <v>4.0516875000000008</v>
      </c>
      <c r="BE27" s="82">
        <f t="shared" si="97"/>
        <v>4.0516875000000008</v>
      </c>
      <c r="BF27" s="47">
        <f t="shared" si="90"/>
        <v>48.620250000000006</v>
      </c>
      <c r="BG27" s="81">
        <f t="shared" si="91"/>
        <v>4.2542718750000006</v>
      </c>
      <c r="BH27" s="81">
        <f t="shared" ref="BH27:BR27" si="98">IF(BH$2=49,BG27*(1+$D27),BG27)</f>
        <v>4.2542718750000006</v>
      </c>
      <c r="BI27" s="81">
        <f t="shared" si="98"/>
        <v>4.2542718750000006</v>
      </c>
      <c r="BJ27" s="81">
        <f t="shared" si="98"/>
        <v>4.2542718750000006</v>
      </c>
      <c r="BK27" s="81">
        <f t="shared" si="98"/>
        <v>4.2542718750000006</v>
      </c>
      <c r="BL27" s="81">
        <f t="shared" si="98"/>
        <v>4.2542718750000006</v>
      </c>
      <c r="BM27" s="81">
        <f t="shared" si="98"/>
        <v>4.2542718750000006</v>
      </c>
      <c r="BN27" s="81">
        <f t="shared" si="98"/>
        <v>4.2542718750000006</v>
      </c>
      <c r="BO27" s="81">
        <f t="shared" si="98"/>
        <v>4.2542718750000006</v>
      </c>
      <c r="BP27" s="81">
        <f t="shared" si="98"/>
        <v>4.2542718750000006</v>
      </c>
      <c r="BQ27" s="81">
        <f t="shared" si="98"/>
        <v>4.2542718750000006</v>
      </c>
      <c r="BR27" s="82">
        <f t="shared" si="98"/>
        <v>4.2542718750000006</v>
      </c>
      <c r="BS27" s="48">
        <f t="shared" si="93"/>
        <v>51.051262500000007</v>
      </c>
    </row>
    <row r="28" spans="1:71" s="59" customFormat="1" ht="15" x14ac:dyDescent="0.25">
      <c r="A28" s="100"/>
      <c r="B28" s="84"/>
      <c r="C28" s="84" t="s">
        <v>30</v>
      </c>
      <c r="D28" s="307">
        <v>0.05</v>
      </c>
      <c r="E28" s="84"/>
      <c r="F28" s="84"/>
      <c r="G28" s="435">
        <v>5</v>
      </c>
      <c r="H28" s="81">
        <f t="shared" ref="H28:R28" si="99">IF(H$2=1,G28*(1+$D28),G28)</f>
        <v>5</v>
      </c>
      <c r="I28" s="81">
        <f t="shared" si="99"/>
        <v>5</v>
      </c>
      <c r="J28" s="81">
        <f t="shared" si="99"/>
        <v>5</v>
      </c>
      <c r="K28" s="81">
        <f t="shared" si="99"/>
        <v>5</v>
      </c>
      <c r="L28" s="81">
        <f t="shared" si="99"/>
        <v>5</v>
      </c>
      <c r="M28" s="81">
        <f t="shared" si="99"/>
        <v>5</v>
      </c>
      <c r="N28" s="81">
        <f t="shared" si="99"/>
        <v>5</v>
      </c>
      <c r="O28" s="81">
        <f t="shared" si="99"/>
        <v>5</v>
      </c>
      <c r="P28" s="81">
        <f t="shared" si="99"/>
        <v>5</v>
      </c>
      <c r="Q28" s="81">
        <f t="shared" si="99"/>
        <v>5</v>
      </c>
      <c r="R28" s="81">
        <f t="shared" si="99"/>
        <v>5</v>
      </c>
      <c r="S28" s="44">
        <f t="shared" si="81"/>
        <v>60</v>
      </c>
      <c r="T28" s="81">
        <f t="shared" si="82"/>
        <v>5.25</v>
      </c>
      <c r="U28" s="81">
        <f t="shared" ref="U28:AE28" si="100">IF(U$2=13,T28*(1+$D28),T28)</f>
        <v>5.25</v>
      </c>
      <c r="V28" s="81">
        <f t="shared" si="100"/>
        <v>5.25</v>
      </c>
      <c r="W28" s="81">
        <f t="shared" si="100"/>
        <v>5.25</v>
      </c>
      <c r="X28" s="81">
        <f t="shared" si="100"/>
        <v>5.25</v>
      </c>
      <c r="Y28" s="81">
        <f t="shared" si="100"/>
        <v>5.25</v>
      </c>
      <c r="Z28" s="81">
        <f t="shared" si="100"/>
        <v>5.25</v>
      </c>
      <c r="AA28" s="81">
        <f t="shared" si="100"/>
        <v>5.25</v>
      </c>
      <c r="AB28" s="81">
        <f t="shared" si="100"/>
        <v>5.25</v>
      </c>
      <c r="AC28" s="81">
        <f t="shared" si="100"/>
        <v>5.25</v>
      </c>
      <c r="AD28" s="81">
        <f t="shared" si="100"/>
        <v>5.25</v>
      </c>
      <c r="AE28" s="82">
        <f t="shared" si="100"/>
        <v>5.25</v>
      </c>
      <c r="AF28" s="45">
        <f t="shared" si="84"/>
        <v>63</v>
      </c>
      <c r="AG28" s="81">
        <f t="shared" si="85"/>
        <v>5.5125000000000002</v>
      </c>
      <c r="AH28" s="81">
        <f t="shared" ref="AH28:AR28" si="101">IF(AH$2=25,AG28*(1+$D28),AG28)</f>
        <v>5.5125000000000002</v>
      </c>
      <c r="AI28" s="81">
        <f t="shared" si="101"/>
        <v>5.5125000000000002</v>
      </c>
      <c r="AJ28" s="81">
        <f t="shared" si="101"/>
        <v>5.5125000000000002</v>
      </c>
      <c r="AK28" s="81">
        <f t="shared" si="101"/>
        <v>5.5125000000000002</v>
      </c>
      <c r="AL28" s="81">
        <f t="shared" si="101"/>
        <v>5.5125000000000002</v>
      </c>
      <c r="AM28" s="81">
        <f t="shared" si="101"/>
        <v>5.5125000000000002</v>
      </c>
      <c r="AN28" s="81">
        <f t="shared" si="101"/>
        <v>5.5125000000000002</v>
      </c>
      <c r="AO28" s="81">
        <f t="shared" si="101"/>
        <v>5.5125000000000002</v>
      </c>
      <c r="AP28" s="81">
        <f t="shared" si="101"/>
        <v>5.5125000000000002</v>
      </c>
      <c r="AQ28" s="81">
        <f t="shared" si="101"/>
        <v>5.5125000000000002</v>
      </c>
      <c r="AR28" s="82">
        <f t="shared" si="101"/>
        <v>5.5125000000000002</v>
      </c>
      <c r="AS28" s="46">
        <f t="shared" si="87"/>
        <v>66.15000000000002</v>
      </c>
      <c r="AT28" s="81">
        <f t="shared" si="88"/>
        <v>5.7881250000000009</v>
      </c>
      <c r="AU28" s="81">
        <f t="shared" ref="AU28:BE28" si="102">IF(AU$2=37,AT28*(1+$D28),AT28)</f>
        <v>5.7881250000000009</v>
      </c>
      <c r="AV28" s="81">
        <f t="shared" si="102"/>
        <v>5.7881250000000009</v>
      </c>
      <c r="AW28" s="81">
        <f t="shared" si="102"/>
        <v>5.7881250000000009</v>
      </c>
      <c r="AX28" s="81">
        <f t="shared" si="102"/>
        <v>5.7881250000000009</v>
      </c>
      <c r="AY28" s="81">
        <f t="shared" si="102"/>
        <v>5.7881250000000009</v>
      </c>
      <c r="AZ28" s="81">
        <f t="shared" si="102"/>
        <v>5.7881250000000009</v>
      </c>
      <c r="BA28" s="81">
        <f t="shared" si="102"/>
        <v>5.7881250000000009</v>
      </c>
      <c r="BB28" s="81">
        <f t="shared" si="102"/>
        <v>5.7881250000000009</v>
      </c>
      <c r="BC28" s="81">
        <f t="shared" si="102"/>
        <v>5.7881250000000009</v>
      </c>
      <c r="BD28" s="81">
        <f t="shared" si="102"/>
        <v>5.7881250000000009</v>
      </c>
      <c r="BE28" s="82">
        <f t="shared" si="102"/>
        <v>5.7881250000000009</v>
      </c>
      <c r="BF28" s="47">
        <f t="shared" si="90"/>
        <v>69.45750000000001</v>
      </c>
      <c r="BG28" s="81">
        <f t="shared" si="91"/>
        <v>6.0775312500000007</v>
      </c>
      <c r="BH28" s="81">
        <f t="shared" ref="BH28:BR28" si="103">IF(BH$2=49,BG28*(1+$D28),BG28)</f>
        <v>6.0775312500000007</v>
      </c>
      <c r="BI28" s="81">
        <f t="shared" si="103"/>
        <v>6.0775312500000007</v>
      </c>
      <c r="BJ28" s="81">
        <f t="shared" si="103"/>
        <v>6.0775312500000007</v>
      </c>
      <c r="BK28" s="81">
        <f t="shared" si="103"/>
        <v>6.0775312500000007</v>
      </c>
      <c r="BL28" s="81">
        <f t="shared" si="103"/>
        <v>6.0775312500000007</v>
      </c>
      <c r="BM28" s="81">
        <f t="shared" si="103"/>
        <v>6.0775312500000007</v>
      </c>
      <c r="BN28" s="81">
        <f t="shared" si="103"/>
        <v>6.0775312500000007</v>
      </c>
      <c r="BO28" s="81">
        <f t="shared" si="103"/>
        <v>6.0775312500000007</v>
      </c>
      <c r="BP28" s="81">
        <f t="shared" si="103"/>
        <v>6.0775312500000007</v>
      </c>
      <c r="BQ28" s="81">
        <f t="shared" si="103"/>
        <v>6.0775312500000007</v>
      </c>
      <c r="BR28" s="82">
        <f t="shared" si="103"/>
        <v>6.0775312500000007</v>
      </c>
      <c r="BS28" s="48">
        <f t="shared" si="93"/>
        <v>72.930375000000012</v>
      </c>
    </row>
    <row r="29" spans="1:71" s="59" customFormat="1" ht="15" x14ac:dyDescent="0.25">
      <c r="A29" s="100"/>
      <c r="B29" s="84"/>
      <c r="C29" s="84" t="s">
        <v>31</v>
      </c>
      <c r="D29" s="307">
        <v>0.05</v>
      </c>
      <c r="E29" s="84"/>
      <c r="F29" s="84"/>
      <c r="G29" s="435">
        <v>4</v>
      </c>
      <c r="H29" s="81">
        <f t="shared" ref="H29:R29" si="104">IF(H$2=1,G29*(1+$D29),G29)</f>
        <v>4</v>
      </c>
      <c r="I29" s="81">
        <f t="shared" si="104"/>
        <v>4</v>
      </c>
      <c r="J29" s="81">
        <f t="shared" si="104"/>
        <v>4</v>
      </c>
      <c r="K29" s="81">
        <f t="shared" si="104"/>
        <v>4</v>
      </c>
      <c r="L29" s="81">
        <f t="shared" si="104"/>
        <v>4</v>
      </c>
      <c r="M29" s="81">
        <f t="shared" si="104"/>
        <v>4</v>
      </c>
      <c r="N29" s="81">
        <f t="shared" si="104"/>
        <v>4</v>
      </c>
      <c r="O29" s="81">
        <f t="shared" si="104"/>
        <v>4</v>
      </c>
      <c r="P29" s="81">
        <f t="shared" si="104"/>
        <v>4</v>
      </c>
      <c r="Q29" s="81">
        <f t="shared" si="104"/>
        <v>4</v>
      </c>
      <c r="R29" s="81">
        <f t="shared" si="104"/>
        <v>4</v>
      </c>
      <c r="S29" s="44">
        <f t="shared" si="81"/>
        <v>48</v>
      </c>
      <c r="T29" s="81">
        <f t="shared" si="82"/>
        <v>4.2</v>
      </c>
      <c r="U29" s="81">
        <f t="shared" ref="U29:AE29" si="105">IF(U$2=13,T29*(1+$D29),T29)</f>
        <v>4.2</v>
      </c>
      <c r="V29" s="81">
        <f t="shared" si="105"/>
        <v>4.2</v>
      </c>
      <c r="W29" s="81">
        <f t="shared" si="105"/>
        <v>4.2</v>
      </c>
      <c r="X29" s="81">
        <f t="shared" si="105"/>
        <v>4.2</v>
      </c>
      <c r="Y29" s="81">
        <f t="shared" si="105"/>
        <v>4.2</v>
      </c>
      <c r="Z29" s="81">
        <f t="shared" si="105"/>
        <v>4.2</v>
      </c>
      <c r="AA29" s="81">
        <f t="shared" si="105"/>
        <v>4.2</v>
      </c>
      <c r="AB29" s="81">
        <f t="shared" si="105"/>
        <v>4.2</v>
      </c>
      <c r="AC29" s="81">
        <f t="shared" si="105"/>
        <v>4.2</v>
      </c>
      <c r="AD29" s="81">
        <f t="shared" si="105"/>
        <v>4.2</v>
      </c>
      <c r="AE29" s="82">
        <f t="shared" si="105"/>
        <v>4.2</v>
      </c>
      <c r="AF29" s="45">
        <f t="shared" si="84"/>
        <v>50.400000000000013</v>
      </c>
      <c r="AG29" s="81">
        <f t="shared" si="85"/>
        <v>4.41</v>
      </c>
      <c r="AH29" s="81">
        <f t="shared" ref="AH29:AR29" si="106">IF(AH$2=25,AG29*(1+$D29),AG29)</f>
        <v>4.41</v>
      </c>
      <c r="AI29" s="81">
        <f t="shared" si="106"/>
        <v>4.41</v>
      </c>
      <c r="AJ29" s="81">
        <f t="shared" si="106"/>
        <v>4.41</v>
      </c>
      <c r="AK29" s="81">
        <f t="shared" si="106"/>
        <v>4.41</v>
      </c>
      <c r="AL29" s="81">
        <f t="shared" si="106"/>
        <v>4.41</v>
      </c>
      <c r="AM29" s="81">
        <f t="shared" si="106"/>
        <v>4.41</v>
      </c>
      <c r="AN29" s="81">
        <f t="shared" si="106"/>
        <v>4.41</v>
      </c>
      <c r="AO29" s="81">
        <f t="shared" si="106"/>
        <v>4.41</v>
      </c>
      <c r="AP29" s="81">
        <f t="shared" si="106"/>
        <v>4.41</v>
      </c>
      <c r="AQ29" s="81">
        <f t="shared" si="106"/>
        <v>4.41</v>
      </c>
      <c r="AR29" s="82">
        <f t="shared" si="106"/>
        <v>4.41</v>
      </c>
      <c r="AS29" s="46">
        <f t="shared" si="87"/>
        <v>52.919999999999987</v>
      </c>
      <c r="AT29" s="81">
        <f t="shared" si="88"/>
        <v>4.6305000000000005</v>
      </c>
      <c r="AU29" s="81">
        <f t="shared" ref="AU29:BE29" si="107">IF(AU$2=37,AT29*(1+$D29),AT29)</f>
        <v>4.6305000000000005</v>
      </c>
      <c r="AV29" s="81">
        <f t="shared" si="107"/>
        <v>4.6305000000000005</v>
      </c>
      <c r="AW29" s="81">
        <f t="shared" si="107"/>
        <v>4.6305000000000005</v>
      </c>
      <c r="AX29" s="81">
        <f t="shared" si="107"/>
        <v>4.6305000000000005</v>
      </c>
      <c r="AY29" s="81">
        <f t="shared" si="107"/>
        <v>4.6305000000000005</v>
      </c>
      <c r="AZ29" s="81">
        <f t="shared" si="107"/>
        <v>4.6305000000000005</v>
      </c>
      <c r="BA29" s="81">
        <f t="shared" si="107"/>
        <v>4.6305000000000005</v>
      </c>
      <c r="BB29" s="81">
        <f t="shared" si="107"/>
        <v>4.6305000000000005</v>
      </c>
      <c r="BC29" s="81">
        <f t="shared" si="107"/>
        <v>4.6305000000000005</v>
      </c>
      <c r="BD29" s="81">
        <f t="shared" si="107"/>
        <v>4.6305000000000005</v>
      </c>
      <c r="BE29" s="82">
        <f t="shared" si="107"/>
        <v>4.6305000000000005</v>
      </c>
      <c r="BF29" s="47">
        <f t="shared" si="90"/>
        <v>55.565999999999995</v>
      </c>
      <c r="BG29" s="81">
        <f t="shared" si="91"/>
        <v>4.8620250000000009</v>
      </c>
      <c r="BH29" s="81">
        <f t="shared" ref="BH29:BR29" si="108">IF(BH$2=49,BG29*(1+$D29),BG29)</f>
        <v>4.8620250000000009</v>
      </c>
      <c r="BI29" s="81">
        <f t="shared" si="108"/>
        <v>4.8620250000000009</v>
      </c>
      <c r="BJ29" s="81">
        <f t="shared" si="108"/>
        <v>4.8620250000000009</v>
      </c>
      <c r="BK29" s="81">
        <f t="shared" si="108"/>
        <v>4.8620250000000009</v>
      </c>
      <c r="BL29" s="81">
        <f t="shared" si="108"/>
        <v>4.8620250000000009</v>
      </c>
      <c r="BM29" s="81">
        <f t="shared" si="108"/>
        <v>4.8620250000000009</v>
      </c>
      <c r="BN29" s="81">
        <f t="shared" si="108"/>
        <v>4.8620250000000009</v>
      </c>
      <c r="BO29" s="81">
        <f t="shared" si="108"/>
        <v>4.8620250000000009</v>
      </c>
      <c r="BP29" s="81">
        <f t="shared" si="108"/>
        <v>4.8620250000000009</v>
      </c>
      <c r="BQ29" s="81">
        <f t="shared" si="108"/>
        <v>4.8620250000000009</v>
      </c>
      <c r="BR29" s="82">
        <f t="shared" si="108"/>
        <v>4.8620250000000009</v>
      </c>
      <c r="BS29" s="48">
        <f t="shared" si="93"/>
        <v>58.344300000000025</v>
      </c>
    </row>
    <row r="30" spans="1:71" s="59" customFormat="1" ht="15" x14ac:dyDescent="0.25">
      <c r="A30" s="100"/>
      <c r="B30" s="84"/>
      <c r="C30" s="84" t="s">
        <v>18</v>
      </c>
      <c r="D30" s="307">
        <v>0.05</v>
      </c>
      <c r="E30" s="84"/>
      <c r="F30" s="84"/>
      <c r="G30" s="435">
        <v>10</v>
      </c>
      <c r="H30" s="81">
        <f t="shared" ref="H30:R30" si="109">IF(H$2=1,G30*(1+$D30),G30)</f>
        <v>10</v>
      </c>
      <c r="I30" s="81">
        <f t="shared" si="109"/>
        <v>10</v>
      </c>
      <c r="J30" s="81">
        <f t="shared" si="109"/>
        <v>10</v>
      </c>
      <c r="K30" s="81">
        <f t="shared" si="109"/>
        <v>10</v>
      </c>
      <c r="L30" s="81">
        <f t="shared" si="109"/>
        <v>10</v>
      </c>
      <c r="M30" s="81">
        <f t="shared" si="109"/>
        <v>10</v>
      </c>
      <c r="N30" s="81">
        <f t="shared" si="109"/>
        <v>10</v>
      </c>
      <c r="O30" s="81">
        <f t="shared" si="109"/>
        <v>10</v>
      </c>
      <c r="P30" s="81">
        <f t="shared" si="109"/>
        <v>10</v>
      </c>
      <c r="Q30" s="81">
        <f t="shared" si="109"/>
        <v>10</v>
      </c>
      <c r="R30" s="81">
        <f t="shared" si="109"/>
        <v>10</v>
      </c>
      <c r="S30" s="44">
        <f t="shared" si="81"/>
        <v>120</v>
      </c>
      <c r="T30" s="81">
        <f t="shared" si="82"/>
        <v>10.5</v>
      </c>
      <c r="U30" s="81">
        <f t="shared" ref="U30:AE30" si="110">IF(U$2=13,T30*(1+$D30),T30)</f>
        <v>10.5</v>
      </c>
      <c r="V30" s="81">
        <f t="shared" si="110"/>
        <v>10.5</v>
      </c>
      <c r="W30" s="81">
        <f t="shared" si="110"/>
        <v>10.5</v>
      </c>
      <c r="X30" s="81">
        <f t="shared" si="110"/>
        <v>10.5</v>
      </c>
      <c r="Y30" s="81">
        <f t="shared" si="110"/>
        <v>10.5</v>
      </c>
      <c r="Z30" s="81">
        <f t="shared" si="110"/>
        <v>10.5</v>
      </c>
      <c r="AA30" s="81">
        <f t="shared" si="110"/>
        <v>10.5</v>
      </c>
      <c r="AB30" s="81">
        <f t="shared" si="110"/>
        <v>10.5</v>
      </c>
      <c r="AC30" s="81">
        <f t="shared" si="110"/>
        <v>10.5</v>
      </c>
      <c r="AD30" s="81">
        <f t="shared" si="110"/>
        <v>10.5</v>
      </c>
      <c r="AE30" s="82">
        <f t="shared" si="110"/>
        <v>10.5</v>
      </c>
      <c r="AF30" s="45">
        <f t="shared" si="84"/>
        <v>126</v>
      </c>
      <c r="AG30" s="81">
        <f t="shared" si="85"/>
        <v>11.025</v>
      </c>
      <c r="AH30" s="81">
        <f t="shared" ref="AH30:AR30" si="111">IF(AH$2=25,AG30*(1+$D30),AG30)</f>
        <v>11.025</v>
      </c>
      <c r="AI30" s="81">
        <f t="shared" si="111"/>
        <v>11.025</v>
      </c>
      <c r="AJ30" s="81">
        <f t="shared" si="111"/>
        <v>11.025</v>
      </c>
      <c r="AK30" s="81">
        <f t="shared" si="111"/>
        <v>11.025</v>
      </c>
      <c r="AL30" s="81">
        <f t="shared" si="111"/>
        <v>11.025</v>
      </c>
      <c r="AM30" s="81">
        <f t="shared" si="111"/>
        <v>11.025</v>
      </c>
      <c r="AN30" s="81">
        <f t="shared" si="111"/>
        <v>11.025</v>
      </c>
      <c r="AO30" s="81">
        <f t="shared" si="111"/>
        <v>11.025</v>
      </c>
      <c r="AP30" s="81">
        <f t="shared" si="111"/>
        <v>11.025</v>
      </c>
      <c r="AQ30" s="81">
        <f t="shared" si="111"/>
        <v>11.025</v>
      </c>
      <c r="AR30" s="82">
        <f t="shared" si="111"/>
        <v>11.025</v>
      </c>
      <c r="AS30" s="46">
        <f t="shared" si="87"/>
        <v>132.30000000000004</v>
      </c>
      <c r="AT30" s="81">
        <f t="shared" si="88"/>
        <v>11.576250000000002</v>
      </c>
      <c r="AU30" s="81">
        <f t="shared" ref="AU30:BE30" si="112">IF(AU$2=37,AT30*(1+$D30),AT30)</f>
        <v>11.576250000000002</v>
      </c>
      <c r="AV30" s="81">
        <f t="shared" si="112"/>
        <v>11.576250000000002</v>
      </c>
      <c r="AW30" s="81">
        <f t="shared" si="112"/>
        <v>11.576250000000002</v>
      </c>
      <c r="AX30" s="81">
        <f t="shared" si="112"/>
        <v>11.576250000000002</v>
      </c>
      <c r="AY30" s="81">
        <f t="shared" si="112"/>
        <v>11.576250000000002</v>
      </c>
      <c r="AZ30" s="81">
        <f t="shared" si="112"/>
        <v>11.576250000000002</v>
      </c>
      <c r="BA30" s="81">
        <f t="shared" si="112"/>
        <v>11.576250000000002</v>
      </c>
      <c r="BB30" s="81">
        <f t="shared" si="112"/>
        <v>11.576250000000002</v>
      </c>
      <c r="BC30" s="81">
        <f t="shared" si="112"/>
        <v>11.576250000000002</v>
      </c>
      <c r="BD30" s="81">
        <f t="shared" si="112"/>
        <v>11.576250000000002</v>
      </c>
      <c r="BE30" s="82">
        <f t="shared" si="112"/>
        <v>11.576250000000002</v>
      </c>
      <c r="BF30" s="47">
        <f t="shared" si="90"/>
        <v>138.91500000000002</v>
      </c>
      <c r="BG30" s="81">
        <f t="shared" si="91"/>
        <v>12.155062500000001</v>
      </c>
      <c r="BH30" s="81">
        <f t="shared" ref="BH30:BR30" si="113">IF(BH$2=49,BG30*(1+$D30),BG30)</f>
        <v>12.155062500000001</v>
      </c>
      <c r="BI30" s="81">
        <f t="shared" si="113"/>
        <v>12.155062500000001</v>
      </c>
      <c r="BJ30" s="81">
        <f t="shared" si="113"/>
        <v>12.155062500000001</v>
      </c>
      <c r="BK30" s="81">
        <f t="shared" si="113"/>
        <v>12.155062500000001</v>
      </c>
      <c r="BL30" s="81">
        <f t="shared" si="113"/>
        <v>12.155062500000001</v>
      </c>
      <c r="BM30" s="81">
        <f t="shared" si="113"/>
        <v>12.155062500000001</v>
      </c>
      <c r="BN30" s="81">
        <f t="shared" si="113"/>
        <v>12.155062500000001</v>
      </c>
      <c r="BO30" s="81">
        <f t="shared" si="113"/>
        <v>12.155062500000001</v>
      </c>
      <c r="BP30" s="81">
        <f t="shared" si="113"/>
        <v>12.155062500000001</v>
      </c>
      <c r="BQ30" s="81">
        <f t="shared" si="113"/>
        <v>12.155062500000001</v>
      </c>
      <c r="BR30" s="82">
        <f t="shared" si="113"/>
        <v>12.155062500000001</v>
      </c>
      <c r="BS30" s="48">
        <f t="shared" si="93"/>
        <v>145.86075000000002</v>
      </c>
    </row>
    <row r="31" spans="1:71" s="59" customFormat="1" ht="15" x14ac:dyDescent="0.25">
      <c r="A31" s="100"/>
      <c r="B31" s="84"/>
      <c r="C31" s="84" t="s">
        <v>104</v>
      </c>
      <c r="D31" s="307">
        <v>0.05</v>
      </c>
      <c r="E31" s="84"/>
      <c r="F31" s="84"/>
      <c r="G31" s="435">
        <v>5</v>
      </c>
      <c r="H31" s="81">
        <f t="shared" ref="H31:R31" si="114">IF(H$2=1,G31*(1+$D31),G31)</f>
        <v>5</v>
      </c>
      <c r="I31" s="81">
        <f t="shared" si="114"/>
        <v>5</v>
      </c>
      <c r="J31" s="81">
        <f t="shared" si="114"/>
        <v>5</v>
      </c>
      <c r="K31" s="81">
        <f t="shared" si="114"/>
        <v>5</v>
      </c>
      <c r="L31" s="81">
        <f t="shared" si="114"/>
        <v>5</v>
      </c>
      <c r="M31" s="81">
        <f t="shared" si="114"/>
        <v>5</v>
      </c>
      <c r="N31" s="81">
        <f t="shared" si="114"/>
        <v>5</v>
      </c>
      <c r="O31" s="81">
        <f t="shared" si="114"/>
        <v>5</v>
      </c>
      <c r="P31" s="81">
        <f t="shared" si="114"/>
        <v>5</v>
      </c>
      <c r="Q31" s="81">
        <f t="shared" si="114"/>
        <v>5</v>
      </c>
      <c r="R31" s="81">
        <f t="shared" si="114"/>
        <v>5</v>
      </c>
      <c r="S31" s="44">
        <f t="shared" si="81"/>
        <v>60</v>
      </c>
      <c r="T31" s="81">
        <f t="shared" si="82"/>
        <v>5.25</v>
      </c>
      <c r="U31" s="81">
        <f t="shared" ref="U31:AE31" si="115">IF(U$2=13,T31*(1+$D31),T31)</f>
        <v>5.25</v>
      </c>
      <c r="V31" s="81">
        <f t="shared" si="115"/>
        <v>5.25</v>
      </c>
      <c r="W31" s="81">
        <f t="shared" si="115"/>
        <v>5.25</v>
      </c>
      <c r="X31" s="81">
        <f t="shared" si="115"/>
        <v>5.25</v>
      </c>
      <c r="Y31" s="81">
        <f t="shared" si="115"/>
        <v>5.25</v>
      </c>
      <c r="Z31" s="81">
        <f t="shared" si="115"/>
        <v>5.25</v>
      </c>
      <c r="AA31" s="81">
        <f t="shared" si="115"/>
        <v>5.25</v>
      </c>
      <c r="AB31" s="81">
        <f t="shared" si="115"/>
        <v>5.25</v>
      </c>
      <c r="AC31" s="81">
        <f t="shared" si="115"/>
        <v>5.25</v>
      </c>
      <c r="AD31" s="81">
        <f t="shared" si="115"/>
        <v>5.25</v>
      </c>
      <c r="AE31" s="82">
        <f t="shared" si="115"/>
        <v>5.25</v>
      </c>
      <c r="AF31" s="45">
        <f t="shared" si="84"/>
        <v>63</v>
      </c>
      <c r="AG31" s="81">
        <f t="shared" si="85"/>
        <v>5.5125000000000002</v>
      </c>
      <c r="AH31" s="81">
        <f t="shared" ref="AH31:AR31" si="116">IF(AH$2=25,AG31*(1+$D31),AG31)</f>
        <v>5.5125000000000002</v>
      </c>
      <c r="AI31" s="81">
        <f t="shared" si="116"/>
        <v>5.5125000000000002</v>
      </c>
      <c r="AJ31" s="81">
        <f t="shared" si="116"/>
        <v>5.5125000000000002</v>
      </c>
      <c r="AK31" s="81">
        <f t="shared" si="116"/>
        <v>5.5125000000000002</v>
      </c>
      <c r="AL31" s="81">
        <f t="shared" si="116"/>
        <v>5.5125000000000002</v>
      </c>
      <c r="AM31" s="81">
        <f t="shared" si="116"/>
        <v>5.5125000000000002</v>
      </c>
      <c r="AN31" s="81">
        <f t="shared" si="116"/>
        <v>5.5125000000000002</v>
      </c>
      <c r="AO31" s="81">
        <f t="shared" si="116"/>
        <v>5.5125000000000002</v>
      </c>
      <c r="AP31" s="81">
        <f t="shared" si="116"/>
        <v>5.5125000000000002</v>
      </c>
      <c r="AQ31" s="81">
        <f t="shared" si="116"/>
        <v>5.5125000000000002</v>
      </c>
      <c r="AR31" s="82">
        <f t="shared" si="116"/>
        <v>5.5125000000000002</v>
      </c>
      <c r="AS31" s="46">
        <f t="shared" si="87"/>
        <v>66.15000000000002</v>
      </c>
      <c r="AT31" s="81">
        <f t="shared" si="88"/>
        <v>5.7881250000000009</v>
      </c>
      <c r="AU31" s="81">
        <f t="shared" ref="AU31:BE31" si="117">IF(AU$2=37,AT31*(1+$D31),AT31)</f>
        <v>5.7881250000000009</v>
      </c>
      <c r="AV31" s="81">
        <f t="shared" si="117"/>
        <v>5.7881250000000009</v>
      </c>
      <c r="AW31" s="81">
        <f t="shared" si="117"/>
        <v>5.7881250000000009</v>
      </c>
      <c r="AX31" s="81">
        <f t="shared" si="117"/>
        <v>5.7881250000000009</v>
      </c>
      <c r="AY31" s="81">
        <f t="shared" si="117"/>
        <v>5.7881250000000009</v>
      </c>
      <c r="AZ31" s="81">
        <f t="shared" si="117"/>
        <v>5.7881250000000009</v>
      </c>
      <c r="BA31" s="81">
        <f t="shared" si="117"/>
        <v>5.7881250000000009</v>
      </c>
      <c r="BB31" s="81">
        <f t="shared" si="117"/>
        <v>5.7881250000000009</v>
      </c>
      <c r="BC31" s="81">
        <f t="shared" si="117"/>
        <v>5.7881250000000009</v>
      </c>
      <c r="BD31" s="81">
        <f t="shared" si="117"/>
        <v>5.7881250000000009</v>
      </c>
      <c r="BE31" s="82">
        <f t="shared" si="117"/>
        <v>5.7881250000000009</v>
      </c>
      <c r="BF31" s="47">
        <f t="shared" si="90"/>
        <v>69.45750000000001</v>
      </c>
      <c r="BG31" s="81">
        <f t="shared" si="91"/>
        <v>6.0775312500000007</v>
      </c>
      <c r="BH31" s="81">
        <f t="shared" ref="BH31:BR31" si="118">IF(BH$2=49,BG31*(1+$D31),BG31)</f>
        <v>6.0775312500000007</v>
      </c>
      <c r="BI31" s="81">
        <f t="shared" si="118"/>
        <v>6.0775312500000007</v>
      </c>
      <c r="BJ31" s="81">
        <f t="shared" si="118"/>
        <v>6.0775312500000007</v>
      </c>
      <c r="BK31" s="81">
        <f t="shared" si="118"/>
        <v>6.0775312500000007</v>
      </c>
      <c r="BL31" s="81">
        <f t="shared" si="118"/>
        <v>6.0775312500000007</v>
      </c>
      <c r="BM31" s="81">
        <f t="shared" si="118"/>
        <v>6.0775312500000007</v>
      </c>
      <c r="BN31" s="81">
        <f t="shared" si="118"/>
        <v>6.0775312500000007</v>
      </c>
      <c r="BO31" s="81">
        <f t="shared" si="118"/>
        <v>6.0775312500000007</v>
      </c>
      <c r="BP31" s="81">
        <f t="shared" si="118"/>
        <v>6.0775312500000007</v>
      </c>
      <c r="BQ31" s="81">
        <f t="shared" si="118"/>
        <v>6.0775312500000007</v>
      </c>
      <c r="BR31" s="82">
        <f t="shared" si="118"/>
        <v>6.0775312500000007</v>
      </c>
      <c r="BS31" s="48">
        <f t="shared" si="93"/>
        <v>72.930375000000012</v>
      </c>
    </row>
    <row r="32" spans="1:71" s="59" customFormat="1" ht="15" x14ac:dyDescent="0.25">
      <c r="A32" s="100"/>
      <c r="B32" s="84"/>
      <c r="C32" s="84" t="s">
        <v>86</v>
      </c>
      <c r="D32" s="307">
        <v>0.05</v>
      </c>
      <c r="E32" s="84"/>
      <c r="F32" s="84"/>
      <c r="G32" s="435">
        <v>2.5</v>
      </c>
      <c r="H32" s="81">
        <f t="shared" ref="H32:R32" si="119">IF(H$2=1,G32*(1+$D32),G32)</f>
        <v>2.5</v>
      </c>
      <c r="I32" s="81">
        <f t="shared" si="119"/>
        <v>2.5</v>
      </c>
      <c r="J32" s="81">
        <f t="shared" si="119"/>
        <v>2.5</v>
      </c>
      <c r="K32" s="81">
        <f t="shared" si="119"/>
        <v>2.5</v>
      </c>
      <c r="L32" s="81">
        <f t="shared" si="119"/>
        <v>2.5</v>
      </c>
      <c r="M32" s="81">
        <f t="shared" si="119"/>
        <v>2.5</v>
      </c>
      <c r="N32" s="81">
        <f t="shared" si="119"/>
        <v>2.5</v>
      </c>
      <c r="O32" s="81">
        <f t="shared" si="119"/>
        <v>2.5</v>
      </c>
      <c r="P32" s="81">
        <f t="shared" si="119"/>
        <v>2.5</v>
      </c>
      <c r="Q32" s="81">
        <f t="shared" si="119"/>
        <v>2.5</v>
      </c>
      <c r="R32" s="81">
        <f t="shared" si="119"/>
        <v>2.5</v>
      </c>
      <c r="S32" s="44">
        <f t="shared" si="81"/>
        <v>30</v>
      </c>
      <c r="T32" s="81">
        <f t="shared" si="82"/>
        <v>2.625</v>
      </c>
      <c r="U32" s="81">
        <f t="shared" ref="U32:AE32" si="120">IF(U$2=13,T32*(1+$D32),T32)</f>
        <v>2.625</v>
      </c>
      <c r="V32" s="81">
        <f t="shared" si="120"/>
        <v>2.625</v>
      </c>
      <c r="W32" s="81">
        <f t="shared" si="120"/>
        <v>2.625</v>
      </c>
      <c r="X32" s="81">
        <f t="shared" si="120"/>
        <v>2.625</v>
      </c>
      <c r="Y32" s="81">
        <f t="shared" si="120"/>
        <v>2.625</v>
      </c>
      <c r="Z32" s="81">
        <f t="shared" si="120"/>
        <v>2.625</v>
      </c>
      <c r="AA32" s="81">
        <f t="shared" si="120"/>
        <v>2.625</v>
      </c>
      <c r="AB32" s="81">
        <f t="shared" si="120"/>
        <v>2.625</v>
      </c>
      <c r="AC32" s="81">
        <f t="shared" si="120"/>
        <v>2.625</v>
      </c>
      <c r="AD32" s="81">
        <f t="shared" si="120"/>
        <v>2.625</v>
      </c>
      <c r="AE32" s="82">
        <f t="shared" si="120"/>
        <v>2.625</v>
      </c>
      <c r="AF32" s="45">
        <f t="shared" si="84"/>
        <v>31.5</v>
      </c>
      <c r="AG32" s="81">
        <f t="shared" si="85"/>
        <v>2.7562500000000001</v>
      </c>
      <c r="AH32" s="81">
        <f t="shared" ref="AH32:AR32" si="121">IF(AH$2=25,AG32*(1+$D32),AG32)</f>
        <v>2.7562500000000001</v>
      </c>
      <c r="AI32" s="81">
        <f t="shared" si="121"/>
        <v>2.7562500000000001</v>
      </c>
      <c r="AJ32" s="81">
        <f t="shared" si="121"/>
        <v>2.7562500000000001</v>
      </c>
      <c r="AK32" s="81">
        <f t="shared" si="121"/>
        <v>2.7562500000000001</v>
      </c>
      <c r="AL32" s="81">
        <f t="shared" si="121"/>
        <v>2.7562500000000001</v>
      </c>
      <c r="AM32" s="81">
        <f t="shared" si="121"/>
        <v>2.7562500000000001</v>
      </c>
      <c r="AN32" s="81">
        <f t="shared" si="121"/>
        <v>2.7562500000000001</v>
      </c>
      <c r="AO32" s="81">
        <f t="shared" si="121"/>
        <v>2.7562500000000001</v>
      </c>
      <c r="AP32" s="81">
        <f t="shared" si="121"/>
        <v>2.7562500000000001</v>
      </c>
      <c r="AQ32" s="81">
        <f t="shared" si="121"/>
        <v>2.7562500000000001</v>
      </c>
      <c r="AR32" s="82">
        <f t="shared" si="121"/>
        <v>2.7562500000000001</v>
      </c>
      <c r="AS32" s="46">
        <f t="shared" si="87"/>
        <v>33.07500000000001</v>
      </c>
      <c r="AT32" s="81">
        <f t="shared" si="88"/>
        <v>2.8940625000000004</v>
      </c>
      <c r="AU32" s="81">
        <f t="shared" ref="AU32:BE32" si="122">IF(AU$2=37,AT32*(1+$D32),AT32)</f>
        <v>2.8940625000000004</v>
      </c>
      <c r="AV32" s="81">
        <f t="shared" si="122"/>
        <v>2.8940625000000004</v>
      </c>
      <c r="AW32" s="81">
        <f t="shared" si="122"/>
        <v>2.8940625000000004</v>
      </c>
      <c r="AX32" s="81">
        <f t="shared" si="122"/>
        <v>2.8940625000000004</v>
      </c>
      <c r="AY32" s="81">
        <f t="shared" si="122"/>
        <v>2.8940625000000004</v>
      </c>
      <c r="AZ32" s="81">
        <f t="shared" si="122"/>
        <v>2.8940625000000004</v>
      </c>
      <c r="BA32" s="81">
        <f t="shared" si="122"/>
        <v>2.8940625000000004</v>
      </c>
      <c r="BB32" s="81">
        <f t="shared" si="122"/>
        <v>2.8940625000000004</v>
      </c>
      <c r="BC32" s="81">
        <f t="shared" si="122"/>
        <v>2.8940625000000004</v>
      </c>
      <c r="BD32" s="81">
        <f t="shared" si="122"/>
        <v>2.8940625000000004</v>
      </c>
      <c r="BE32" s="82">
        <f t="shared" si="122"/>
        <v>2.8940625000000004</v>
      </c>
      <c r="BF32" s="47">
        <f t="shared" si="90"/>
        <v>34.728750000000005</v>
      </c>
      <c r="BG32" s="81">
        <f t="shared" si="91"/>
        <v>3.0387656250000004</v>
      </c>
      <c r="BH32" s="81">
        <f t="shared" ref="BH32:BR32" si="123">IF(BH$2=49,BG32*(1+$D32),BG32)</f>
        <v>3.0387656250000004</v>
      </c>
      <c r="BI32" s="81">
        <f t="shared" si="123"/>
        <v>3.0387656250000004</v>
      </c>
      <c r="BJ32" s="81">
        <f t="shared" si="123"/>
        <v>3.0387656250000004</v>
      </c>
      <c r="BK32" s="81">
        <f t="shared" si="123"/>
        <v>3.0387656250000004</v>
      </c>
      <c r="BL32" s="81">
        <f t="shared" si="123"/>
        <v>3.0387656250000004</v>
      </c>
      <c r="BM32" s="81">
        <f t="shared" si="123"/>
        <v>3.0387656250000004</v>
      </c>
      <c r="BN32" s="81">
        <f t="shared" si="123"/>
        <v>3.0387656250000004</v>
      </c>
      <c r="BO32" s="81">
        <f t="shared" si="123"/>
        <v>3.0387656250000004</v>
      </c>
      <c r="BP32" s="81">
        <f t="shared" si="123"/>
        <v>3.0387656250000004</v>
      </c>
      <c r="BQ32" s="81">
        <f t="shared" si="123"/>
        <v>3.0387656250000004</v>
      </c>
      <c r="BR32" s="82">
        <f t="shared" si="123"/>
        <v>3.0387656250000004</v>
      </c>
      <c r="BS32" s="48">
        <f t="shared" si="93"/>
        <v>36.465187500000006</v>
      </c>
    </row>
    <row r="33" spans="1:71" s="59" customFormat="1" ht="15" x14ac:dyDescent="0.25">
      <c r="A33" s="100"/>
      <c r="B33" s="84"/>
      <c r="C33" s="84" t="s">
        <v>87</v>
      </c>
      <c r="D33" s="307">
        <v>0.05</v>
      </c>
      <c r="E33" s="84"/>
      <c r="F33" s="84"/>
      <c r="G33" s="435">
        <v>5</v>
      </c>
      <c r="H33" s="81">
        <f t="shared" ref="H33:R33" si="124">IF(H$2=1,G33*(1+$D33),G33)</f>
        <v>5</v>
      </c>
      <c r="I33" s="81">
        <f t="shared" si="124"/>
        <v>5</v>
      </c>
      <c r="J33" s="81">
        <f t="shared" si="124"/>
        <v>5</v>
      </c>
      <c r="K33" s="81">
        <f t="shared" si="124"/>
        <v>5</v>
      </c>
      <c r="L33" s="81">
        <f t="shared" si="124"/>
        <v>5</v>
      </c>
      <c r="M33" s="81">
        <f t="shared" si="124"/>
        <v>5</v>
      </c>
      <c r="N33" s="81">
        <f t="shared" si="124"/>
        <v>5</v>
      </c>
      <c r="O33" s="81">
        <f t="shared" si="124"/>
        <v>5</v>
      </c>
      <c r="P33" s="81">
        <f t="shared" si="124"/>
        <v>5</v>
      </c>
      <c r="Q33" s="81">
        <f t="shared" si="124"/>
        <v>5</v>
      </c>
      <c r="R33" s="81">
        <f t="shared" si="124"/>
        <v>5</v>
      </c>
      <c r="S33" s="44">
        <f t="shared" si="81"/>
        <v>60</v>
      </c>
      <c r="T33" s="81">
        <f t="shared" si="82"/>
        <v>5.25</v>
      </c>
      <c r="U33" s="81">
        <f t="shared" ref="U33:AE33" si="125">IF(U$2=13,T33*(1+$D33),T33)</f>
        <v>5.25</v>
      </c>
      <c r="V33" s="81">
        <f t="shared" si="125"/>
        <v>5.25</v>
      </c>
      <c r="W33" s="81">
        <f t="shared" si="125"/>
        <v>5.25</v>
      </c>
      <c r="X33" s="81">
        <f t="shared" si="125"/>
        <v>5.25</v>
      </c>
      <c r="Y33" s="81">
        <f t="shared" si="125"/>
        <v>5.25</v>
      </c>
      <c r="Z33" s="81">
        <f t="shared" si="125"/>
        <v>5.25</v>
      </c>
      <c r="AA33" s="81">
        <f t="shared" si="125"/>
        <v>5.25</v>
      </c>
      <c r="AB33" s="81">
        <f t="shared" si="125"/>
        <v>5.25</v>
      </c>
      <c r="AC33" s="81">
        <f t="shared" si="125"/>
        <v>5.25</v>
      </c>
      <c r="AD33" s="81">
        <f t="shared" si="125"/>
        <v>5.25</v>
      </c>
      <c r="AE33" s="82">
        <f t="shared" si="125"/>
        <v>5.25</v>
      </c>
      <c r="AF33" s="45">
        <f t="shared" si="84"/>
        <v>63</v>
      </c>
      <c r="AG33" s="81">
        <f t="shared" si="85"/>
        <v>5.5125000000000002</v>
      </c>
      <c r="AH33" s="81">
        <f t="shared" ref="AH33:AR33" si="126">IF(AH$2=25,AG33*(1+$D33),AG33)</f>
        <v>5.5125000000000002</v>
      </c>
      <c r="AI33" s="81">
        <f t="shared" si="126"/>
        <v>5.5125000000000002</v>
      </c>
      <c r="AJ33" s="81">
        <f t="shared" si="126"/>
        <v>5.5125000000000002</v>
      </c>
      <c r="AK33" s="81">
        <f t="shared" si="126"/>
        <v>5.5125000000000002</v>
      </c>
      <c r="AL33" s="81">
        <f t="shared" si="126"/>
        <v>5.5125000000000002</v>
      </c>
      <c r="AM33" s="81">
        <f t="shared" si="126"/>
        <v>5.5125000000000002</v>
      </c>
      <c r="AN33" s="81">
        <f t="shared" si="126"/>
        <v>5.5125000000000002</v>
      </c>
      <c r="AO33" s="81">
        <f t="shared" si="126"/>
        <v>5.5125000000000002</v>
      </c>
      <c r="AP33" s="81">
        <f t="shared" si="126"/>
        <v>5.5125000000000002</v>
      </c>
      <c r="AQ33" s="81">
        <f t="shared" si="126"/>
        <v>5.5125000000000002</v>
      </c>
      <c r="AR33" s="82">
        <f t="shared" si="126"/>
        <v>5.5125000000000002</v>
      </c>
      <c r="AS33" s="46">
        <f t="shared" si="87"/>
        <v>66.15000000000002</v>
      </c>
      <c r="AT33" s="81">
        <f t="shared" si="88"/>
        <v>5.7881250000000009</v>
      </c>
      <c r="AU33" s="81">
        <f t="shared" ref="AU33:BE33" si="127">IF(AU$2=37,AT33*(1+$D33),AT33)</f>
        <v>5.7881250000000009</v>
      </c>
      <c r="AV33" s="81">
        <f t="shared" si="127"/>
        <v>5.7881250000000009</v>
      </c>
      <c r="AW33" s="81">
        <f t="shared" si="127"/>
        <v>5.7881250000000009</v>
      </c>
      <c r="AX33" s="81">
        <f t="shared" si="127"/>
        <v>5.7881250000000009</v>
      </c>
      <c r="AY33" s="81">
        <f t="shared" si="127"/>
        <v>5.7881250000000009</v>
      </c>
      <c r="AZ33" s="81">
        <f t="shared" si="127"/>
        <v>5.7881250000000009</v>
      </c>
      <c r="BA33" s="81">
        <f t="shared" si="127"/>
        <v>5.7881250000000009</v>
      </c>
      <c r="BB33" s="81">
        <f t="shared" si="127"/>
        <v>5.7881250000000009</v>
      </c>
      <c r="BC33" s="81">
        <f t="shared" si="127"/>
        <v>5.7881250000000009</v>
      </c>
      <c r="BD33" s="81">
        <f t="shared" si="127"/>
        <v>5.7881250000000009</v>
      </c>
      <c r="BE33" s="82">
        <f t="shared" si="127"/>
        <v>5.7881250000000009</v>
      </c>
      <c r="BF33" s="47">
        <f t="shared" si="90"/>
        <v>69.45750000000001</v>
      </c>
      <c r="BG33" s="81">
        <f t="shared" si="91"/>
        <v>6.0775312500000007</v>
      </c>
      <c r="BH33" s="81">
        <f t="shared" ref="BH33:BR33" si="128">IF(BH$2=49,BG33*(1+$D33),BG33)</f>
        <v>6.0775312500000007</v>
      </c>
      <c r="BI33" s="81">
        <f t="shared" si="128"/>
        <v>6.0775312500000007</v>
      </c>
      <c r="BJ33" s="81">
        <f t="shared" si="128"/>
        <v>6.0775312500000007</v>
      </c>
      <c r="BK33" s="81">
        <f t="shared" si="128"/>
        <v>6.0775312500000007</v>
      </c>
      <c r="BL33" s="81">
        <f t="shared" si="128"/>
        <v>6.0775312500000007</v>
      </c>
      <c r="BM33" s="81">
        <f t="shared" si="128"/>
        <v>6.0775312500000007</v>
      </c>
      <c r="BN33" s="81">
        <f t="shared" si="128"/>
        <v>6.0775312500000007</v>
      </c>
      <c r="BO33" s="81">
        <f t="shared" si="128"/>
        <v>6.0775312500000007</v>
      </c>
      <c r="BP33" s="81">
        <f t="shared" si="128"/>
        <v>6.0775312500000007</v>
      </c>
      <c r="BQ33" s="81">
        <f t="shared" si="128"/>
        <v>6.0775312500000007</v>
      </c>
      <c r="BR33" s="82">
        <f t="shared" si="128"/>
        <v>6.0775312500000007</v>
      </c>
      <c r="BS33" s="48">
        <f t="shared" si="93"/>
        <v>72.930375000000012</v>
      </c>
    </row>
    <row r="34" spans="1:71" s="59" customFormat="1" ht="15" x14ac:dyDescent="0.25">
      <c r="A34" s="100"/>
      <c r="B34" s="84"/>
      <c r="C34" s="84" t="s">
        <v>91</v>
      </c>
      <c r="D34" s="307">
        <v>0.05</v>
      </c>
      <c r="E34" s="84"/>
      <c r="F34" s="84"/>
      <c r="G34" s="435">
        <v>3.5</v>
      </c>
      <c r="H34" s="81">
        <f t="shared" ref="H34:R34" si="129">IF(H$2=1,G34*(1+$D34),G34)</f>
        <v>3.5</v>
      </c>
      <c r="I34" s="81">
        <f t="shared" si="129"/>
        <v>3.5</v>
      </c>
      <c r="J34" s="81">
        <f t="shared" si="129"/>
        <v>3.5</v>
      </c>
      <c r="K34" s="81">
        <f t="shared" si="129"/>
        <v>3.5</v>
      </c>
      <c r="L34" s="81">
        <f t="shared" si="129"/>
        <v>3.5</v>
      </c>
      <c r="M34" s="81">
        <f t="shared" si="129"/>
        <v>3.5</v>
      </c>
      <c r="N34" s="81">
        <f t="shared" si="129"/>
        <v>3.5</v>
      </c>
      <c r="O34" s="81">
        <f t="shared" si="129"/>
        <v>3.5</v>
      </c>
      <c r="P34" s="81">
        <f t="shared" si="129"/>
        <v>3.5</v>
      </c>
      <c r="Q34" s="81">
        <f t="shared" si="129"/>
        <v>3.5</v>
      </c>
      <c r="R34" s="81">
        <f t="shared" si="129"/>
        <v>3.5</v>
      </c>
      <c r="S34" s="44">
        <f t="shared" si="81"/>
        <v>42</v>
      </c>
      <c r="T34" s="81">
        <f t="shared" si="82"/>
        <v>3.6750000000000003</v>
      </c>
      <c r="U34" s="81">
        <f t="shared" ref="U34:AE34" si="130">IF(U$2=13,T34*(1+$D34),T34)</f>
        <v>3.6750000000000003</v>
      </c>
      <c r="V34" s="81">
        <f t="shared" si="130"/>
        <v>3.6750000000000003</v>
      </c>
      <c r="W34" s="81">
        <f t="shared" si="130"/>
        <v>3.6750000000000003</v>
      </c>
      <c r="X34" s="81">
        <f t="shared" si="130"/>
        <v>3.6750000000000003</v>
      </c>
      <c r="Y34" s="81">
        <f t="shared" si="130"/>
        <v>3.6750000000000003</v>
      </c>
      <c r="Z34" s="81">
        <f t="shared" si="130"/>
        <v>3.6750000000000003</v>
      </c>
      <c r="AA34" s="81">
        <f t="shared" si="130"/>
        <v>3.6750000000000003</v>
      </c>
      <c r="AB34" s="81">
        <f t="shared" si="130"/>
        <v>3.6750000000000003</v>
      </c>
      <c r="AC34" s="81">
        <f t="shared" si="130"/>
        <v>3.6750000000000003</v>
      </c>
      <c r="AD34" s="81">
        <f t="shared" si="130"/>
        <v>3.6750000000000003</v>
      </c>
      <c r="AE34" s="82">
        <f t="shared" si="130"/>
        <v>3.6750000000000003</v>
      </c>
      <c r="AF34" s="45">
        <f t="shared" si="84"/>
        <v>44.099999999999994</v>
      </c>
      <c r="AG34" s="81">
        <f t="shared" si="85"/>
        <v>3.8587500000000006</v>
      </c>
      <c r="AH34" s="81">
        <f t="shared" ref="AH34:AR34" si="131">IF(AH$2=25,AG34*(1+$D34),AG34)</f>
        <v>3.8587500000000006</v>
      </c>
      <c r="AI34" s="81">
        <f t="shared" si="131"/>
        <v>3.8587500000000006</v>
      </c>
      <c r="AJ34" s="81">
        <f t="shared" si="131"/>
        <v>3.8587500000000006</v>
      </c>
      <c r="AK34" s="81">
        <f t="shared" si="131"/>
        <v>3.8587500000000006</v>
      </c>
      <c r="AL34" s="81">
        <f t="shared" si="131"/>
        <v>3.8587500000000006</v>
      </c>
      <c r="AM34" s="81">
        <f t="shared" si="131"/>
        <v>3.8587500000000006</v>
      </c>
      <c r="AN34" s="81">
        <f t="shared" si="131"/>
        <v>3.8587500000000006</v>
      </c>
      <c r="AO34" s="81">
        <f t="shared" si="131"/>
        <v>3.8587500000000006</v>
      </c>
      <c r="AP34" s="81">
        <f t="shared" si="131"/>
        <v>3.8587500000000006</v>
      </c>
      <c r="AQ34" s="81">
        <f t="shared" si="131"/>
        <v>3.8587500000000006</v>
      </c>
      <c r="AR34" s="82">
        <f t="shared" si="131"/>
        <v>3.8587500000000006</v>
      </c>
      <c r="AS34" s="46">
        <f t="shared" si="87"/>
        <v>46.305000000000007</v>
      </c>
      <c r="AT34" s="81">
        <f t="shared" si="88"/>
        <v>4.0516875000000008</v>
      </c>
      <c r="AU34" s="81">
        <f t="shared" ref="AU34:BE34" si="132">IF(AU$2=37,AT34*(1+$D34),AT34)</f>
        <v>4.0516875000000008</v>
      </c>
      <c r="AV34" s="81">
        <f t="shared" si="132"/>
        <v>4.0516875000000008</v>
      </c>
      <c r="AW34" s="81">
        <f t="shared" si="132"/>
        <v>4.0516875000000008</v>
      </c>
      <c r="AX34" s="81">
        <f t="shared" si="132"/>
        <v>4.0516875000000008</v>
      </c>
      <c r="AY34" s="81">
        <f t="shared" si="132"/>
        <v>4.0516875000000008</v>
      </c>
      <c r="AZ34" s="81">
        <f t="shared" si="132"/>
        <v>4.0516875000000008</v>
      </c>
      <c r="BA34" s="81">
        <f t="shared" si="132"/>
        <v>4.0516875000000008</v>
      </c>
      <c r="BB34" s="81">
        <f t="shared" si="132"/>
        <v>4.0516875000000008</v>
      </c>
      <c r="BC34" s="81">
        <f t="shared" si="132"/>
        <v>4.0516875000000008</v>
      </c>
      <c r="BD34" s="81">
        <f t="shared" si="132"/>
        <v>4.0516875000000008</v>
      </c>
      <c r="BE34" s="82">
        <f t="shared" si="132"/>
        <v>4.0516875000000008</v>
      </c>
      <c r="BF34" s="47">
        <f t="shared" si="90"/>
        <v>48.620250000000006</v>
      </c>
      <c r="BG34" s="81">
        <f t="shared" si="91"/>
        <v>4.2542718750000006</v>
      </c>
      <c r="BH34" s="81">
        <f t="shared" ref="BH34:BR34" si="133">IF(BH$2=49,BG34*(1+$D34),BG34)</f>
        <v>4.2542718750000006</v>
      </c>
      <c r="BI34" s="81">
        <f t="shared" si="133"/>
        <v>4.2542718750000006</v>
      </c>
      <c r="BJ34" s="81">
        <f t="shared" si="133"/>
        <v>4.2542718750000006</v>
      </c>
      <c r="BK34" s="81">
        <f t="shared" si="133"/>
        <v>4.2542718750000006</v>
      </c>
      <c r="BL34" s="81">
        <f t="shared" si="133"/>
        <v>4.2542718750000006</v>
      </c>
      <c r="BM34" s="81">
        <f t="shared" si="133"/>
        <v>4.2542718750000006</v>
      </c>
      <c r="BN34" s="81">
        <f t="shared" si="133"/>
        <v>4.2542718750000006</v>
      </c>
      <c r="BO34" s="81">
        <f t="shared" si="133"/>
        <v>4.2542718750000006</v>
      </c>
      <c r="BP34" s="81">
        <f t="shared" si="133"/>
        <v>4.2542718750000006</v>
      </c>
      <c r="BQ34" s="81">
        <f t="shared" si="133"/>
        <v>4.2542718750000006</v>
      </c>
      <c r="BR34" s="82">
        <f t="shared" si="133"/>
        <v>4.2542718750000006</v>
      </c>
      <c r="BS34" s="48">
        <f t="shared" si="93"/>
        <v>51.051262500000007</v>
      </c>
    </row>
    <row r="35" spans="1:71" s="59" customFormat="1" ht="15" x14ac:dyDescent="0.25">
      <c r="A35" s="100" t="s">
        <v>33</v>
      </c>
      <c r="B35" s="84"/>
      <c r="C35" s="84" t="s">
        <v>88</v>
      </c>
      <c r="D35" s="307">
        <v>0.05</v>
      </c>
      <c r="E35" s="84"/>
      <c r="F35" s="84"/>
      <c r="G35" s="435">
        <v>2.5</v>
      </c>
      <c r="H35" s="81">
        <f t="shared" ref="H35:R35" si="134">IF(H$2=1,G35*(1+$D35),G35)</f>
        <v>2.5</v>
      </c>
      <c r="I35" s="81">
        <f t="shared" si="134"/>
        <v>2.5</v>
      </c>
      <c r="J35" s="81">
        <f t="shared" si="134"/>
        <v>2.5</v>
      </c>
      <c r="K35" s="81">
        <f t="shared" si="134"/>
        <v>2.5</v>
      </c>
      <c r="L35" s="81">
        <f t="shared" si="134"/>
        <v>2.5</v>
      </c>
      <c r="M35" s="81">
        <f t="shared" si="134"/>
        <v>2.5</v>
      </c>
      <c r="N35" s="81">
        <f t="shared" si="134"/>
        <v>2.5</v>
      </c>
      <c r="O35" s="81">
        <f t="shared" si="134"/>
        <v>2.5</v>
      </c>
      <c r="P35" s="81">
        <f t="shared" si="134"/>
        <v>2.5</v>
      </c>
      <c r="Q35" s="81">
        <f t="shared" si="134"/>
        <v>2.5</v>
      </c>
      <c r="R35" s="81">
        <f t="shared" si="134"/>
        <v>2.5</v>
      </c>
      <c r="S35" s="44">
        <f t="shared" si="81"/>
        <v>30</v>
      </c>
      <c r="T35" s="81">
        <f t="shared" si="82"/>
        <v>2.625</v>
      </c>
      <c r="U35" s="81">
        <f t="shared" ref="U35:AE35" si="135">IF(U$2=13,T35*(1+$D35),T35)</f>
        <v>2.625</v>
      </c>
      <c r="V35" s="81">
        <f t="shared" si="135"/>
        <v>2.625</v>
      </c>
      <c r="W35" s="81">
        <f t="shared" si="135"/>
        <v>2.625</v>
      </c>
      <c r="X35" s="81">
        <f t="shared" si="135"/>
        <v>2.625</v>
      </c>
      <c r="Y35" s="81">
        <f t="shared" si="135"/>
        <v>2.625</v>
      </c>
      <c r="Z35" s="81">
        <f t="shared" si="135"/>
        <v>2.625</v>
      </c>
      <c r="AA35" s="81">
        <f t="shared" si="135"/>
        <v>2.625</v>
      </c>
      <c r="AB35" s="81">
        <f t="shared" si="135"/>
        <v>2.625</v>
      </c>
      <c r="AC35" s="81">
        <f t="shared" si="135"/>
        <v>2.625</v>
      </c>
      <c r="AD35" s="81">
        <f t="shared" si="135"/>
        <v>2.625</v>
      </c>
      <c r="AE35" s="82">
        <f t="shared" si="135"/>
        <v>2.625</v>
      </c>
      <c r="AF35" s="45">
        <f t="shared" si="84"/>
        <v>31.5</v>
      </c>
      <c r="AG35" s="81">
        <f t="shared" si="85"/>
        <v>2.7562500000000001</v>
      </c>
      <c r="AH35" s="81">
        <f t="shared" ref="AH35:AR35" si="136">IF(AH$2=25,AG35*(1+$D35),AG35)</f>
        <v>2.7562500000000001</v>
      </c>
      <c r="AI35" s="81">
        <f t="shared" si="136"/>
        <v>2.7562500000000001</v>
      </c>
      <c r="AJ35" s="81">
        <f t="shared" si="136"/>
        <v>2.7562500000000001</v>
      </c>
      <c r="AK35" s="81">
        <f t="shared" si="136"/>
        <v>2.7562500000000001</v>
      </c>
      <c r="AL35" s="81">
        <f t="shared" si="136"/>
        <v>2.7562500000000001</v>
      </c>
      <c r="AM35" s="81">
        <f t="shared" si="136"/>
        <v>2.7562500000000001</v>
      </c>
      <c r="AN35" s="81">
        <f t="shared" si="136"/>
        <v>2.7562500000000001</v>
      </c>
      <c r="AO35" s="81">
        <f t="shared" si="136"/>
        <v>2.7562500000000001</v>
      </c>
      <c r="AP35" s="81">
        <f t="shared" si="136"/>
        <v>2.7562500000000001</v>
      </c>
      <c r="AQ35" s="81">
        <f t="shared" si="136"/>
        <v>2.7562500000000001</v>
      </c>
      <c r="AR35" s="82">
        <f t="shared" si="136"/>
        <v>2.7562500000000001</v>
      </c>
      <c r="AS35" s="46">
        <f t="shared" si="87"/>
        <v>33.07500000000001</v>
      </c>
      <c r="AT35" s="81">
        <f t="shared" si="88"/>
        <v>2.8940625000000004</v>
      </c>
      <c r="AU35" s="81">
        <f t="shared" ref="AU35:BE35" si="137">IF(AU$2=37,AT35*(1+$D35),AT35)</f>
        <v>2.8940625000000004</v>
      </c>
      <c r="AV35" s="81">
        <f t="shared" si="137"/>
        <v>2.8940625000000004</v>
      </c>
      <c r="AW35" s="81">
        <f t="shared" si="137"/>
        <v>2.8940625000000004</v>
      </c>
      <c r="AX35" s="81">
        <f t="shared" si="137"/>
        <v>2.8940625000000004</v>
      </c>
      <c r="AY35" s="81">
        <f t="shared" si="137"/>
        <v>2.8940625000000004</v>
      </c>
      <c r="AZ35" s="81">
        <f t="shared" si="137"/>
        <v>2.8940625000000004</v>
      </c>
      <c r="BA35" s="81">
        <f t="shared" si="137"/>
        <v>2.8940625000000004</v>
      </c>
      <c r="BB35" s="81">
        <f t="shared" si="137"/>
        <v>2.8940625000000004</v>
      </c>
      <c r="BC35" s="81">
        <f t="shared" si="137"/>
        <v>2.8940625000000004</v>
      </c>
      <c r="BD35" s="81">
        <f t="shared" si="137"/>
        <v>2.8940625000000004</v>
      </c>
      <c r="BE35" s="82">
        <f t="shared" si="137"/>
        <v>2.8940625000000004</v>
      </c>
      <c r="BF35" s="47">
        <f t="shared" si="90"/>
        <v>34.728750000000005</v>
      </c>
      <c r="BG35" s="81">
        <f t="shared" si="91"/>
        <v>3.0387656250000004</v>
      </c>
      <c r="BH35" s="81">
        <f t="shared" ref="BH35:BR35" si="138">IF(BH$2=49,BG35*(1+$D35),BG35)</f>
        <v>3.0387656250000004</v>
      </c>
      <c r="BI35" s="81">
        <f t="shared" si="138"/>
        <v>3.0387656250000004</v>
      </c>
      <c r="BJ35" s="81">
        <f t="shared" si="138"/>
        <v>3.0387656250000004</v>
      </c>
      <c r="BK35" s="81">
        <f t="shared" si="138"/>
        <v>3.0387656250000004</v>
      </c>
      <c r="BL35" s="81">
        <f t="shared" si="138"/>
        <v>3.0387656250000004</v>
      </c>
      <c r="BM35" s="81">
        <f t="shared" si="138"/>
        <v>3.0387656250000004</v>
      </c>
      <c r="BN35" s="81">
        <f t="shared" si="138"/>
        <v>3.0387656250000004</v>
      </c>
      <c r="BO35" s="81">
        <f t="shared" si="138"/>
        <v>3.0387656250000004</v>
      </c>
      <c r="BP35" s="81">
        <f t="shared" si="138"/>
        <v>3.0387656250000004</v>
      </c>
      <c r="BQ35" s="81">
        <f t="shared" si="138"/>
        <v>3.0387656250000004</v>
      </c>
      <c r="BR35" s="82">
        <f t="shared" si="138"/>
        <v>3.0387656250000004</v>
      </c>
      <c r="BS35" s="48">
        <f t="shared" si="93"/>
        <v>36.465187500000006</v>
      </c>
    </row>
    <row r="36" spans="1:71" s="59" customFormat="1" ht="15" x14ac:dyDescent="0.25">
      <c r="A36" s="100"/>
      <c r="B36" s="84"/>
      <c r="C36" s="84" t="s">
        <v>89</v>
      </c>
      <c r="D36" s="307">
        <v>0.05</v>
      </c>
      <c r="E36" s="84"/>
      <c r="F36" s="84"/>
      <c r="G36" s="435">
        <v>6</v>
      </c>
      <c r="H36" s="81">
        <f t="shared" ref="H36:R36" si="139">IF(H$2=1,G36*(1+$D36),G36)</f>
        <v>6</v>
      </c>
      <c r="I36" s="81">
        <f t="shared" si="139"/>
        <v>6</v>
      </c>
      <c r="J36" s="81">
        <f t="shared" si="139"/>
        <v>6</v>
      </c>
      <c r="K36" s="81">
        <f t="shared" si="139"/>
        <v>6</v>
      </c>
      <c r="L36" s="81">
        <f t="shared" si="139"/>
        <v>6</v>
      </c>
      <c r="M36" s="81">
        <f t="shared" si="139"/>
        <v>6</v>
      </c>
      <c r="N36" s="81">
        <f t="shared" si="139"/>
        <v>6</v>
      </c>
      <c r="O36" s="81">
        <f t="shared" si="139"/>
        <v>6</v>
      </c>
      <c r="P36" s="81">
        <f t="shared" si="139"/>
        <v>6</v>
      </c>
      <c r="Q36" s="81">
        <f t="shared" si="139"/>
        <v>6</v>
      </c>
      <c r="R36" s="81">
        <f t="shared" si="139"/>
        <v>6</v>
      </c>
      <c r="S36" s="44">
        <f t="shared" si="81"/>
        <v>72</v>
      </c>
      <c r="T36" s="81">
        <f t="shared" si="82"/>
        <v>6.3000000000000007</v>
      </c>
      <c r="U36" s="81">
        <f t="shared" ref="U36:AE36" si="140">IF(U$2=13,T36*(1+$D36),T36)</f>
        <v>6.3000000000000007</v>
      </c>
      <c r="V36" s="81">
        <f t="shared" si="140"/>
        <v>6.3000000000000007</v>
      </c>
      <c r="W36" s="81">
        <f t="shared" si="140"/>
        <v>6.3000000000000007</v>
      </c>
      <c r="X36" s="81">
        <f t="shared" si="140"/>
        <v>6.3000000000000007</v>
      </c>
      <c r="Y36" s="81">
        <f t="shared" si="140"/>
        <v>6.3000000000000007</v>
      </c>
      <c r="Z36" s="81">
        <f t="shared" si="140"/>
        <v>6.3000000000000007</v>
      </c>
      <c r="AA36" s="81">
        <f t="shared" si="140"/>
        <v>6.3000000000000007</v>
      </c>
      <c r="AB36" s="81">
        <f t="shared" si="140"/>
        <v>6.3000000000000007</v>
      </c>
      <c r="AC36" s="81">
        <f t="shared" si="140"/>
        <v>6.3000000000000007</v>
      </c>
      <c r="AD36" s="81">
        <f t="shared" si="140"/>
        <v>6.3000000000000007</v>
      </c>
      <c r="AE36" s="82">
        <f t="shared" si="140"/>
        <v>6.3000000000000007</v>
      </c>
      <c r="AF36" s="45">
        <f t="shared" si="84"/>
        <v>75.599999999999994</v>
      </c>
      <c r="AG36" s="81">
        <f t="shared" si="85"/>
        <v>6.6150000000000011</v>
      </c>
      <c r="AH36" s="81">
        <f t="shared" ref="AH36:AR36" si="141">IF(AH$2=25,AG36*(1+$D36),AG36)</f>
        <v>6.6150000000000011</v>
      </c>
      <c r="AI36" s="81">
        <f t="shared" si="141"/>
        <v>6.6150000000000011</v>
      </c>
      <c r="AJ36" s="81">
        <f t="shared" si="141"/>
        <v>6.6150000000000011</v>
      </c>
      <c r="AK36" s="81">
        <f t="shared" si="141"/>
        <v>6.6150000000000011</v>
      </c>
      <c r="AL36" s="81">
        <f t="shared" si="141"/>
        <v>6.6150000000000011</v>
      </c>
      <c r="AM36" s="81">
        <f t="shared" si="141"/>
        <v>6.6150000000000011</v>
      </c>
      <c r="AN36" s="81">
        <f t="shared" si="141"/>
        <v>6.6150000000000011</v>
      </c>
      <c r="AO36" s="81">
        <f t="shared" si="141"/>
        <v>6.6150000000000011</v>
      </c>
      <c r="AP36" s="81">
        <f t="shared" si="141"/>
        <v>6.6150000000000011</v>
      </c>
      <c r="AQ36" s="81">
        <f t="shared" si="141"/>
        <v>6.6150000000000011</v>
      </c>
      <c r="AR36" s="82">
        <f t="shared" si="141"/>
        <v>6.6150000000000011</v>
      </c>
      <c r="AS36" s="46">
        <f t="shared" si="87"/>
        <v>79.38</v>
      </c>
      <c r="AT36" s="81">
        <f t="shared" si="88"/>
        <v>6.9457500000000012</v>
      </c>
      <c r="AU36" s="81">
        <f t="shared" ref="AU36:BE36" si="142">IF(AU$2=37,AT36*(1+$D36),AT36)</f>
        <v>6.9457500000000012</v>
      </c>
      <c r="AV36" s="81">
        <f t="shared" si="142"/>
        <v>6.9457500000000012</v>
      </c>
      <c r="AW36" s="81">
        <f t="shared" si="142"/>
        <v>6.9457500000000012</v>
      </c>
      <c r="AX36" s="81">
        <f t="shared" si="142"/>
        <v>6.9457500000000012</v>
      </c>
      <c r="AY36" s="81">
        <f t="shared" si="142"/>
        <v>6.9457500000000012</v>
      </c>
      <c r="AZ36" s="81">
        <f t="shared" si="142"/>
        <v>6.9457500000000012</v>
      </c>
      <c r="BA36" s="81">
        <f t="shared" si="142"/>
        <v>6.9457500000000012</v>
      </c>
      <c r="BB36" s="81">
        <f t="shared" si="142"/>
        <v>6.9457500000000012</v>
      </c>
      <c r="BC36" s="81">
        <f t="shared" si="142"/>
        <v>6.9457500000000012</v>
      </c>
      <c r="BD36" s="81">
        <f t="shared" si="142"/>
        <v>6.9457500000000012</v>
      </c>
      <c r="BE36" s="82">
        <f t="shared" si="142"/>
        <v>6.9457500000000012</v>
      </c>
      <c r="BF36" s="47">
        <f t="shared" si="90"/>
        <v>83.349000000000032</v>
      </c>
      <c r="BG36" s="81">
        <f t="shared" si="91"/>
        <v>7.2930375000000014</v>
      </c>
      <c r="BH36" s="81">
        <f t="shared" ref="BH36:BR36" si="143">IF(BH$2=49,BG36*(1+$D36),BG36)</f>
        <v>7.2930375000000014</v>
      </c>
      <c r="BI36" s="81">
        <f t="shared" si="143"/>
        <v>7.2930375000000014</v>
      </c>
      <c r="BJ36" s="81">
        <f t="shared" si="143"/>
        <v>7.2930375000000014</v>
      </c>
      <c r="BK36" s="81">
        <f t="shared" si="143"/>
        <v>7.2930375000000014</v>
      </c>
      <c r="BL36" s="81">
        <f t="shared" si="143"/>
        <v>7.2930375000000014</v>
      </c>
      <c r="BM36" s="81">
        <f t="shared" si="143"/>
        <v>7.2930375000000014</v>
      </c>
      <c r="BN36" s="81">
        <f t="shared" si="143"/>
        <v>7.2930375000000014</v>
      </c>
      <c r="BO36" s="81">
        <f t="shared" si="143"/>
        <v>7.2930375000000014</v>
      </c>
      <c r="BP36" s="81">
        <f t="shared" si="143"/>
        <v>7.2930375000000014</v>
      </c>
      <c r="BQ36" s="81">
        <f t="shared" si="143"/>
        <v>7.2930375000000014</v>
      </c>
      <c r="BR36" s="82">
        <f t="shared" si="143"/>
        <v>7.2930375000000014</v>
      </c>
      <c r="BS36" s="48">
        <f t="shared" si="93"/>
        <v>87.516450000000006</v>
      </c>
    </row>
    <row r="37" spans="1:71" s="59" customFormat="1" ht="15" x14ac:dyDescent="0.25">
      <c r="A37" s="100"/>
      <c r="B37" s="84"/>
      <c r="C37" s="84" t="s">
        <v>90</v>
      </c>
      <c r="D37" s="307">
        <v>0.05</v>
      </c>
      <c r="E37" s="84"/>
      <c r="F37" s="84"/>
      <c r="G37" s="435">
        <v>12</v>
      </c>
      <c r="H37" s="81">
        <f t="shared" ref="H37:R37" si="144">IF(H$2=1,G37*(1+$D37),G37)</f>
        <v>12</v>
      </c>
      <c r="I37" s="81">
        <f t="shared" si="144"/>
        <v>12</v>
      </c>
      <c r="J37" s="81">
        <f t="shared" si="144"/>
        <v>12</v>
      </c>
      <c r="K37" s="81">
        <f t="shared" si="144"/>
        <v>12</v>
      </c>
      <c r="L37" s="81">
        <f t="shared" si="144"/>
        <v>12</v>
      </c>
      <c r="M37" s="81">
        <f t="shared" si="144"/>
        <v>12</v>
      </c>
      <c r="N37" s="81">
        <f t="shared" si="144"/>
        <v>12</v>
      </c>
      <c r="O37" s="81">
        <f t="shared" si="144"/>
        <v>12</v>
      </c>
      <c r="P37" s="81">
        <f t="shared" si="144"/>
        <v>12</v>
      </c>
      <c r="Q37" s="81">
        <f t="shared" si="144"/>
        <v>12</v>
      </c>
      <c r="R37" s="81">
        <f t="shared" si="144"/>
        <v>12</v>
      </c>
      <c r="S37" s="44">
        <f t="shared" si="81"/>
        <v>144</v>
      </c>
      <c r="T37" s="81">
        <f t="shared" si="82"/>
        <v>12.600000000000001</v>
      </c>
      <c r="U37" s="81">
        <f t="shared" ref="U37:AE37" si="145">IF(U$2=13,T37*(1+$D37),T37)</f>
        <v>12.600000000000001</v>
      </c>
      <c r="V37" s="81">
        <f t="shared" si="145"/>
        <v>12.600000000000001</v>
      </c>
      <c r="W37" s="81">
        <f t="shared" si="145"/>
        <v>12.600000000000001</v>
      </c>
      <c r="X37" s="81">
        <f t="shared" si="145"/>
        <v>12.600000000000001</v>
      </c>
      <c r="Y37" s="81">
        <f t="shared" si="145"/>
        <v>12.600000000000001</v>
      </c>
      <c r="Z37" s="81">
        <f t="shared" si="145"/>
        <v>12.600000000000001</v>
      </c>
      <c r="AA37" s="81">
        <f t="shared" si="145"/>
        <v>12.600000000000001</v>
      </c>
      <c r="AB37" s="81">
        <f t="shared" si="145"/>
        <v>12.600000000000001</v>
      </c>
      <c r="AC37" s="81">
        <f t="shared" si="145"/>
        <v>12.600000000000001</v>
      </c>
      <c r="AD37" s="81">
        <f t="shared" si="145"/>
        <v>12.600000000000001</v>
      </c>
      <c r="AE37" s="82">
        <f t="shared" si="145"/>
        <v>12.600000000000001</v>
      </c>
      <c r="AF37" s="45">
        <f t="shared" si="84"/>
        <v>151.19999999999999</v>
      </c>
      <c r="AG37" s="81">
        <f t="shared" si="85"/>
        <v>13.230000000000002</v>
      </c>
      <c r="AH37" s="81">
        <f t="shared" ref="AH37:AR37" si="146">IF(AH$2=25,AG37*(1+$D37),AG37)</f>
        <v>13.230000000000002</v>
      </c>
      <c r="AI37" s="81">
        <f t="shared" si="146"/>
        <v>13.230000000000002</v>
      </c>
      <c r="AJ37" s="81">
        <f t="shared" si="146"/>
        <v>13.230000000000002</v>
      </c>
      <c r="AK37" s="81">
        <f t="shared" si="146"/>
        <v>13.230000000000002</v>
      </c>
      <c r="AL37" s="81">
        <f t="shared" si="146"/>
        <v>13.230000000000002</v>
      </c>
      <c r="AM37" s="81">
        <f t="shared" si="146"/>
        <v>13.230000000000002</v>
      </c>
      <c r="AN37" s="81">
        <f t="shared" si="146"/>
        <v>13.230000000000002</v>
      </c>
      <c r="AO37" s="81">
        <f t="shared" si="146"/>
        <v>13.230000000000002</v>
      </c>
      <c r="AP37" s="81">
        <f t="shared" si="146"/>
        <v>13.230000000000002</v>
      </c>
      <c r="AQ37" s="81">
        <f t="shared" si="146"/>
        <v>13.230000000000002</v>
      </c>
      <c r="AR37" s="82">
        <f t="shared" si="146"/>
        <v>13.230000000000002</v>
      </c>
      <c r="AS37" s="46">
        <f t="shared" si="87"/>
        <v>158.76</v>
      </c>
      <c r="AT37" s="81">
        <f t="shared" si="88"/>
        <v>13.891500000000002</v>
      </c>
      <c r="AU37" s="81">
        <f t="shared" ref="AU37:BE37" si="147">IF(AU$2=37,AT37*(1+$D37),AT37)</f>
        <v>13.891500000000002</v>
      </c>
      <c r="AV37" s="81">
        <f t="shared" si="147"/>
        <v>13.891500000000002</v>
      </c>
      <c r="AW37" s="81">
        <f t="shared" si="147"/>
        <v>13.891500000000002</v>
      </c>
      <c r="AX37" s="81">
        <f t="shared" si="147"/>
        <v>13.891500000000002</v>
      </c>
      <c r="AY37" s="81">
        <f t="shared" si="147"/>
        <v>13.891500000000002</v>
      </c>
      <c r="AZ37" s="81">
        <f t="shared" si="147"/>
        <v>13.891500000000002</v>
      </c>
      <c r="BA37" s="81">
        <f t="shared" si="147"/>
        <v>13.891500000000002</v>
      </c>
      <c r="BB37" s="81">
        <f t="shared" si="147"/>
        <v>13.891500000000002</v>
      </c>
      <c r="BC37" s="81">
        <f t="shared" si="147"/>
        <v>13.891500000000002</v>
      </c>
      <c r="BD37" s="81">
        <f t="shared" si="147"/>
        <v>13.891500000000002</v>
      </c>
      <c r="BE37" s="82">
        <f t="shared" si="147"/>
        <v>13.891500000000002</v>
      </c>
      <c r="BF37" s="47">
        <f t="shared" si="90"/>
        <v>166.69800000000006</v>
      </c>
      <c r="BG37" s="81">
        <f t="shared" si="91"/>
        <v>14.586075000000003</v>
      </c>
      <c r="BH37" s="81">
        <f t="shared" ref="BH37:BR37" si="148">IF(BH$2=49,BG37*(1+$D37),BG37)</f>
        <v>14.586075000000003</v>
      </c>
      <c r="BI37" s="81">
        <f t="shared" si="148"/>
        <v>14.586075000000003</v>
      </c>
      <c r="BJ37" s="81">
        <f t="shared" si="148"/>
        <v>14.586075000000003</v>
      </c>
      <c r="BK37" s="81">
        <f t="shared" si="148"/>
        <v>14.586075000000003</v>
      </c>
      <c r="BL37" s="81">
        <f t="shared" si="148"/>
        <v>14.586075000000003</v>
      </c>
      <c r="BM37" s="81">
        <f t="shared" si="148"/>
        <v>14.586075000000003</v>
      </c>
      <c r="BN37" s="81">
        <f t="shared" si="148"/>
        <v>14.586075000000003</v>
      </c>
      <c r="BO37" s="81">
        <f t="shared" si="148"/>
        <v>14.586075000000003</v>
      </c>
      <c r="BP37" s="81">
        <f t="shared" si="148"/>
        <v>14.586075000000003</v>
      </c>
      <c r="BQ37" s="81">
        <f t="shared" si="148"/>
        <v>14.586075000000003</v>
      </c>
      <c r="BR37" s="82">
        <f t="shared" si="148"/>
        <v>14.586075000000003</v>
      </c>
      <c r="BS37" s="48">
        <f t="shared" si="93"/>
        <v>175.03290000000001</v>
      </c>
    </row>
    <row r="38" spans="1:71" s="59" customFormat="1" ht="15" x14ac:dyDescent="0.25">
      <c r="A38" s="100"/>
      <c r="B38" s="84"/>
      <c r="C38" s="84" t="s">
        <v>100</v>
      </c>
      <c r="D38" s="307">
        <v>0.05</v>
      </c>
      <c r="E38" s="84"/>
      <c r="F38" s="84"/>
      <c r="G38" s="435">
        <v>0.5</v>
      </c>
      <c r="H38" s="81">
        <f t="shared" ref="H38:R38" si="149">IF(H$2=1,G38*(1+$D38),G38)</f>
        <v>0.5</v>
      </c>
      <c r="I38" s="81">
        <f t="shared" si="149"/>
        <v>0.5</v>
      </c>
      <c r="J38" s="81">
        <f t="shared" si="149"/>
        <v>0.5</v>
      </c>
      <c r="K38" s="81">
        <f t="shared" si="149"/>
        <v>0.5</v>
      </c>
      <c r="L38" s="81">
        <f t="shared" si="149"/>
        <v>0.5</v>
      </c>
      <c r="M38" s="81">
        <f t="shared" si="149"/>
        <v>0.5</v>
      </c>
      <c r="N38" s="81">
        <f t="shared" si="149"/>
        <v>0.5</v>
      </c>
      <c r="O38" s="81">
        <f t="shared" si="149"/>
        <v>0.5</v>
      </c>
      <c r="P38" s="81">
        <f t="shared" si="149"/>
        <v>0.5</v>
      </c>
      <c r="Q38" s="81">
        <f t="shared" si="149"/>
        <v>0.5</v>
      </c>
      <c r="R38" s="81">
        <f t="shared" si="149"/>
        <v>0.5</v>
      </c>
      <c r="S38" s="44">
        <f t="shared" si="81"/>
        <v>6</v>
      </c>
      <c r="T38" s="81">
        <f t="shared" si="82"/>
        <v>0.52500000000000002</v>
      </c>
      <c r="U38" s="81">
        <f t="shared" ref="U38:AE38" si="150">IF(U$2=13,T38*(1+$D38),T38)</f>
        <v>0.52500000000000002</v>
      </c>
      <c r="V38" s="81">
        <f t="shared" si="150"/>
        <v>0.52500000000000002</v>
      </c>
      <c r="W38" s="81">
        <f t="shared" si="150"/>
        <v>0.52500000000000002</v>
      </c>
      <c r="X38" s="81">
        <f t="shared" si="150"/>
        <v>0.52500000000000002</v>
      </c>
      <c r="Y38" s="81">
        <f t="shared" si="150"/>
        <v>0.52500000000000002</v>
      </c>
      <c r="Z38" s="81">
        <f t="shared" si="150"/>
        <v>0.52500000000000002</v>
      </c>
      <c r="AA38" s="81">
        <f t="shared" si="150"/>
        <v>0.52500000000000002</v>
      </c>
      <c r="AB38" s="81">
        <f t="shared" si="150"/>
        <v>0.52500000000000002</v>
      </c>
      <c r="AC38" s="81">
        <f t="shared" si="150"/>
        <v>0.52500000000000002</v>
      </c>
      <c r="AD38" s="81">
        <f t="shared" si="150"/>
        <v>0.52500000000000002</v>
      </c>
      <c r="AE38" s="82">
        <f t="shared" si="150"/>
        <v>0.52500000000000002</v>
      </c>
      <c r="AF38" s="45">
        <f t="shared" si="84"/>
        <v>6.3000000000000016</v>
      </c>
      <c r="AG38" s="81">
        <f t="shared" si="85"/>
        <v>0.55125000000000002</v>
      </c>
      <c r="AH38" s="81">
        <f t="shared" ref="AH38:AR38" si="151">IF(AH$2=25,AG38*(1+$D38),AG38)</f>
        <v>0.55125000000000002</v>
      </c>
      <c r="AI38" s="81">
        <f t="shared" si="151"/>
        <v>0.55125000000000002</v>
      </c>
      <c r="AJ38" s="81">
        <f t="shared" si="151"/>
        <v>0.55125000000000002</v>
      </c>
      <c r="AK38" s="81">
        <f t="shared" si="151"/>
        <v>0.55125000000000002</v>
      </c>
      <c r="AL38" s="81">
        <f t="shared" si="151"/>
        <v>0.55125000000000002</v>
      </c>
      <c r="AM38" s="81">
        <f t="shared" si="151"/>
        <v>0.55125000000000002</v>
      </c>
      <c r="AN38" s="81">
        <f t="shared" si="151"/>
        <v>0.55125000000000002</v>
      </c>
      <c r="AO38" s="81">
        <f t="shared" si="151"/>
        <v>0.55125000000000002</v>
      </c>
      <c r="AP38" s="81">
        <f t="shared" si="151"/>
        <v>0.55125000000000002</v>
      </c>
      <c r="AQ38" s="81">
        <f t="shared" si="151"/>
        <v>0.55125000000000002</v>
      </c>
      <c r="AR38" s="82">
        <f t="shared" si="151"/>
        <v>0.55125000000000002</v>
      </c>
      <c r="AS38" s="46">
        <f t="shared" si="87"/>
        <v>6.6149999999999984</v>
      </c>
      <c r="AT38" s="81">
        <f t="shared" si="88"/>
        <v>0.57881250000000006</v>
      </c>
      <c r="AU38" s="81">
        <f t="shared" ref="AU38:BE38" si="152">IF(AU$2=37,AT38*(1+$D38),AT38)</f>
        <v>0.57881250000000006</v>
      </c>
      <c r="AV38" s="81">
        <f t="shared" si="152"/>
        <v>0.57881250000000006</v>
      </c>
      <c r="AW38" s="81">
        <f t="shared" si="152"/>
        <v>0.57881250000000006</v>
      </c>
      <c r="AX38" s="81">
        <f t="shared" si="152"/>
        <v>0.57881250000000006</v>
      </c>
      <c r="AY38" s="81">
        <f t="shared" si="152"/>
        <v>0.57881250000000006</v>
      </c>
      <c r="AZ38" s="81">
        <f t="shared" si="152"/>
        <v>0.57881250000000006</v>
      </c>
      <c r="BA38" s="81">
        <f t="shared" si="152"/>
        <v>0.57881250000000006</v>
      </c>
      <c r="BB38" s="81">
        <f t="shared" si="152"/>
        <v>0.57881250000000006</v>
      </c>
      <c r="BC38" s="81">
        <f t="shared" si="152"/>
        <v>0.57881250000000006</v>
      </c>
      <c r="BD38" s="81">
        <f t="shared" si="152"/>
        <v>0.57881250000000006</v>
      </c>
      <c r="BE38" s="82">
        <f t="shared" si="152"/>
        <v>0.57881250000000006</v>
      </c>
      <c r="BF38" s="47">
        <f t="shared" si="90"/>
        <v>6.9457499999999994</v>
      </c>
      <c r="BG38" s="81">
        <f t="shared" si="91"/>
        <v>0.60775312500000012</v>
      </c>
      <c r="BH38" s="81">
        <f t="shared" ref="BH38:BR38" si="153">IF(BH$2=49,BG38*(1+$D38),BG38)</f>
        <v>0.60775312500000012</v>
      </c>
      <c r="BI38" s="81">
        <f t="shared" si="153"/>
        <v>0.60775312500000012</v>
      </c>
      <c r="BJ38" s="81">
        <f t="shared" si="153"/>
        <v>0.60775312500000012</v>
      </c>
      <c r="BK38" s="81">
        <f t="shared" si="153"/>
        <v>0.60775312500000012</v>
      </c>
      <c r="BL38" s="81">
        <f t="shared" si="153"/>
        <v>0.60775312500000012</v>
      </c>
      <c r="BM38" s="81">
        <f t="shared" si="153"/>
        <v>0.60775312500000012</v>
      </c>
      <c r="BN38" s="81">
        <f t="shared" si="153"/>
        <v>0.60775312500000012</v>
      </c>
      <c r="BO38" s="81">
        <f t="shared" si="153"/>
        <v>0.60775312500000012</v>
      </c>
      <c r="BP38" s="81">
        <f t="shared" si="153"/>
        <v>0.60775312500000012</v>
      </c>
      <c r="BQ38" s="81">
        <f t="shared" si="153"/>
        <v>0.60775312500000012</v>
      </c>
      <c r="BR38" s="82">
        <f t="shared" si="153"/>
        <v>0.60775312500000012</v>
      </c>
      <c r="BS38" s="48">
        <f t="shared" si="93"/>
        <v>7.2930375000000032</v>
      </c>
    </row>
    <row r="39" spans="1:71" s="59" customFormat="1" ht="15" x14ac:dyDescent="0.25">
      <c r="A39" s="100"/>
      <c r="B39" s="84"/>
      <c r="C39" s="84" t="s">
        <v>93</v>
      </c>
      <c r="D39" s="307">
        <v>0.05</v>
      </c>
      <c r="E39" s="84"/>
      <c r="F39" s="84"/>
      <c r="G39" s="435">
        <v>0.5</v>
      </c>
      <c r="H39" s="81">
        <f t="shared" ref="H39:R39" si="154">IF(H$2=1,G39*(1+$D39),G39)</f>
        <v>0.5</v>
      </c>
      <c r="I39" s="81">
        <f t="shared" si="154"/>
        <v>0.5</v>
      </c>
      <c r="J39" s="81">
        <f t="shared" si="154"/>
        <v>0.5</v>
      </c>
      <c r="K39" s="81">
        <f t="shared" si="154"/>
        <v>0.5</v>
      </c>
      <c r="L39" s="81">
        <f t="shared" si="154"/>
        <v>0.5</v>
      </c>
      <c r="M39" s="81">
        <f t="shared" si="154"/>
        <v>0.5</v>
      </c>
      <c r="N39" s="81">
        <f t="shared" si="154"/>
        <v>0.5</v>
      </c>
      <c r="O39" s="81">
        <f t="shared" si="154"/>
        <v>0.5</v>
      </c>
      <c r="P39" s="81">
        <f t="shared" si="154"/>
        <v>0.5</v>
      </c>
      <c r="Q39" s="81">
        <f t="shared" si="154"/>
        <v>0.5</v>
      </c>
      <c r="R39" s="81">
        <f t="shared" si="154"/>
        <v>0.5</v>
      </c>
      <c r="S39" s="44">
        <f t="shared" si="81"/>
        <v>6</v>
      </c>
      <c r="T39" s="81">
        <f t="shared" si="82"/>
        <v>0.52500000000000002</v>
      </c>
      <c r="U39" s="81">
        <f t="shared" ref="U39:AE39" si="155">IF(U$2=13,T39*(1+$D39),T39)</f>
        <v>0.52500000000000002</v>
      </c>
      <c r="V39" s="81">
        <f t="shared" si="155"/>
        <v>0.52500000000000002</v>
      </c>
      <c r="W39" s="81">
        <f t="shared" si="155"/>
        <v>0.52500000000000002</v>
      </c>
      <c r="X39" s="81">
        <f t="shared" si="155"/>
        <v>0.52500000000000002</v>
      </c>
      <c r="Y39" s="81">
        <f t="shared" si="155"/>
        <v>0.52500000000000002</v>
      </c>
      <c r="Z39" s="81">
        <f t="shared" si="155"/>
        <v>0.52500000000000002</v>
      </c>
      <c r="AA39" s="81">
        <f t="shared" si="155"/>
        <v>0.52500000000000002</v>
      </c>
      <c r="AB39" s="81">
        <f t="shared" si="155"/>
        <v>0.52500000000000002</v>
      </c>
      <c r="AC39" s="81">
        <f t="shared" si="155"/>
        <v>0.52500000000000002</v>
      </c>
      <c r="AD39" s="81">
        <f t="shared" si="155"/>
        <v>0.52500000000000002</v>
      </c>
      <c r="AE39" s="82">
        <f t="shared" si="155"/>
        <v>0.52500000000000002</v>
      </c>
      <c r="AF39" s="45">
        <f t="shared" si="84"/>
        <v>6.3000000000000016</v>
      </c>
      <c r="AG39" s="81">
        <f t="shared" si="85"/>
        <v>0.55125000000000002</v>
      </c>
      <c r="AH39" s="81">
        <f t="shared" ref="AH39:AR39" si="156">IF(AH$2=25,AG39*(1+$D39),AG39)</f>
        <v>0.55125000000000002</v>
      </c>
      <c r="AI39" s="81">
        <f t="shared" si="156"/>
        <v>0.55125000000000002</v>
      </c>
      <c r="AJ39" s="81">
        <f t="shared" si="156"/>
        <v>0.55125000000000002</v>
      </c>
      <c r="AK39" s="81">
        <f t="shared" si="156"/>
        <v>0.55125000000000002</v>
      </c>
      <c r="AL39" s="81">
        <f t="shared" si="156"/>
        <v>0.55125000000000002</v>
      </c>
      <c r="AM39" s="81">
        <f t="shared" si="156"/>
        <v>0.55125000000000002</v>
      </c>
      <c r="AN39" s="81">
        <f t="shared" si="156"/>
        <v>0.55125000000000002</v>
      </c>
      <c r="AO39" s="81">
        <f t="shared" si="156"/>
        <v>0.55125000000000002</v>
      </c>
      <c r="AP39" s="81">
        <f t="shared" si="156"/>
        <v>0.55125000000000002</v>
      </c>
      <c r="AQ39" s="81">
        <f t="shared" si="156"/>
        <v>0.55125000000000002</v>
      </c>
      <c r="AR39" s="82">
        <f t="shared" si="156"/>
        <v>0.55125000000000002</v>
      </c>
      <c r="AS39" s="46">
        <f t="shared" si="87"/>
        <v>6.6149999999999984</v>
      </c>
      <c r="AT39" s="81">
        <f t="shared" si="88"/>
        <v>0.57881250000000006</v>
      </c>
      <c r="AU39" s="81">
        <f t="shared" ref="AU39:BE39" si="157">IF(AU$2=37,AT39*(1+$D39),AT39)</f>
        <v>0.57881250000000006</v>
      </c>
      <c r="AV39" s="81">
        <f t="shared" si="157"/>
        <v>0.57881250000000006</v>
      </c>
      <c r="AW39" s="81">
        <f t="shared" si="157"/>
        <v>0.57881250000000006</v>
      </c>
      <c r="AX39" s="81">
        <f t="shared" si="157"/>
        <v>0.57881250000000006</v>
      </c>
      <c r="AY39" s="81">
        <f t="shared" si="157"/>
        <v>0.57881250000000006</v>
      </c>
      <c r="AZ39" s="81">
        <f t="shared" si="157"/>
        <v>0.57881250000000006</v>
      </c>
      <c r="BA39" s="81">
        <f t="shared" si="157"/>
        <v>0.57881250000000006</v>
      </c>
      <c r="BB39" s="81">
        <f t="shared" si="157"/>
        <v>0.57881250000000006</v>
      </c>
      <c r="BC39" s="81">
        <f t="shared" si="157"/>
        <v>0.57881250000000006</v>
      </c>
      <c r="BD39" s="81">
        <f t="shared" si="157"/>
        <v>0.57881250000000006</v>
      </c>
      <c r="BE39" s="82">
        <f t="shared" si="157"/>
        <v>0.57881250000000006</v>
      </c>
      <c r="BF39" s="47">
        <f t="shared" si="90"/>
        <v>6.9457499999999994</v>
      </c>
      <c r="BG39" s="81">
        <f t="shared" si="91"/>
        <v>0.60775312500000012</v>
      </c>
      <c r="BH39" s="81">
        <f t="shared" ref="BH39:BR39" si="158">IF(BH$2=49,BG39*(1+$D39),BG39)</f>
        <v>0.60775312500000012</v>
      </c>
      <c r="BI39" s="81">
        <f t="shared" si="158"/>
        <v>0.60775312500000012</v>
      </c>
      <c r="BJ39" s="81">
        <f t="shared" si="158"/>
        <v>0.60775312500000012</v>
      </c>
      <c r="BK39" s="81">
        <f t="shared" si="158"/>
        <v>0.60775312500000012</v>
      </c>
      <c r="BL39" s="81">
        <f t="shared" si="158"/>
        <v>0.60775312500000012</v>
      </c>
      <c r="BM39" s="81">
        <f t="shared" si="158"/>
        <v>0.60775312500000012</v>
      </c>
      <c r="BN39" s="81">
        <f t="shared" si="158"/>
        <v>0.60775312500000012</v>
      </c>
      <c r="BO39" s="81">
        <f t="shared" si="158"/>
        <v>0.60775312500000012</v>
      </c>
      <c r="BP39" s="81">
        <f t="shared" si="158"/>
        <v>0.60775312500000012</v>
      </c>
      <c r="BQ39" s="81">
        <f t="shared" si="158"/>
        <v>0.60775312500000012</v>
      </c>
      <c r="BR39" s="82">
        <f t="shared" si="158"/>
        <v>0.60775312500000012</v>
      </c>
      <c r="BS39" s="48">
        <f t="shared" si="93"/>
        <v>7.2930375000000032</v>
      </c>
    </row>
    <row r="40" spans="1:71" s="59" customFormat="1" ht="15" x14ac:dyDescent="0.25">
      <c r="A40" s="100"/>
      <c r="B40" s="84"/>
      <c r="C40" s="784"/>
      <c r="D40" s="307"/>
      <c r="E40" s="84"/>
      <c r="F40" s="84"/>
      <c r="G40" s="435"/>
      <c r="H40" s="81">
        <f t="shared" ref="H40:R40" si="159">IF(H$2=1,G40*(1+$D40),G40)</f>
        <v>0</v>
      </c>
      <c r="I40" s="81">
        <f t="shared" si="159"/>
        <v>0</v>
      </c>
      <c r="J40" s="81">
        <f t="shared" si="159"/>
        <v>0</v>
      </c>
      <c r="K40" s="81">
        <f t="shared" si="159"/>
        <v>0</v>
      </c>
      <c r="L40" s="81">
        <f t="shared" si="159"/>
        <v>0</v>
      </c>
      <c r="M40" s="81">
        <f t="shared" si="159"/>
        <v>0</v>
      </c>
      <c r="N40" s="81">
        <f t="shared" si="159"/>
        <v>0</v>
      </c>
      <c r="O40" s="81">
        <f t="shared" si="159"/>
        <v>0</v>
      </c>
      <c r="P40" s="81">
        <f t="shared" si="159"/>
        <v>0</v>
      </c>
      <c r="Q40" s="81">
        <f t="shared" si="159"/>
        <v>0</v>
      </c>
      <c r="R40" s="81">
        <f t="shared" si="159"/>
        <v>0</v>
      </c>
      <c r="S40" s="44">
        <f t="shared" si="81"/>
        <v>0</v>
      </c>
      <c r="T40" s="81">
        <f t="shared" si="82"/>
        <v>0</v>
      </c>
      <c r="U40" s="81">
        <f t="shared" ref="U40:AE40" si="160">IF(U$2=13,T40*(1+$D40),T40)</f>
        <v>0</v>
      </c>
      <c r="V40" s="81">
        <f t="shared" si="160"/>
        <v>0</v>
      </c>
      <c r="W40" s="81">
        <f t="shared" si="160"/>
        <v>0</v>
      </c>
      <c r="X40" s="81">
        <f t="shared" si="160"/>
        <v>0</v>
      </c>
      <c r="Y40" s="81">
        <f t="shared" si="160"/>
        <v>0</v>
      </c>
      <c r="Z40" s="81">
        <f t="shared" si="160"/>
        <v>0</v>
      </c>
      <c r="AA40" s="81">
        <f t="shared" si="160"/>
        <v>0</v>
      </c>
      <c r="AB40" s="81">
        <f t="shared" si="160"/>
        <v>0</v>
      </c>
      <c r="AC40" s="81">
        <f t="shared" si="160"/>
        <v>0</v>
      </c>
      <c r="AD40" s="81">
        <f t="shared" si="160"/>
        <v>0</v>
      </c>
      <c r="AE40" s="82">
        <f t="shared" si="160"/>
        <v>0</v>
      </c>
      <c r="AF40" s="45">
        <f t="shared" si="84"/>
        <v>0</v>
      </c>
      <c r="AG40" s="81">
        <f t="shared" si="85"/>
        <v>0</v>
      </c>
      <c r="AH40" s="81">
        <f t="shared" ref="AH40:AR40" si="161">IF(AH$2=25,AG40*(1+$D40),AG40)</f>
        <v>0</v>
      </c>
      <c r="AI40" s="81">
        <f t="shared" si="161"/>
        <v>0</v>
      </c>
      <c r="AJ40" s="81">
        <f t="shared" si="161"/>
        <v>0</v>
      </c>
      <c r="AK40" s="81">
        <f t="shared" si="161"/>
        <v>0</v>
      </c>
      <c r="AL40" s="81">
        <f t="shared" si="161"/>
        <v>0</v>
      </c>
      <c r="AM40" s="81">
        <f t="shared" si="161"/>
        <v>0</v>
      </c>
      <c r="AN40" s="81">
        <f t="shared" si="161"/>
        <v>0</v>
      </c>
      <c r="AO40" s="81">
        <f t="shared" si="161"/>
        <v>0</v>
      </c>
      <c r="AP40" s="81">
        <f t="shared" si="161"/>
        <v>0</v>
      </c>
      <c r="AQ40" s="81">
        <f t="shared" si="161"/>
        <v>0</v>
      </c>
      <c r="AR40" s="82">
        <f t="shared" si="161"/>
        <v>0</v>
      </c>
      <c r="AS40" s="46">
        <f t="shared" si="87"/>
        <v>0</v>
      </c>
      <c r="AT40" s="81">
        <f t="shared" si="88"/>
        <v>0</v>
      </c>
      <c r="AU40" s="81">
        <f t="shared" ref="AU40:BE40" si="162">IF(AU$2=37,AT40*(1+$D40),AT40)</f>
        <v>0</v>
      </c>
      <c r="AV40" s="81">
        <f t="shared" si="162"/>
        <v>0</v>
      </c>
      <c r="AW40" s="81">
        <f t="shared" si="162"/>
        <v>0</v>
      </c>
      <c r="AX40" s="81">
        <f t="shared" si="162"/>
        <v>0</v>
      </c>
      <c r="AY40" s="81">
        <f t="shared" si="162"/>
        <v>0</v>
      </c>
      <c r="AZ40" s="81">
        <f t="shared" si="162"/>
        <v>0</v>
      </c>
      <c r="BA40" s="81">
        <f t="shared" si="162"/>
        <v>0</v>
      </c>
      <c r="BB40" s="81">
        <f t="shared" si="162"/>
        <v>0</v>
      </c>
      <c r="BC40" s="81">
        <f t="shared" si="162"/>
        <v>0</v>
      </c>
      <c r="BD40" s="81">
        <f t="shared" si="162"/>
        <v>0</v>
      </c>
      <c r="BE40" s="82">
        <f t="shared" si="162"/>
        <v>0</v>
      </c>
      <c r="BF40" s="47">
        <f t="shared" si="90"/>
        <v>0</v>
      </c>
      <c r="BG40" s="81">
        <f t="shared" si="91"/>
        <v>0</v>
      </c>
      <c r="BH40" s="81">
        <f t="shared" ref="BH40:BR40" si="163">IF(BH$2=49,BG40*(1+$D40),BG40)</f>
        <v>0</v>
      </c>
      <c r="BI40" s="81">
        <f t="shared" si="163"/>
        <v>0</v>
      </c>
      <c r="BJ40" s="81">
        <f t="shared" si="163"/>
        <v>0</v>
      </c>
      <c r="BK40" s="81">
        <f t="shared" si="163"/>
        <v>0</v>
      </c>
      <c r="BL40" s="81">
        <f t="shared" si="163"/>
        <v>0</v>
      </c>
      <c r="BM40" s="81">
        <f t="shared" si="163"/>
        <v>0</v>
      </c>
      <c r="BN40" s="81">
        <f t="shared" si="163"/>
        <v>0</v>
      </c>
      <c r="BO40" s="81">
        <f t="shared" si="163"/>
        <v>0</v>
      </c>
      <c r="BP40" s="81">
        <f t="shared" si="163"/>
        <v>0</v>
      </c>
      <c r="BQ40" s="81">
        <f t="shared" si="163"/>
        <v>0</v>
      </c>
      <c r="BR40" s="82">
        <f t="shared" si="163"/>
        <v>0</v>
      </c>
      <c r="BS40" s="48">
        <f t="shared" si="93"/>
        <v>0</v>
      </c>
    </row>
    <row r="41" spans="1:71" s="59" customFormat="1" ht="15" x14ac:dyDescent="0.25">
      <c r="A41" s="100"/>
      <c r="B41" s="84"/>
      <c r="C41" s="784"/>
      <c r="D41" s="307"/>
      <c r="E41" s="84"/>
      <c r="F41" s="84"/>
      <c r="G41" s="435"/>
      <c r="H41" s="81">
        <f t="shared" ref="H41:R41" si="164">IF(H$2=1,G41*(1+$D41),G41)</f>
        <v>0</v>
      </c>
      <c r="I41" s="81">
        <f t="shared" si="164"/>
        <v>0</v>
      </c>
      <c r="J41" s="81">
        <f t="shared" si="164"/>
        <v>0</v>
      </c>
      <c r="K41" s="81">
        <f t="shared" si="164"/>
        <v>0</v>
      </c>
      <c r="L41" s="81">
        <f t="shared" si="164"/>
        <v>0</v>
      </c>
      <c r="M41" s="81">
        <f t="shared" si="164"/>
        <v>0</v>
      </c>
      <c r="N41" s="81">
        <f t="shared" si="164"/>
        <v>0</v>
      </c>
      <c r="O41" s="81">
        <f t="shared" si="164"/>
        <v>0</v>
      </c>
      <c r="P41" s="81">
        <f t="shared" si="164"/>
        <v>0</v>
      </c>
      <c r="Q41" s="81">
        <f t="shared" si="164"/>
        <v>0</v>
      </c>
      <c r="R41" s="81">
        <f t="shared" si="164"/>
        <v>0</v>
      </c>
      <c r="S41" s="44">
        <f t="shared" si="81"/>
        <v>0</v>
      </c>
      <c r="T41" s="81">
        <f t="shared" si="82"/>
        <v>0</v>
      </c>
      <c r="U41" s="81">
        <f t="shared" ref="U41:AE41" si="165">IF(U$2=13,T41*(1+$D41),T41)</f>
        <v>0</v>
      </c>
      <c r="V41" s="81">
        <f t="shared" si="165"/>
        <v>0</v>
      </c>
      <c r="W41" s="81">
        <f t="shared" si="165"/>
        <v>0</v>
      </c>
      <c r="X41" s="81">
        <f t="shared" si="165"/>
        <v>0</v>
      </c>
      <c r="Y41" s="81">
        <f t="shared" si="165"/>
        <v>0</v>
      </c>
      <c r="Z41" s="81">
        <f t="shared" si="165"/>
        <v>0</v>
      </c>
      <c r="AA41" s="81">
        <f t="shared" si="165"/>
        <v>0</v>
      </c>
      <c r="AB41" s="81">
        <f t="shared" si="165"/>
        <v>0</v>
      </c>
      <c r="AC41" s="81">
        <f t="shared" si="165"/>
        <v>0</v>
      </c>
      <c r="AD41" s="81">
        <f t="shared" si="165"/>
        <v>0</v>
      </c>
      <c r="AE41" s="82">
        <f t="shared" si="165"/>
        <v>0</v>
      </c>
      <c r="AF41" s="45">
        <f t="shared" si="84"/>
        <v>0</v>
      </c>
      <c r="AG41" s="81">
        <f t="shared" si="85"/>
        <v>0</v>
      </c>
      <c r="AH41" s="81">
        <f t="shared" ref="AH41:AR41" si="166">IF(AH$2=25,AG41*(1+$D41),AG41)</f>
        <v>0</v>
      </c>
      <c r="AI41" s="81">
        <f t="shared" si="166"/>
        <v>0</v>
      </c>
      <c r="AJ41" s="81">
        <f t="shared" si="166"/>
        <v>0</v>
      </c>
      <c r="AK41" s="81">
        <f t="shared" si="166"/>
        <v>0</v>
      </c>
      <c r="AL41" s="81">
        <f t="shared" si="166"/>
        <v>0</v>
      </c>
      <c r="AM41" s="81">
        <f t="shared" si="166"/>
        <v>0</v>
      </c>
      <c r="AN41" s="81">
        <f t="shared" si="166"/>
        <v>0</v>
      </c>
      <c r="AO41" s="81">
        <f t="shared" si="166"/>
        <v>0</v>
      </c>
      <c r="AP41" s="81">
        <f t="shared" si="166"/>
        <v>0</v>
      </c>
      <c r="AQ41" s="81">
        <f t="shared" si="166"/>
        <v>0</v>
      </c>
      <c r="AR41" s="82">
        <f t="shared" si="166"/>
        <v>0</v>
      </c>
      <c r="AS41" s="46">
        <f t="shared" si="87"/>
        <v>0</v>
      </c>
      <c r="AT41" s="81">
        <f t="shared" si="88"/>
        <v>0</v>
      </c>
      <c r="AU41" s="81">
        <f t="shared" ref="AU41:BE41" si="167">IF(AU$2=37,AT41*(1+$D41),AT41)</f>
        <v>0</v>
      </c>
      <c r="AV41" s="81">
        <f t="shared" si="167"/>
        <v>0</v>
      </c>
      <c r="AW41" s="81">
        <f t="shared" si="167"/>
        <v>0</v>
      </c>
      <c r="AX41" s="81">
        <f t="shared" si="167"/>
        <v>0</v>
      </c>
      <c r="AY41" s="81">
        <f t="shared" si="167"/>
        <v>0</v>
      </c>
      <c r="AZ41" s="81">
        <f t="shared" si="167"/>
        <v>0</v>
      </c>
      <c r="BA41" s="81">
        <f t="shared" si="167"/>
        <v>0</v>
      </c>
      <c r="BB41" s="81">
        <f t="shared" si="167"/>
        <v>0</v>
      </c>
      <c r="BC41" s="81">
        <f t="shared" si="167"/>
        <v>0</v>
      </c>
      <c r="BD41" s="81">
        <f t="shared" si="167"/>
        <v>0</v>
      </c>
      <c r="BE41" s="82">
        <f t="shared" si="167"/>
        <v>0</v>
      </c>
      <c r="BF41" s="47">
        <f t="shared" si="90"/>
        <v>0</v>
      </c>
      <c r="BG41" s="81">
        <f t="shared" si="91"/>
        <v>0</v>
      </c>
      <c r="BH41" s="81">
        <f t="shared" ref="BH41:BR41" si="168">IF(BH$2=49,BG41*(1+$D41),BG41)</f>
        <v>0</v>
      </c>
      <c r="BI41" s="81">
        <f t="shared" si="168"/>
        <v>0</v>
      </c>
      <c r="BJ41" s="81">
        <f t="shared" si="168"/>
        <v>0</v>
      </c>
      <c r="BK41" s="81">
        <f t="shared" si="168"/>
        <v>0</v>
      </c>
      <c r="BL41" s="81">
        <f t="shared" si="168"/>
        <v>0</v>
      </c>
      <c r="BM41" s="81">
        <f t="shared" si="168"/>
        <v>0</v>
      </c>
      <c r="BN41" s="81">
        <f t="shared" si="168"/>
        <v>0</v>
      </c>
      <c r="BO41" s="81">
        <f t="shared" si="168"/>
        <v>0</v>
      </c>
      <c r="BP41" s="81">
        <f t="shared" si="168"/>
        <v>0</v>
      </c>
      <c r="BQ41" s="81">
        <f t="shared" si="168"/>
        <v>0</v>
      </c>
      <c r="BR41" s="82">
        <f t="shared" si="168"/>
        <v>0</v>
      </c>
      <c r="BS41" s="48">
        <f t="shared" si="93"/>
        <v>0</v>
      </c>
    </row>
    <row r="42" spans="1:71" s="59" customFormat="1" ht="15" x14ac:dyDescent="0.25">
      <c r="A42" s="100"/>
      <c r="B42" s="84"/>
      <c r="C42" s="784"/>
      <c r="D42" s="307"/>
      <c r="E42" s="84"/>
      <c r="F42" s="84"/>
      <c r="G42" s="435"/>
      <c r="H42" s="81">
        <f t="shared" ref="H42:R42" si="169">IF(H$2=1,G42*(1+$D42),G42)</f>
        <v>0</v>
      </c>
      <c r="I42" s="81">
        <f t="shared" si="169"/>
        <v>0</v>
      </c>
      <c r="J42" s="81">
        <f t="shared" si="169"/>
        <v>0</v>
      </c>
      <c r="K42" s="81">
        <f t="shared" si="169"/>
        <v>0</v>
      </c>
      <c r="L42" s="81">
        <f t="shared" si="169"/>
        <v>0</v>
      </c>
      <c r="M42" s="81">
        <f t="shared" si="169"/>
        <v>0</v>
      </c>
      <c r="N42" s="81">
        <f t="shared" si="169"/>
        <v>0</v>
      </c>
      <c r="O42" s="81">
        <f t="shared" si="169"/>
        <v>0</v>
      </c>
      <c r="P42" s="81">
        <f t="shared" si="169"/>
        <v>0</v>
      </c>
      <c r="Q42" s="81">
        <f t="shared" si="169"/>
        <v>0</v>
      </c>
      <c r="R42" s="81">
        <f t="shared" si="169"/>
        <v>0</v>
      </c>
      <c r="S42" s="44">
        <f t="shared" si="81"/>
        <v>0</v>
      </c>
      <c r="T42" s="81">
        <f t="shared" si="82"/>
        <v>0</v>
      </c>
      <c r="U42" s="81">
        <f t="shared" ref="U42:AE42" si="170">IF(U$2=13,T42*(1+$D42),T42)</f>
        <v>0</v>
      </c>
      <c r="V42" s="81">
        <f t="shared" si="170"/>
        <v>0</v>
      </c>
      <c r="W42" s="81">
        <f t="shared" si="170"/>
        <v>0</v>
      </c>
      <c r="X42" s="81">
        <f t="shared" si="170"/>
        <v>0</v>
      </c>
      <c r="Y42" s="81">
        <f t="shared" si="170"/>
        <v>0</v>
      </c>
      <c r="Z42" s="81">
        <f t="shared" si="170"/>
        <v>0</v>
      </c>
      <c r="AA42" s="81">
        <f t="shared" si="170"/>
        <v>0</v>
      </c>
      <c r="AB42" s="81">
        <f t="shared" si="170"/>
        <v>0</v>
      </c>
      <c r="AC42" s="81">
        <f t="shared" si="170"/>
        <v>0</v>
      </c>
      <c r="AD42" s="81">
        <f t="shared" si="170"/>
        <v>0</v>
      </c>
      <c r="AE42" s="82">
        <f t="shared" si="170"/>
        <v>0</v>
      </c>
      <c r="AF42" s="45">
        <f t="shared" si="84"/>
        <v>0</v>
      </c>
      <c r="AG42" s="81">
        <f t="shared" si="85"/>
        <v>0</v>
      </c>
      <c r="AH42" s="81">
        <f t="shared" ref="AH42:AR42" si="171">IF(AH$2=25,AG42*(1+$D42),AG42)</f>
        <v>0</v>
      </c>
      <c r="AI42" s="81">
        <f t="shared" si="171"/>
        <v>0</v>
      </c>
      <c r="AJ42" s="81">
        <f t="shared" si="171"/>
        <v>0</v>
      </c>
      <c r="AK42" s="81">
        <f t="shared" si="171"/>
        <v>0</v>
      </c>
      <c r="AL42" s="81">
        <f t="shared" si="171"/>
        <v>0</v>
      </c>
      <c r="AM42" s="81">
        <f t="shared" si="171"/>
        <v>0</v>
      </c>
      <c r="AN42" s="81">
        <f t="shared" si="171"/>
        <v>0</v>
      </c>
      <c r="AO42" s="81">
        <f t="shared" si="171"/>
        <v>0</v>
      </c>
      <c r="AP42" s="81">
        <f t="shared" si="171"/>
        <v>0</v>
      </c>
      <c r="AQ42" s="81">
        <f t="shared" si="171"/>
        <v>0</v>
      </c>
      <c r="AR42" s="82">
        <f t="shared" si="171"/>
        <v>0</v>
      </c>
      <c r="AS42" s="46">
        <f t="shared" si="87"/>
        <v>0</v>
      </c>
      <c r="AT42" s="81">
        <f t="shared" si="88"/>
        <v>0</v>
      </c>
      <c r="AU42" s="81">
        <f t="shared" ref="AU42:BE42" si="172">IF(AU$2=37,AT42*(1+$D42),AT42)</f>
        <v>0</v>
      </c>
      <c r="AV42" s="81">
        <f t="shared" si="172"/>
        <v>0</v>
      </c>
      <c r="AW42" s="81">
        <f t="shared" si="172"/>
        <v>0</v>
      </c>
      <c r="AX42" s="81">
        <f t="shared" si="172"/>
        <v>0</v>
      </c>
      <c r="AY42" s="81">
        <f t="shared" si="172"/>
        <v>0</v>
      </c>
      <c r="AZ42" s="81">
        <f t="shared" si="172"/>
        <v>0</v>
      </c>
      <c r="BA42" s="81">
        <f t="shared" si="172"/>
        <v>0</v>
      </c>
      <c r="BB42" s="81">
        <f t="shared" si="172"/>
        <v>0</v>
      </c>
      <c r="BC42" s="81">
        <f t="shared" si="172"/>
        <v>0</v>
      </c>
      <c r="BD42" s="81">
        <f t="shared" si="172"/>
        <v>0</v>
      </c>
      <c r="BE42" s="82">
        <f t="shared" si="172"/>
        <v>0</v>
      </c>
      <c r="BF42" s="47">
        <f t="shared" si="90"/>
        <v>0</v>
      </c>
      <c r="BG42" s="81">
        <f t="shared" si="91"/>
        <v>0</v>
      </c>
      <c r="BH42" s="81">
        <f t="shared" ref="BH42:BR42" si="173">IF(BH$2=49,BG42*(1+$D42),BG42)</f>
        <v>0</v>
      </c>
      <c r="BI42" s="81">
        <f t="shared" si="173"/>
        <v>0</v>
      </c>
      <c r="BJ42" s="81">
        <f t="shared" si="173"/>
        <v>0</v>
      </c>
      <c r="BK42" s="81">
        <f t="shared" si="173"/>
        <v>0</v>
      </c>
      <c r="BL42" s="81">
        <f t="shared" si="173"/>
        <v>0</v>
      </c>
      <c r="BM42" s="81">
        <f t="shared" si="173"/>
        <v>0</v>
      </c>
      <c r="BN42" s="81">
        <f t="shared" si="173"/>
        <v>0</v>
      </c>
      <c r="BO42" s="81">
        <f t="shared" si="173"/>
        <v>0</v>
      </c>
      <c r="BP42" s="81">
        <f t="shared" si="173"/>
        <v>0</v>
      </c>
      <c r="BQ42" s="81">
        <f t="shared" si="173"/>
        <v>0</v>
      </c>
      <c r="BR42" s="82">
        <f t="shared" si="173"/>
        <v>0</v>
      </c>
      <c r="BS42" s="48">
        <f t="shared" si="93"/>
        <v>0</v>
      </c>
    </row>
    <row r="43" spans="1:71" s="59" customFormat="1" ht="15" x14ac:dyDescent="0.25">
      <c r="A43" s="100"/>
      <c r="B43" s="84"/>
      <c r="C43" s="784"/>
      <c r="D43" s="307"/>
      <c r="E43" s="84"/>
      <c r="F43" s="84"/>
      <c r="G43" s="435"/>
      <c r="H43" s="81">
        <f t="shared" ref="H43:R43" si="174">IF(H$2=1,G43*(1+$D43),G43)</f>
        <v>0</v>
      </c>
      <c r="I43" s="81">
        <f t="shared" si="174"/>
        <v>0</v>
      </c>
      <c r="J43" s="81">
        <f t="shared" si="174"/>
        <v>0</v>
      </c>
      <c r="K43" s="81">
        <f t="shared" si="174"/>
        <v>0</v>
      </c>
      <c r="L43" s="81">
        <f t="shared" si="174"/>
        <v>0</v>
      </c>
      <c r="M43" s="81">
        <f t="shared" si="174"/>
        <v>0</v>
      </c>
      <c r="N43" s="81">
        <f t="shared" si="174"/>
        <v>0</v>
      </c>
      <c r="O43" s="81">
        <f t="shared" si="174"/>
        <v>0</v>
      </c>
      <c r="P43" s="81">
        <f t="shared" si="174"/>
        <v>0</v>
      </c>
      <c r="Q43" s="81">
        <f t="shared" si="174"/>
        <v>0</v>
      </c>
      <c r="R43" s="81">
        <f t="shared" si="174"/>
        <v>0</v>
      </c>
      <c r="S43" s="44">
        <f t="shared" si="81"/>
        <v>0</v>
      </c>
      <c r="T43" s="81">
        <f t="shared" si="82"/>
        <v>0</v>
      </c>
      <c r="U43" s="81">
        <f t="shared" ref="U43:AE43" si="175">IF(U$2=13,T43*(1+$D43),T43)</f>
        <v>0</v>
      </c>
      <c r="V43" s="81">
        <f t="shared" si="175"/>
        <v>0</v>
      </c>
      <c r="W43" s="81">
        <f t="shared" si="175"/>
        <v>0</v>
      </c>
      <c r="X43" s="81">
        <f t="shared" si="175"/>
        <v>0</v>
      </c>
      <c r="Y43" s="81">
        <f t="shared" si="175"/>
        <v>0</v>
      </c>
      <c r="Z43" s="81">
        <f t="shared" si="175"/>
        <v>0</v>
      </c>
      <c r="AA43" s="81">
        <f t="shared" si="175"/>
        <v>0</v>
      </c>
      <c r="AB43" s="81">
        <f t="shared" si="175"/>
        <v>0</v>
      </c>
      <c r="AC43" s="81">
        <f t="shared" si="175"/>
        <v>0</v>
      </c>
      <c r="AD43" s="81">
        <f t="shared" si="175"/>
        <v>0</v>
      </c>
      <c r="AE43" s="82">
        <f t="shared" si="175"/>
        <v>0</v>
      </c>
      <c r="AF43" s="45">
        <f t="shared" si="84"/>
        <v>0</v>
      </c>
      <c r="AG43" s="81">
        <f t="shared" si="85"/>
        <v>0</v>
      </c>
      <c r="AH43" s="81">
        <f t="shared" ref="AH43:AR43" si="176">IF(AH$2=25,AG43*(1+$D43),AG43)</f>
        <v>0</v>
      </c>
      <c r="AI43" s="81">
        <f t="shared" si="176"/>
        <v>0</v>
      </c>
      <c r="AJ43" s="81">
        <f t="shared" si="176"/>
        <v>0</v>
      </c>
      <c r="AK43" s="81">
        <f t="shared" si="176"/>
        <v>0</v>
      </c>
      <c r="AL43" s="81">
        <f t="shared" si="176"/>
        <v>0</v>
      </c>
      <c r="AM43" s="81">
        <f t="shared" si="176"/>
        <v>0</v>
      </c>
      <c r="AN43" s="81">
        <f t="shared" si="176"/>
        <v>0</v>
      </c>
      <c r="AO43" s="81">
        <f t="shared" si="176"/>
        <v>0</v>
      </c>
      <c r="AP43" s="81">
        <f t="shared" si="176"/>
        <v>0</v>
      </c>
      <c r="AQ43" s="81">
        <f t="shared" si="176"/>
        <v>0</v>
      </c>
      <c r="AR43" s="82">
        <f t="shared" si="176"/>
        <v>0</v>
      </c>
      <c r="AS43" s="46">
        <f t="shared" si="87"/>
        <v>0</v>
      </c>
      <c r="AT43" s="81">
        <f t="shared" si="88"/>
        <v>0</v>
      </c>
      <c r="AU43" s="81">
        <f t="shared" ref="AU43:BE43" si="177">IF(AU$2=37,AT43*(1+$D43),AT43)</f>
        <v>0</v>
      </c>
      <c r="AV43" s="81">
        <f t="shared" si="177"/>
        <v>0</v>
      </c>
      <c r="AW43" s="81">
        <f t="shared" si="177"/>
        <v>0</v>
      </c>
      <c r="AX43" s="81">
        <f t="shared" si="177"/>
        <v>0</v>
      </c>
      <c r="AY43" s="81">
        <f t="shared" si="177"/>
        <v>0</v>
      </c>
      <c r="AZ43" s="81">
        <f t="shared" si="177"/>
        <v>0</v>
      </c>
      <c r="BA43" s="81">
        <f t="shared" si="177"/>
        <v>0</v>
      </c>
      <c r="BB43" s="81">
        <f t="shared" si="177"/>
        <v>0</v>
      </c>
      <c r="BC43" s="81">
        <f t="shared" si="177"/>
        <v>0</v>
      </c>
      <c r="BD43" s="81">
        <f t="shared" si="177"/>
        <v>0</v>
      </c>
      <c r="BE43" s="82">
        <f t="shared" si="177"/>
        <v>0</v>
      </c>
      <c r="BF43" s="47">
        <f t="shared" si="90"/>
        <v>0</v>
      </c>
      <c r="BG43" s="81">
        <f t="shared" si="91"/>
        <v>0</v>
      </c>
      <c r="BH43" s="81">
        <f t="shared" ref="BH43:BR43" si="178">IF(BH$2=49,BG43*(1+$D43),BG43)</f>
        <v>0</v>
      </c>
      <c r="BI43" s="81">
        <f t="shared" si="178"/>
        <v>0</v>
      </c>
      <c r="BJ43" s="81">
        <f t="shared" si="178"/>
        <v>0</v>
      </c>
      <c r="BK43" s="81">
        <f t="shared" si="178"/>
        <v>0</v>
      </c>
      <c r="BL43" s="81">
        <f t="shared" si="178"/>
        <v>0</v>
      </c>
      <c r="BM43" s="81">
        <f t="shared" si="178"/>
        <v>0</v>
      </c>
      <c r="BN43" s="81">
        <f t="shared" si="178"/>
        <v>0</v>
      </c>
      <c r="BO43" s="81">
        <f t="shared" si="178"/>
        <v>0</v>
      </c>
      <c r="BP43" s="81">
        <f t="shared" si="178"/>
        <v>0</v>
      </c>
      <c r="BQ43" s="81">
        <f t="shared" si="178"/>
        <v>0</v>
      </c>
      <c r="BR43" s="82">
        <f t="shared" si="178"/>
        <v>0</v>
      </c>
      <c r="BS43" s="48">
        <f t="shared" si="93"/>
        <v>0</v>
      </c>
    </row>
    <row r="44" spans="1:71" s="59" customFormat="1" ht="15" x14ac:dyDescent="0.25">
      <c r="A44" s="100"/>
      <c r="B44" s="84"/>
      <c r="C44" s="784"/>
      <c r="D44" s="307"/>
      <c r="E44" s="84"/>
      <c r="F44" s="84"/>
      <c r="G44" s="435"/>
      <c r="H44" s="81">
        <f t="shared" ref="H44:R44" si="179">IF(H$2=1,G44*(1+$D44),G44)</f>
        <v>0</v>
      </c>
      <c r="I44" s="81">
        <f t="shared" si="179"/>
        <v>0</v>
      </c>
      <c r="J44" s="81">
        <f t="shared" si="179"/>
        <v>0</v>
      </c>
      <c r="K44" s="81">
        <f t="shared" si="179"/>
        <v>0</v>
      </c>
      <c r="L44" s="81">
        <f t="shared" si="179"/>
        <v>0</v>
      </c>
      <c r="M44" s="81">
        <f t="shared" si="179"/>
        <v>0</v>
      </c>
      <c r="N44" s="81">
        <f t="shared" si="179"/>
        <v>0</v>
      </c>
      <c r="O44" s="81">
        <f t="shared" si="179"/>
        <v>0</v>
      </c>
      <c r="P44" s="81">
        <f t="shared" si="179"/>
        <v>0</v>
      </c>
      <c r="Q44" s="81">
        <f t="shared" si="179"/>
        <v>0</v>
      </c>
      <c r="R44" s="81">
        <f t="shared" si="179"/>
        <v>0</v>
      </c>
      <c r="S44" s="44">
        <f t="shared" si="81"/>
        <v>0</v>
      </c>
      <c r="T44" s="81">
        <f t="shared" si="82"/>
        <v>0</v>
      </c>
      <c r="U44" s="81">
        <f t="shared" ref="U44:AE44" si="180">IF(U$2=13,T44*(1+$D44),T44)</f>
        <v>0</v>
      </c>
      <c r="V44" s="81">
        <f t="shared" si="180"/>
        <v>0</v>
      </c>
      <c r="W44" s="81">
        <f t="shared" si="180"/>
        <v>0</v>
      </c>
      <c r="X44" s="81">
        <f t="shared" si="180"/>
        <v>0</v>
      </c>
      <c r="Y44" s="81">
        <f t="shared" si="180"/>
        <v>0</v>
      </c>
      <c r="Z44" s="81">
        <f t="shared" si="180"/>
        <v>0</v>
      </c>
      <c r="AA44" s="81">
        <f t="shared" si="180"/>
        <v>0</v>
      </c>
      <c r="AB44" s="81">
        <f t="shared" si="180"/>
        <v>0</v>
      </c>
      <c r="AC44" s="81">
        <f t="shared" si="180"/>
        <v>0</v>
      </c>
      <c r="AD44" s="81">
        <f t="shared" si="180"/>
        <v>0</v>
      </c>
      <c r="AE44" s="82">
        <f t="shared" si="180"/>
        <v>0</v>
      </c>
      <c r="AF44" s="45">
        <f t="shared" si="84"/>
        <v>0</v>
      </c>
      <c r="AG44" s="81">
        <f t="shared" si="85"/>
        <v>0</v>
      </c>
      <c r="AH44" s="81">
        <f t="shared" ref="AH44:AR44" si="181">IF(AH$2=25,AG44*(1+$D44),AG44)</f>
        <v>0</v>
      </c>
      <c r="AI44" s="81">
        <f t="shared" si="181"/>
        <v>0</v>
      </c>
      <c r="AJ44" s="81">
        <f t="shared" si="181"/>
        <v>0</v>
      </c>
      <c r="AK44" s="81">
        <f t="shared" si="181"/>
        <v>0</v>
      </c>
      <c r="AL44" s="81">
        <f t="shared" si="181"/>
        <v>0</v>
      </c>
      <c r="AM44" s="81">
        <f t="shared" si="181"/>
        <v>0</v>
      </c>
      <c r="AN44" s="81">
        <f t="shared" si="181"/>
        <v>0</v>
      </c>
      <c r="AO44" s="81">
        <f t="shared" si="181"/>
        <v>0</v>
      </c>
      <c r="AP44" s="81">
        <f t="shared" si="181"/>
        <v>0</v>
      </c>
      <c r="AQ44" s="81">
        <f t="shared" si="181"/>
        <v>0</v>
      </c>
      <c r="AR44" s="82">
        <f t="shared" si="181"/>
        <v>0</v>
      </c>
      <c r="AS44" s="46">
        <f t="shared" si="87"/>
        <v>0</v>
      </c>
      <c r="AT44" s="81">
        <f t="shared" si="88"/>
        <v>0</v>
      </c>
      <c r="AU44" s="81">
        <f t="shared" ref="AU44:BE44" si="182">IF(AU$2=37,AT44*(1+$D44),AT44)</f>
        <v>0</v>
      </c>
      <c r="AV44" s="81">
        <f t="shared" si="182"/>
        <v>0</v>
      </c>
      <c r="AW44" s="81">
        <f t="shared" si="182"/>
        <v>0</v>
      </c>
      <c r="AX44" s="81">
        <f t="shared" si="182"/>
        <v>0</v>
      </c>
      <c r="AY44" s="81">
        <f t="shared" si="182"/>
        <v>0</v>
      </c>
      <c r="AZ44" s="81">
        <f t="shared" si="182"/>
        <v>0</v>
      </c>
      <c r="BA44" s="81">
        <f t="shared" si="182"/>
        <v>0</v>
      </c>
      <c r="BB44" s="81">
        <f t="shared" si="182"/>
        <v>0</v>
      </c>
      <c r="BC44" s="81">
        <f t="shared" si="182"/>
        <v>0</v>
      </c>
      <c r="BD44" s="81">
        <f t="shared" si="182"/>
        <v>0</v>
      </c>
      <c r="BE44" s="82">
        <f t="shared" si="182"/>
        <v>0</v>
      </c>
      <c r="BF44" s="47">
        <f t="shared" si="90"/>
        <v>0</v>
      </c>
      <c r="BG44" s="81">
        <f t="shared" si="91"/>
        <v>0</v>
      </c>
      <c r="BH44" s="81">
        <f t="shared" ref="BH44:BR44" si="183">IF(BH$2=49,BG44*(1+$D44),BG44)</f>
        <v>0</v>
      </c>
      <c r="BI44" s="81">
        <f t="shared" si="183"/>
        <v>0</v>
      </c>
      <c r="BJ44" s="81">
        <f t="shared" si="183"/>
        <v>0</v>
      </c>
      <c r="BK44" s="81">
        <f t="shared" si="183"/>
        <v>0</v>
      </c>
      <c r="BL44" s="81">
        <f t="shared" si="183"/>
        <v>0</v>
      </c>
      <c r="BM44" s="81">
        <f t="shared" si="183"/>
        <v>0</v>
      </c>
      <c r="BN44" s="81">
        <f t="shared" si="183"/>
        <v>0</v>
      </c>
      <c r="BO44" s="81">
        <f t="shared" si="183"/>
        <v>0</v>
      </c>
      <c r="BP44" s="81">
        <f t="shared" si="183"/>
        <v>0</v>
      </c>
      <c r="BQ44" s="81">
        <f t="shared" si="183"/>
        <v>0</v>
      </c>
      <c r="BR44" s="82">
        <f t="shared" si="183"/>
        <v>0</v>
      </c>
      <c r="BS44" s="48">
        <f t="shared" si="93"/>
        <v>0</v>
      </c>
    </row>
    <row r="45" spans="1:71" s="59" customFormat="1" ht="6.75" customHeight="1" x14ac:dyDescent="0.2">
      <c r="A45" s="100"/>
      <c r="B45" s="84"/>
      <c r="C45" s="785"/>
      <c r="D45" s="84"/>
      <c r="E45" s="84"/>
      <c r="F45" s="84"/>
      <c r="G45" s="80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44">
        <f t="shared" si="81"/>
        <v>0</v>
      </c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2"/>
      <c r="AF45" s="45">
        <f t="shared" si="84"/>
        <v>0</v>
      </c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2"/>
      <c r="AS45" s="46">
        <f t="shared" si="87"/>
        <v>0</v>
      </c>
      <c r="AT45" s="81"/>
      <c r="AU45" s="81"/>
      <c r="AV45" s="81"/>
      <c r="AW45" s="81"/>
      <c r="AX45" s="81"/>
      <c r="AY45" s="81"/>
      <c r="AZ45" s="81"/>
      <c r="BA45" s="81"/>
      <c r="BB45" s="81"/>
      <c r="BC45" s="81"/>
      <c r="BD45" s="81"/>
      <c r="BE45" s="82"/>
      <c r="BF45" s="47">
        <f t="shared" si="90"/>
        <v>0</v>
      </c>
      <c r="BG45" s="81"/>
      <c r="BH45" s="81"/>
      <c r="BI45" s="81"/>
      <c r="BJ45" s="81"/>
      <c r="BK45" s="81"/>
      <c r="BL45" s="81"/>
      <c r="BM45" s="81"/>
      <c r="BN45" s="81"/>
      <c r="BO45" s="81"/>
      <c r="BP45" s="81"/>
      <c r="BQ45" s="81"/>
      <c r="BR45" s="82"/>
      <c r="BS45" s="48">
        <f t="shared" si="93"/>
        <v>0</v>
      </c>
    </row>
    <row r="46" spans="1:71" s="98" customFormat="1" x14ac:dyDescent="0.2">
      <c r="A46" s="100"/>
      <c r="B46" s="274"/>
      <c r="C46" s="274" t="s">
        <v>42</v>
      </c>
      <c r="D46" s="274"/>
      <c r="E46" s="274"/>
      <c r="F46" s="274"/>
      <c r="G46" s="312">
        <f t="shared" ref="G46:BR46" si="184">SUM(G26:G44)</f>
        <v>62.5</v>
      </c>
      <c r="H46" s="311">
        <f t="shared" si="184"/>
        <v>62.5</v>
      </c>
      <c r="I46" s="311">
        <f t="shared" si="184"/>
        <v>62.5</v>
      </c>
      <c r="J46" s="311">
        <f t="shared" si="184"/>
        <v>62.5</v>
      </c>
      <c r="K46" s="311">
        <f t="shared" si="184"/>
        <v>62.5</v>
      </c>
      <c r="L46" s="311">
        <f t="shared" si="184"/>
        <v>62.5</v>
      </c>
      <c r="M46" s="311">
        <f t="shared" si="184"/>
        <v>62.5</v>
      </c>
      <c r="N46" s="311">
        <f t="shared" si="184"/>
        <v>62.5</v>
      </c>
      <c r="O46" s="311">
        <f t="shared" si="184"/>
        <v>62.5</v>
      </c>
      <c r="P46" s="311">
        <f t="shared" si="184"/>
        <v>62.5</v>
      </c>
      <c r="Q46" s="311">
        <f t="shared" si="184"/>
        <v>62.5</v>
      </c>
      <c r="R46" s="391">
        <f t="shared" si="184"/>
        <v>62.5</v>
      </c>
      <c r="S46" s="67">
        <f t="shared" si="184"/>
        <v>750</v>
      </c>
      <c r="T46" s="311">
        <f t="shared" si="184"/>
        <v>65.625</v>
      </c>
      <c r="U46" s="311">
        <f t="shared" si="184"/>
        <v>65.625</v>
      </c>
      <c r="V46" s="311">
        <f t="shared" si="184"/>
        <v>65.625</v>
      </c>
      <c r="W46" s="311">
        <f t="shared" si="184"/>
        <v>65.625</v>
      </c>
      <c r="X46" s="311">
        <f t="shared" si="184"/>
        <v>65.625</v>
      </c>
      <c r="Y46" s="311">
        <f t="shared" si="184"/>
        <v>65.625</v>
      </c>
      <c r="Z46" s="311">
        <f t="shared" si="184"/>
        <v>65.625</v>
      </c>
      <c r="AA46" s="311">
        <f t="shared" si="184"/>
        <v>65.625</v>
      </c>
      <c r="AB46" s="311">
        <f t="shared" si="184"/>
        <v>65.625</v>
      </c>
      <c r="AC46" s="311">
        <f t="shared" si="184"/>
        <v>65.625</v>
      </c>
      <c r="AD46" s="311">
        <f t="shared" si="184"/>
        <v>65.625</v>
      </c>
      <c r="AE46" s="392">
        <f t="shared" si="184"/>
        <v>65.625</v>
      </c>
      <c r="AF46" s="68">
        <f t="shared" si="184"/>
        <v>787.5</v>
      </c>
      <c r="AG46" s="311">
        <f t="shared" si="184"/>
        <v>68.90625</v>
      </c>
      <c r="AH46" s="311">
        <f t="shared" si="184"/>
        <v>68.90625</v>
      </c>
      <c r="AI46" s="311">
        <f t="shared" si="184"/>
        <v>68.90625</v>
      </c>
      <c r="AJ46" s="311">
        <f t="shared" si="184"/>
        <v>68.90625</v>
      </c>
      <c r="AK46" s="311">
        <f t="shared" si="184"/>
        <v>68.90625</v>
      </c>
      <c r="AL46" s="311">
        <f t="shared" si="184"/>
        <v>68.90625</v>
      </c>
      <c r="AM46" s="311">
        <f t="shared" si="184"/>
        <v>68.90625</v>
      </c>
      <c r="AN46" s="311">
        <f t="shared" si="184"/>
        <v>68.90625</v>
      </c>
      <c r="AO46" s="311">
        <f t="shared" si="184"/>
        <v>68.90625</v>
      </c>
      <c r="AP46" s="311">
        <f t="shared" si="184"/>
        <v>68.90625</v>
      </c>
      <c r="AQ46" s="311">
        <f t="shared" si="184"/>
        <v>68.90625</v>
      </c>
      <c r="AR46" s="313">
        <f t="shared" si="184"/>
        <v>68.90625</v>
      </c>
      <c r="AS46" s="69">
        <f t="shared" si="184"/>
        <v>826.87500000000011</v>
      </c>
      <c r="AT46" s="311">
        <f t="shared" si="184"/>
        <v>72.351562500000014</v>
      </c>
      <c r="AU46" s="311">
        <f t="shared" si="184"/>
        <v>72.351562500000014</v>
      </c>
      <c r="AV46" s="311">
        <f t="shared" si="184"/>
        <v>72.351562500000014</v>
      </c>
      <c r="AW46" s="311">
        <f t="shared" si="184"/>
        <v>72.351562500000014</v>
      </c>
      <c r="AX46" s="311">
        <f t="shared" si="184"/>
        <v>72.351562500000014</v>
      </c>
      <c r="AY46" s="311">
        <f t="shared" si="184"/>
        <v>72.351562500000014</v>
      </c>
      <c r="AZ46" s="311">
        <f t="shared" si="184"/>
        <v>72.351562500000014</v>
      </c>
      <c r="BA46" s="311">
        <f t="shared" si="184"/>
        <v>72.351562500000014</v>
      </c>
      <c r="BB46" s="311">
        <f t="shared" si="184"/>
        <v>72.351562500000014</v>
      </c>
      <c r="BC46" s="311">
        <f t="shared" si="184"/>
        <v>72.351562500000014</v>
      </c>
      <c r="BD46" s="311">
        <f t="shared" si="184"/>
        <v>72.351562500000014</v>
      </c>
      <c r="BE46" s="313">
        <f t="shared" si="184"/>
        <v>72.351562500000014</v>
      </c>
      <c r="BF46" s="70">
        <f t="shared" si="184"/>
        <v>868.21875000000011</v>
      </c>
      <c r="BG46" s="311">
        <f t="shared" si="184"/>
        <v>75.969140625000023</v>
      </c>
      <c r="BH46" s="311">
        <f t="shared" si="184"/>
        <v>75.969140625000023</v>
      </c>
      <c r="BI46" s="311">
        <f t="shared" si="184"/>
        <v>75.969140625000023</v>
      </c>
      <c r="BJ46" s="311">
        <f t="shared" si="184"/>
        <v>75.969140625000023</v>
      </c>
      <c r="BK46" s="311">
        <f t="shared" si="184"/>
        <v>75.969140625000023</v>
      </c>
      <c r="BL46" s="311">
        <f t="shared" si="184"/>
        <v>75.969140625000023</v>
      </c>
      <c r="BM46" s="311">
        <f t="shared" si="184"/>
        <v>75.969140625000023</v>
      </c>
      <c r="BN46" s="311">
        <f t="shared" si="184"/>
        <v>75.969140625000023</v>
      </c>
      <c r="BO46" s="311">
        <f t="shared" si="184"/>
        <v>75.969140625000023</v>
      </c>
      <c r="BP46" s="311">
        <f t="shared" si="184"/>
        <v>75.969140625000023</v>
      </c>
      <c r="BQ46" s="311">
        <f t="shared" si="184"/>
        <v>75.969140625000023</v>
      </c>
      <c r="BR46" s="313">
        <f t="shared" si="184"/>
        <v>75.969140625000023</v>
      </c>
      <c r="BS46" s="71">
        <f t="shared" ref="BS46" si="185">SUM(BS26:BS44)</f>
        <v>911.62968750000005</v>
      </c>
    </row>
    <row r="47" spans="1:71" s="98" customFormat="1" ht="6" customHeight="1" x14ac:dyDescent="0.2">
      <c r="A47" s="791"/>
      <c r="B47" s="56"/>
      <c r="C47" s="56"/>
      <c r="D47" s="56"/>
      <c r="E47" s="56"/>
      <c r="F47" s="56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120"/>
      <c r="T47" s="57"/>
      <c r="U47" s="57"/>
      <c r="V47" s="57"/>
      <c r="W47" s="57"/>
      <c r="X47" s="57"/>
      <c r="Y47" s="57"/>
      <c r="Z47" s="57"/>
      <c r="AA47" s="57"/>
      <c r="AB47" s="57"/>
      <c r="AC47" s="57"/>
      <c r="AD47" s="57"/>
      <c r="AE47" s="57"/>
      <c r="AF47" s="120"/>
      <c r="AG47" s="57"/>
      <c r="AH47" s="57"/>
      <c r="AI47" s="57"/>
      <c r="AJ47" s="57"/>
      <c r="AK47" s="57"/>
      <c r="AL47" s="57"/>
      <c r="AM47" s="57"/>
      <c r="AN47" s="57"/>
      <c r="AO47" s="57"/>
      <c r="AP47" s="57"/>
      <c r="AQ47" s="57"/>
      <c r="AR47" s="57"/>
      <c r="AS47" s="120"/>
      <c r="AT47" s="57"/>
      <c r="AU47" s="57"/>
      <c r="AV47" s="57"/>
      <c r="AW47" s="57"/>
      <c r="AX47" s="57"/>
      <c r="AY47" s="57"/>
      <c r="AZ47" s="57"/>
      <c r="BA47" s="57"/>
      <c r="BB47" s="57"/>
      <c r="BC47" s="57"/>
      <c r="BD47" s="57"/>
      <c r="BE47" s="57"/>
      <c r="BF47" s="120"/>
      <c r="BG47" s="57"/>
      <c r="BH47" s="57"/>
      <c r="BI47" s="57"/>
      <c r="BJ47" s="57"/>
      <c r="BK47" s="57"/>
      <c r="BL47" s="57"/>
      <c r="BM47" s="57"/>
      <c r="BN47" s="57"/>
      <c r="BO47" s="57"/>
      <c r="BP47" s="57"/>
      <c r="BQ47" s="57"/>
      <c r="BR47" s="57"/>
      <c r="BS47" s="120"/>
    </row>
    <row r="48" spans="1:71" s="58" customFormat="1" ht="6" customHeight="1" x14ac:dyDescent="0.2">
      <c r="B48" s="59"/>
      <c r="D48" s="59"/>
      <c r="E48" s="59"/>
      <c r="F48" s="59"/>
      <c r="G48" s="162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242"/>
      <c r="T48" s="162"/>
      <c r="U48" s="162"/>
      <c r="V48" s="162"/>
      <c r="W48" s="162"/>
      <c r="X48" s="162"/>
      <c r="Y48" s="162"/>
      <c r="Z48" s="162"/>
      <c r="AA48" s="162"/>
      <c r="AB48" s="162"/>
      <c r="AC48" s="162"/>
      <c r="AD48" s="162"/>
      <c r="AE48" s="162"/>
      <c r="AF48" s="242"/>
      <c r="AG48" s="162"/>
      <c r="AH48" s="162"/>
      <c r="AI48" s="162"/>
      <c r="AJ48" s="162"/>
      <c r="AK48" s="162"/>
      <c r="AL48" s="162"/>
      <c r="AM48" s="162"/>
      <c r="AN48" s="162"/>
      <c r="AO48" s="162"/>
      <c r="AP48" s="162"/>
      <c r="AQ48" s="162"/>
      <c r="AR48" s="162"/>
      <c r="AS48" s="242"/>
      <c r="AT48" s="162"/>
      <c r="AU48" s="162"/>
      <c r="AV48" s="162"/>
      <c r="AW48" s="162"/>
      <c r="AX48" s="162"/>
      <c r="AY48" s="162"/>
      <c r="AZ48" s="162"/>
      <c r="BA48" s="162"/>
      <c r="BB48" s="162"/>
      <c r="BC48" s="162"/>
      <c r="BD48" s="162"/>
      <c r="BE48" s="162"/>
      <c r="BF48" s="242"/>
      <c r="BG48" s="162"/>
      <c r="BH48" s="162"/>
      <c r="BI48" s="162"/>
      <c r="BJ48" s="162"/>
      <c r="BK48" s="162"/>
      <c r="BL48" s="162"/>
      <c r="BM48" s="162"/>
      <c r="BN48" s="162"/>
      <c r="BO48" s="162"/>
      <c r="BP48" s="162"/>
      <c r="BQ48" s="162"/>
      <c r="BR48" s="162"/>
      <c r="BS48" s="242"/>
    </row>
    <row r="49" spans="1:71" s="59" customFormat="1" ht="6" customHeight="1" x14ac:dyDescent="0.2">
      <c r="A49" s="99"/>
      <c r="B49" s="61"/>
      <c r="C49" s="61"/>
      <c r="D49" s="61"/>
      <c r="E49" s="61"/>
      <c r="F49" s="61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376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376"/>
      <c r="AG49" s="57"/>
      <c r="AH49" s="57"/>
      <c r="AI49" s="57"/>
      <c r="AJ49" s="57"/>
      <c r="AK49" s="57"/>
      <c r="AL49" s="57"/>
      <c r="AM49" s="57"/>
      <c r="AN49" s="57"/>
      <c r="AO49" s="57"/>
      <c r="AP49" s="57"/>
      <c r="AQ49" s="57"/>
      <c r="AR49" s="57"/>
      <c r="AS49" s="376"/>
      <c r="AT49" s="57"/>
      <c r="AU49" s="57"/>
      <c r="AV49" s="57"/>
      <c r="AW49" s="57"/>
      <c r="AX49" s="57"/>
      <c r="AY49" s="57"/>
      <c r="AZ49" s="57"/>
      <c r="BA49" s="57"/>
      <c r="BB49" s="57"/>
      <c r="BC49" s="57"/>
      <c r="BD49" s="57"/>
      <c r="BE49" s="57"/>
      <c r="BF49" s="376"/>
      <c r="BG49" s="57"/>
      <c r="BH49" s="57"/>
      <c r="BI49" s="57"/>
      <c r="BJ49" s="57"/>
      <c r="BK49" s="57"/>
      <c r="BL49" s="57"/>
      <c r="BM49" s="57"/>
      <c r="BN49" s="57"/>
      <c r="BO49" s="57"/>
      <c r="BP49" s="57"/>
      <c r="BQ49" s="57"/>
      <c r="BR49" s="57"/>
      <c r="BS49" s="120"/>
    </row>
    <row r="50" spans="1:71" s="59" customFormat="1" ht="15" x14ac:dyDescent="0.25">
      <c r="A50" s="100"/>
      <c r="B50" s="84"/>
      <c r="C50" s="84" t="s">
        <v>51</v>
      </c>
      <c r="D50" s="307">
        <v>0.05</v>
      </c>
      <c r="E50" s="84"/>
      <c r="F50" s="84"/>
      <c r="G50" s="435">
        <v>10</v>
      </c>
      <c r="H50" s="81">
        <f t="shared" ref="H50:R50" si="186">IF(H$2=1,G50*(1+$D50),G50)</f>
        <v>10</v>
      </c>
      <c r="I50" s="81">
        <f t="shared" si="186"/>
        <v>10</v>
      </c>
      <c r="J50" s="81">
        <f t="shared" si="186"/>
        <v>10</v>
      </c>
      <c r="K50" s="81">
        <f t="shared" si="186"/>
        <v>10</v>
      </c>
      <c r="L50" s="81">
        <f t="shared" si="186"/>
        <v>10</v>
      </c>
      <c r="M50" s="81">
        <f t="shared" si="186"/>
        <v>10</v>
      </c>
      <c r="N50" s="81">
        <f t="shared" si="186"/>
        <v>10</v>
      </c>
      <c r="O50" s="81">
        <f t="shared" si="186"/>
        <v>10</v>
      </c>
      <c r="P50" s="81">
        <f t="shared" si="186"/>
        <v>10</v>
      </c>
      <c r="Q50" s="81">
        <f t="shared" si="186"/>
        <v>10</v>
      </c>
      <c r="R50" s="124">
        <f t="shared" si="186"/>
        <v>10</v>
      </c>
      <c r="S50" s="38">
        <f>SUM(G50:R50)</f>
        <v>120</v>
      </c>
      <c r="T50" s="81">
        <f t="shared" ref="T50:T65" si="187">IF(T$2=13,R50*(1+$D50),R50)</f>
        <v>10.5</v>
      </c>
      <c r="U50" s="81">
        <f t="shared" ref="U50:AE50" si="188">IF(U$2=13,T50*(1+$D50),T50)</f>
        <v>10.5</v>
      </c>
      <c r="V50" s="81">
        <f t="shared" si="188"/>
        <v>10.5</v>
      </c>
      <c r="W50" s="81">
        <f t="shared" si="188"/>
        <v>10.5</v>
      </c>
      <c r="X50" s="81">
        <f t="shared" si="188"/>
        <v>10.5</v>
      </c>
      <c r="Y50" s="81">
        <f t="shared" si="188"/>
        <v>10.5</v>
      </c>
      <c r="Z50" s="81">
        <f t="shared" si="188"/>
        <v>10.5</v>
      </c>
      <c r="AA50" s="81">
        <f t="shared" si="188"/>
        <v>10.5</v>
      </c>
      <c r="AB50" s="81">
        <f t="shared" si="188"/>
        <v>10.5</v>
      </c>
      <c r="AC50" s="81">
        <f t="shared" si="188"/>
        <v>10.5</v>
      </c>
      <c r="AD50" s="81">
        <f t="shared" si="188"/>
        <v>10.5</v>
      </c>
      <c r="AE50" s="125">
        <f t="shared" si="188"/>
        <v>10.5</v>
      </c>
      <c r="AF50" s="39">
        <f>SUM(T50:AE50)</f>
        <v>126</v>
      </c>
      <c r="AG50" s="81">
        <f t="shared" ref="AG50:AG65" si="189">IF(AG$2=25,AE50*(1+$D50),AE50)</f>
        <v>11.025</v>
      </c>
      <c r="AH50" s="81">
        <f t="shared" ref="AH50:AR50" si="190">IF(AH$2=25,AG50*(1+$D50),AG50)</f>
        <v>11.025</v>
      </c>
      <c r="AI50" s="81">
        <f t="shared" si="190"/>
        <v>11.025</v>
      </c>
      <c r="AJ50" s="81">
        <f t="shared" si="190"/>
        <v>11.025</v>
      </c>
      <c r="AK50" s="81">
        <f t="shared" si="190"/>
        <v>11.025</v>
      </c>
      <c r="AL50" s="81">
        <f t="shared" si="190"/>
        <v>11.025</v>
      </c>
      <c r="AM50" s="81">
        <f t="shared" si="190"/>
        <v>11.025</v>
      </c>
      <c r="AN50" s="81">
        <f t="shared" si="190"/>
        <v>11.025</v>
      </c>
      <c r="AO50" s="81">
        <f t="shared" si="190"/>
        <v>11.025</v>
      </c>
      <c r="AP50" s="81">
        <f t="shared" si="190"/>
        <v>11.025</v>
      </c>
      <c r="AQ50" s="81">
        <f t="shared" si="190"/>
        <v>11.025</v>
      </c>
      <c r="AR50" s="125">
        <f t="shared" si="190"/>
        <v>11.025</v>
      </c>
      <c r="AS50" s="40">
        <f>SUM(AG50:AR50)</f>
        <v>132.30000000000004</v>
      </c>
      <c r="AT50" s="81">
        <f t="shared" ref="AT50:AT65" si="191">IF(AT$2=37,AR50*(1+$D50),AR50)</f>
        <v>11.576250000000002</v>
      </c>
      <c r="AU50" s="81">
        <f t="shared" ref="AU50:BE50" si="192">IF(AU$2=37,AT50*(1+$D50),AT50)</f>
        <v>11.576250000000002</v>
      </c>
      <c r="AV50" s="81">
        <f t="shared" si="192"/>
        <v>11.576250000000002</v>
      </c>
      <c r="AW50" s="81">
        <f t="shared" si="192"/>
        <v>11.576250000000002</v>
      </c>
      <c r="AX50" s="81">
        <f t="shared" si="192"/>
        <v>11.576250000000002</v>
      </c>
      <c r="AY50" s="81">
        <f t="shared" si="192"/>
        <v>11.576250000000002</v>
      </c>
      <c r="AZ50" s="81">
        <f t="shared" si="192"/>
        <v>11.576250000000002</v>
      </c>
      <c r="BA50" s="81">
        <f t="shared" si="192"/>
        <v>11.576250000000002</v>
      </c>
      <c r="BB50" s="81">
        <f t="shared" si="192"/>
        <v>11.576250000000002</v>
      </c>
      <c r="BC50" s="81">
        <f t="shared" si="192"/>
        <v>11.576250000000002</v>
      </c>
      <c r="BD50" s="81">
        <f t="shared" si="192"/>
        <v>11.576250000000002</v>
      </c>
      <c r="BE50" s="125">
        <f t="shared" si="192"/>
        <v>11.576250000000002</v>
      </c>
      <c r="BF50" s="41">
        <f>SUM(AT50:BE50)</f>
        <v>138.91500000000002</v>
      </c>
      <c r="BG50" s="81">
        <f t="shared" ref="BG50:BG65" si="193">IF(BG$2=49,BE50*(1+$D50),BE50)</f>
        <v>12.155062500000001</v>
      </c>
      <c r="BH50" s="81">
        <f t="shared" ref="BH50:BR50" si="194">IF(BH$2=49,BG50*(1+$D50),BG50)</f>
        <v>12.155062500000001</v>
      </c>
      <c r="BI50" s="81">
        <f t="shared" si="194"/>
        <v>12.155062500000001</v>
      </c>
      <c r="BJ50" s="81">
        <f t="shared" si="194"/>
        <v>12.155062500000001</v>
      </c>
      <c r="BK50" s="81">
        <f t="shared" si="194"/>
        <v>12.155062500000001</v>
      </c>
      <c r="BL50" s="81">
        <f t="shared" si="194"/>
        <v>12.155062500000001</v>
      </c>
      <c r="BM50" s="81">
        <f t="shared" si="194"/>
        <v>12.155062500000001</v>
      </c>
      <c r="BN50" s="81">
        <f t="shared" si="194"/>
        <v>12.155062500000001</v>
      </c>
      <c r="BO50" s="81">
        <f t="shared" si="194"/>
        <v>12.155062500000001</v>
      </c>
      <c r="BP50" s="81">
        <f t="shared" si="194"/>
        <v>12.155062500000001</v>
      </c>
      <c r="BQ50" s="81">
        <f t="shared" si="194"/>
        <v>12.155062500000001</v>
      </c>
      <c r="BR50" s="82">
        <f t="shared" si="194"/>
        <v>12.155062500000001</v>
      </c>
      <c r="BS50" s="42">
        <f>SUM(BG50:BR50)</f>
        <v>145.86075000000002</v>
      </c>
    </row>
    <row r="51" spans="1:71" s="59" customFormat="1" ht="15" x14ac:dyDescent="0.25">
      <c r="A51" s="100"/>
      <c r="B51" s="84"/>
      <c r="C51" s="786" t="s">
        <v>5</v>
      </c>
      <c r="D51" s="307">
        <v>0.05</v>
      </c>
      <c r="E51" s="84"/>
      <c r="F51" s="84"/>
      <c r="G51" s="435">
        <v>5</v>
      </c>
      <c r="H51" s="81">
        <f t="shared" ref="H51:R51" si="195">IF(H$2=1,G51*(1+$D51),G51)</f>
        <v>5</v>
      </c>
      <c r="I51" s="81">
        <f t="shared" si="195"/>
        <v>5</v>
      </c>
      <c r="J51" s="81">
        <f t="shared" si="195"/>
        <v>5</v>
      </c>
      <c r="K51" s="81">
        <f t="shared" si="195"/>
        <v>5</v>
      </c>
      <c r="L51" s="81">
        <f t="shared" si="195"/>
        <v>5</v>
      </c>
      <c r="M51" s="81">
        <f t="shared" si="195"/>
        <v>5</v>
      </c>
      <c r="N51" s="81">
        <f t="shared" si="195"/>
        <v>5</v>
      </c>
      <c r="O51" s="81">
        <f t="shared" si="195"/>
        <v>5</v>
      </c>
      <c r="P51" s="81">
        <f t="shared" si="195"/>
        <v>5</v>
      </c>
      <c r="Q51" s="81">
        <f t="shared" si="195"/>
        <v>5</v>
      </c>
      <c r="R51" s="81">
        <f t="shared" si="195"/>
        <v>5</v>
      </c>
      <c r="S51" s="44">
        <f t="shared" ref="S51:S65" si="196">SUM(G51:R51)</f>
        <v>60</v>
      </c>
      <c r="T51" s="81">
        <f t="shared" si="187"/>
        <v>5.25</v>
      </c>
      <c r="U51" s="81">
        <f t="shared" ref="U51:AE51" si="197">IF(U$2=13,T51*(1+$D51),T51)</f>
        <v>5.25</v>
      </c>
      <c r="V51" s="81">
        <f t="shared" si="197"/>
        <v>5.25</v>
      </c>
      <c r="W51" s="81">
        <f t="shared" si="197"/>
        <v>5.25</v>
      </c>
      <c r="X51" s="81">
        <f t="shared" si="197"/>
        <v>5.25</v>
      </c>
      <c r="Y51" s="81">
        <f t="shared" si="197"/>
        <v>5.25</v>
      </c>
      <c r="Z51" s="81">
        <f t="shared" si="197"/>
        <v>5.25</v>
      </c>
      <c r="AA51" s="81">
        <f t="shared" si="197"/>
        <v>5.25</v>
      </c>
      <c r="AB51" s="81">
        <f t="shared" si="197"/>
        <v>5.25</v>
      </c>
      <c r="AC51" s="81">
        <f t="shared" si="197"/>
        <v>5.25</v>
      </c>
      <c r="AD51" s="81">
        <f t="shared" si="197"/>
        <v>5.25</v>
      </c>
      <c r="AE51" s="82">
        <f t="shared" si="197"/>
        <v>5.25</v>
      </c>
      <c r="AF51" s="45">
        <f t="shared" ref="AF51:AF60" si="198">SUM(T51:AE51)</f>
        <v>63</v>
      </c>
      <c r="AG51" s="81">
        <f t="shared" si="189"/>
        <v>5.5125000000000002</v>
      </c>
      <c r="AH51" s="81">
        <f t="shared" ref="AH51:AR51" si="199">IF(AH$2=25,AG51*(1+$D51),AG51)</f>
        <v>5.5125000000000002</v>
      </c>
      <c r="AI51" s="81">
        <f t="shared" si="199"/>
        <v>5.5125000000000002</v>
      </c>
      <c r="AJ51" s="81">
        <f t="shared" si="199"/>
        <v>5.5125000000000002</v>
      </c>
      <c r="AK51" s="81">
        <f t="shared" si="199"/>
        <v>5.5125000000000002</v>
      </c>
      <c r="AL51" s="81">
        <f t="shared" si="199"/>
        <v>5.5125000000000002</v>
      </c>
      <c r="AM51" s="81">
        <f t="shared" si="199"/>
        <v>5.5125000000000002</v>
      </c>
      <c r="AN51" s="81">
        <f t="shared" si="199"/>
        <v>5.5125000000000002</v>
      </c>
      <c r="AO51" s="81">
        <f t="shared" si="199"/>
        <v>5.5125000000000002</v>
      </c>
      <c r="AP51" s="81">
        <f t="shared" si="199"/>
        <v>5.5125000000000002</v>
      </c>
      <c r="AQ51" s="81">
        <f t="shared" si="199"/>
        <v>5.5125000000000002</v>
      </c>
      <c r="AR51" s="82">
        <f t="shared" si="199"/>
        <v>5.5125000000000002</v>
      </c>
      <c r="AS51" s="46">
        <f t="shared" ref="AS51:AS60" si="200">SUM(AG51:AR51)</f>
        <v>66.15000000000002</v>
      </c>
      <c r="AT51" s="81">
        <f t="shared" si="191"/>
        <v>5.7881250000000009</v>
      </c>
      <c r="AU51" s="81">
        <f t="shared" ref="AU51:BE51" si="201">IF(AU$2=37,AT51*(1+$D51),AT51)</f>
        <v>5.7881250000000009</v>
      </c>
      <c r="AV51" s="81">
        <f t="shared" si="201"/>
        <v>5.7881250000000009</v>
      </c>
      <c r="AW51" s="81">
        <f t="shared" si="201"/>
        <v>5.7881250000000009</v>
      </c>
      <c r="AX51" s="81">
        <f t="shared" si="201"/>
        <v>5.7881250000000009</v>
      </c>
      <c r="AY51" s="81">
        <f t="shared" si="201"/>
        <v>5.7881250000000009</v>
      </c>
      <c r="AZ51" s="81">
        <f t="shared" si="201"/>
        <v>5.7881250000000009</v>
      </c>
      <c r="BA51" s="81">
        <f t="shared" si="201"/>
        <v>5.7881250000000009</v>
      </c>
      <c r="BB51" s="81">
        <f t="shared" si="201"/>
        <v>5.7881250000000009</v>
      </c>
      <c r="BC51" s="81">
        <f t="shared" si="201"/>
        <v>5.7881250000000009</v>
      </c>
      <c r="BD51" s="81">
        <f t="shared" si="201"/>
        <v>5.7881250000000009</v>
      </c>
      <c r="BE51" s="82">
        <f t="shared" si="201"/>
        <v>5.7881250000000009</v>
      </c>
      <c r="BF51" s="47">
        <f t="shared" ref="BF51:BF60" si="202">SUM(AT51:BE51)</f>
        <v>69.45750000000001</v>
      </c>
      <c r="BG51" s="81">
        <f t="shared" si="193"/>
        <v>6.0775312500000007</v>
      </c>
      <c r="BH51" s="81">
        <f t="shared" ref="BH51:BR51" si="203">IF(BH$2=49,BG51*(1+$D51),BG51)</f>
        <v>6.0775312500000007</v>
      </c>
      <c r="BI51" s="81">
        <f t="shared" si="203"/>
        <v>6.0775312500000007</v>
      </c>
      <c r="BJ51" s="81">
        <f t="shared" si="203"/>
        <v>6.0775312500000007</v>
      </c>
      <c r="BK51" s="81">
        <f t="shared" si="203"/>
        <v>6.0775312500000007</v>
      </c>
      <c r="BL51" s="81">
        <f t="shared" si="203"/>
        <v>6.0775312500000007</v>
      </c>
      <c r="BM51" s="81">
        <f t="shared" si="203"/>
        <v>6.0775312500000007</v>
      </c>
      <c r="BN51" s="81">
        <f t="shared" si="203"/>
        <v>6.0775312500000007</v>
      </c>
      <c r="BO51" s="81">
        <f t="shared" si="203"/>
        <v>6.0775312500000007</v>
      </c>
      <c r="BP51" s="81">
        <f t="shared" si="203"/>
        <v>6.0775312500000007</v>
      </c>
      <c r="BQ51" s="81">
        <f t="shared" si="203"/>
        <v>6.0775312500000007</v>
      </c>
      <c r="BR51" s="82">
        <f t="shared" si="203"/>
        <v>6.0775312500000007</v>
      </c>
      <c r="BS51" s="48">
        <f t="shared" ref="BS51:BS60" si="204">SUM(BG51:BR51)</f>
        <v>72.930375000000012</v>
      </c>
    </row>
    <row r="52" spans="1:71" s="59" customFormat="1" ht="15" x14ac:dyDescent="0.25">
      <c r="A52" s="100"/>
      <c r="B52" s="84"/>
      <c r="C52" s="786" t="s">
        <v>84</v>
      </c>
      <c r="D52" s="307">
        <v>0.05</v>
      </c>
      <c r="E52" s="84"/>
      <c r="F52" s="84"/>
      <c r="G52" s="435">
        <v>5</v>
      </c>
      <c r="H52" s="81">
        <f t="shared" ref="H52:R52" si="205">IF(H$2=1,G52*(1+$D52),G52)</f>
        <v>5</v>
      </c>
      <c r="I52" s="81">
        <f t="shared" si="205"/>
        <v>5</v>
      </c>
      <c r="J52" s="81">
        <f t="shared" si="205"/>
        <v>5</v>
      </c>
      <c r="K52" s="81">
        <f t="shared" si="205"/>
        <v>5</v>
      </c>
      <c r="L52" s="81">
        <f t="shared" si="205"/>
        <v>5</v>
      </c>
      <c r="M52" s="81">
        <f t="shared" si="205"/>
        <v>5</v>
      </c>
      <c r="N52" s="81">
        <f t="shared" si="205"/>
        <v>5</v>
      </c>
      <c r="O52" s="81">
        <f t="shared" si="205"/>
        <v>5</v>
      </c>
      <c r="P52" s="81">
        <f t="shared" si="205"/>
        <v>5</v>
      </c>
      <c r="Q52" s="81">
        <f t="shared" si="205"/>
        <v>5</v>
      </c>
      <c r="R52" s="81">
        <f t="shared" si="205"/>
        <v>5</v>
      </c>
      <c r="S52" s="44">
        <f t="shared" si="196"/>
        <v>60</v>
      </c>
      <c r="T52" s="81">
        <f t="shared" si="187"/>
        <v>5.25</v>
      </c>
      <c r="U52" s="81">
        <f t="shared" ref="U52:AE52" si="206">IF(U$2=13,T52*(1+$D52),T52)</f>
        <v>5.25</v>
      </c>
      <c r="V52" s="81">
        <f t="shared" si="206"/>
        <v>5.25</v>
      </c>
      <c r="W52" s="81">
        <f t="shared" si="206"/>
        <v>5.25</v>
      </c>
      <c r="X52" s="81">
        <f t="shared" si="206"/>
        <v>5.25</v>
      </c>
      <c r="Y52" s="81">
        <f t="shared" si="206"/>
        <v>5.25</v>
      </c>
      <c r="Z52" s="81">
        <f t="shared" si="206"/>
        <v>5.25</v>
      </c>
      <c r="AA52" s="81">
        <f t="shared" si="206"/>
        <v>5.25</v>
      </c>
      <c r="AB52" s="81">
        <f t="shared" si="206"/>
        <v>5.25</v>
      </c>
      <c r="AC52" s="81">
        <f t="shared" si="206"/>
        <v>5.25</v>
      </c>
      <c r="AD52" s="81">
        <f t="shared" si="206"/>
        <v>5.25</v>
      </c>
      <c r="AE52" s="82">
        <f t="shared" si="206"/>
        <v>5.25</v>
      </c>
      <c r="AF52" s="45">
        <f t="shared" si="198"/>
        <v>63</v>
      </c>
      <c r="AG52" s="81">
        <f t="shared" si="189"/>
        <v>5.5125000000000002</v>
      </c>
      <c r="AH52" s="81">
        <f t="shared" ref="AH52:AR52" si="207">IF(AH$2=25,AG52*(1+$D52),AG52)</f>
        <v>5.5125000000000002</v>
      </c>
      <c r="AI52" s="81">
        <f t="shared" si="207"/>
        <v>5.5125000000000002</v>
      </c>
      <c r="AJ52" s="81">
        <f t="shared" si="207"/>
        <v>5.5125000000000002</v>
      </c>
      <c r="AK52" s="81">
        <f t="shared" si="207"/>
        <v>5.5125000000000002</v>
      </c>
      <c r="AL52" s="81">
        <f t="shared" si="207"/>
        <v>5.5125000000000002</v>
      </c>
      <c r="AM52" s="81">
        <f t="shared" si="207"/>
        <v>5.5125000000000002</v>
      </c>
      <c r="AN52" s="81">
        <f t="shared" si="207"/>
        <v>5.5125000000000002</v>
      </c>
      <c r="AO52" s="81">
        <f t="shared" si="207"/>
        <v>5.5125000000000002</v>
      </c>
      <c r="AP52" s="81">
        <f t="shared" si="207"/>
        <v>5.5125000000000002</v>
      </c>
      <c r="AQ52" s="81">
        <f t="shared" si="207"/>
        <v>5.5125000000000002</v>
      </c>
      <c r="AR52" s="82">
        <f t="shared" si="207"/>
        <v>5.5125000000000002</v>
      </c>
      <c r="AS52" s="46">
        <f t="shared" si="200"/>
        <v>66.15000000000002</v>
      </c>
      <c r="AT52" s="81">
        <f t="shared" si="191"/>
        <v>5.7881250000000009</v>
      </c>
      <c r="AU52" s="81">
        <f t="shared" ref="AU52:BE52" si="208">IF(AU$2=37,AT52*(1+$D52),AT52)</f>
        <v>5.7881250000000009</v>
      </c>
      <c r="AV52" s="81">
        <f t="shared" si="208"/>
        <v>5.7881250000000009</v>
      </c>
      <c r="AW52" s="81">
        <f t="shared" si="208"/>
        <v>5.7881250000000009</v>
      </c>
      <c r="AX52" s="81">
        <f t="shared" si="208"/>
        <v>5.7881250000000009</v>
      </c>
      <c r="AY52" s="81">
        <f t="shared" si="208"/>
        <v>5.7881250000000009</v>
      </c>
      <c r="AZ52" s="81">
        <f t="shared" si="208"/>
        <v>5.7881250000000009</v>
      </c>
      <c r="BA52" s="81">
        <f t="shared" si="208"/>
        <v>5.7881250000000009</v>
      </c>
      <c r="BB52" s="81">
        <f t="shared" si="208"/>
        <v>5.7881250000000009</v>
      </c>
      <c r="BC52" s="81">
        <f t="shared" si="208"/>
        <v>5.7881250000000009</v>
      </c>
      <c r="BD52" s="81">
        <f t="shared" si="208"/>
        <v>5.7881250000000009</v>
      </c>
      <c r="BE52" s="82">
        <f t="shared" si="208"/>
        <v>5.7881250000000009</v>
      </c>
      <c r="BF52" s="47">
        <f t="shared" si="202"/>
        <v>69.45750000000001</v>
      </c>
      <c r="BG52" s="81">
        <f t="shared" si="193"/>
        <v>6.0775312500000007</v>
      </c>
      <c r="BH52" s="81">
        <f t="shared" ref="BH52:BR52" si="209">IF(BH$2=49,BG52*(1+$D52),BG52)</f>
        <v>6.0775312500000007</v>
      </c>
      <c r="BI52" s="81">
        <f t="shared" si="209"/>
        <v>6.0775312500000007</v>
      </c>
      <c r="BJ52" s="81">
        <f t="shared" si="209"/>
        <v>6.0775312500000007</v>
      </c>
      <c r="BK52" s="81">
        <f t="shared" si="209"/>
        <v>6.0775312500000007</v>
      </c>
      <c r="BL52" s="81">
        <f t="shared" si="209"/>
        <v>6.0775312500000007</v>
      </c>
      <c r="BM52" s="81">
        <f t="shared" si="209"/>
        <v>6.0775312500000007</v>
      </c>
      <c r="BN52" s="81">
        <f t="shared" si="209"/>
        <v>6.0775312500000007</v>
      </c>
      <c r="BO52" s="81">
        <f t="shared" si="209"/>
        <v>6.0775312500000007</v>
      </c>
      <c r="BP52" s="81">
        <f t="shared" si="209"/>
        <v>6.0775312500000007</v>
      </c>
      <c r="BQ52" s="81">
        <f t="shared" si="209"/>
        <v>6.0775312500000007</v>
      </c>
      <c r="BR52" s="82">
        <f t="shared" si="209"/>
        <v>6.0775312500000007</v>
      </c>
      <c r="BS52" s="48">
        <f t="shared" si="204"/>
        <v>72.930375000000012</v>
      </c>
    </row>
    <row r="53" spans="1:71" s="59" customFormat="1" ht="15" x14ac:dyDescent="0.25">
      <c r="A53" s="100"/>
      <c r="B53" s="84"/>
      <c r="C53" s="786" t="s">
        <v>85</v>
      </c>
      <c r="D53" s="307">
        <v>0.05</v>
      </c>
      <c r="E53" s="84"/>
      <c r="F53" s="84"/>
      <c r="G53" s="435">
        <v>7.5</v>
      </c>
      <c r="H53" s="81">
        <f t="shared" ref="H53:R53" si="210">IF(H$2=1,G53*(1+$D53),G53)</f>
        <v>7.5</v>
      </c>
      <c r="I53" s="81">
        <f t="shared" si="210"/>
        <v>7.5</v>
      </c>
      <c r="J53" s="81">
        <f t="shared" si="210"/>
        <v>7.5</v>
      </c>
      <c r="K53" s="81">
        <f t="shared" si="210"/>
        <v>7.5</v>
      </c>
      <c r="L53" s="81">
        <f t="shared" si="210"/>
        <v>7.5</v>
      </c>
      <c r="M53" s="81">
        <f t="shared" si="210"/>
        <v>7.5</v>
      </c>
      <c r="N53" s="81">
        <f t="shared" si="210"/>
        <v>7.5</v>
      </c>
      <c r="O53" s="81">
        <f t="shared" si="210"/>
        <v>7.5</v>
      </c>
      <c r="P53" s="81">
        <f t="shared" si="210"/>
        <v>7.5</v>
      </c>
      <c r="Q53" s="81">
        <f t="shared" si="210"/>
        <v>7.5</v>
      </c>
      <c r="R53" s="81">
        <f t="shared" si="210"/>
        <v>7.5</v>
      </c>
      <c r="S53" s="44">
        <f t="shared" si="196"/>
        <v>90</v>
      </c>
      <c r="T53" s="81">
        <f t="shared" si="187"/>
        <v>7.875</v>
      </c>
      <c r="U53" s="81">
        <f t="shared" ref="U53:AE53" si="211">IF(U$2=13,T53*(1+$D53),T53)</f>
        <v>7.875</v>
      </c>
      <c r="V53" s="81">
        <f t="shared" si="211"/>
        <v>7.875</v>
      </c>
      <c r="W53" s="81">
        <f t="shared" si="211"/>
        <v>7.875</v>
      </c>
      <c r="X53" s="81">
        <f t="shared" si="211"/>
        <v>7.875</v>
      </c>
      <c r="Y53" s="81">
        <f t="shared" si="211"/>
        <v>7.875</v>
      </c>
      <c r="Z53" s="81">
        <f t="shared" si="211"/>
        <v>7.875</v>
      </c>
      <c r="AA53" s="81">
        <f t="shared" si="211"/>
        <v>7.875</v>
      </c>
      <c r="AB53" s="81">
        <f t="shared" si="211"/>
        <v>7.875</v>
      </c>
      <c r="AC53" s="81">
        <f t="shared" si="211"/>
        <v>7.875</v>
      </c>
      <c r="AD53" s="81">
        <f t="shared" si="211"/>
        <v>7.875</v>
      </c>
      <c r="AE53" s="82">
        <f t="shared" si="211"/>
        <v>7.875</v>
      </c>
      <c r="AF53" s="45">
        <f t="shared" si="198"/>
        <v>94.5</v>
      </c>
      <c r="AG53" s="81">
        <f t="shared" si="189"/>
        <v>8.2687500000000007</v>
      </c>
      <c r="AH53" s="81">
        <f t="shared" ref="AH53:AR53" si="212">IF(AH$2=25,AG53*(1+$D53),AG53)</f>
        <v>8.2687500000000007</v>
      </c>
      <c r="AI53" s="81">
        <f t="shared" si="212"/>
        <v>8.2687500000000007</v>
      </c>
      <c r="AJ53" s="81">
        <f t="shared" si="212"/>
        <v>8.2687500000000007</v>
      </c>
      <c r="AK53" s="81">
        <f t="shared" si="212"/>
        <v>8.2687500000000007</v>
      </c>
      <c r="AL53" s="81">
        <f t="shared" si="212"/>
        <v>8.2687500000000007</v>
      </c>
      <c r="AM53" s="81">
        <f t="shared" si="212"/>
        <v>8.2687500000000007</v>
      </c>
      <c r="AN53" s="81">
        <f t="shared" si="212"/>
        <v>8.2687500000000007</v>
      </c>
      <c r="AO53" s="81">
        <f t="shared" si="212"/>
        <v>8.2687500000000007</v>
      </c>
      <c r="AP53" s="81">
        <f t="shared" si="212"/>
        <v>8.2687500000000007</v>
      </c>
      <c r="AQ53" s="81">
        <f t="shared" si="212"/>
        <v>8.2687500000000007</v>
      </c>
      <c r="AR53" s="82">
        <f t="shared" si="212"/>
        <v>8.2687500000000007</v>
      </c>
      <c r="AS53" s="46">
        <f t="shared" si="200"/>
        <v>99.22499999999998</v>
      </c>
      <c r="AT53" s="81">
        <f t="shared" si="191"/>
        <v>8.6821875000000013</v>
      </c>
      <c r="AU53" s="81">
        <f t="shared" ref="AU53:BE53" si="213">IF(AU$2=37,AT53*(1+$D53),AT53)</f>
        <v>8.6821875000000013</v>
      </c>
      <c r="AV53" s="81">
        <f t="shared" si="213"/>
        <v>8.6821875000000013</v>
      </c>
      <c r="AW53" s="81">
        <f t="shared" si="213"/>
        <v>8.6821875000000013</v>
      </c>
      <c r="AX53" s="81">
        <f t="shared" si="213"/>
        <v>8.6821875000000013</v>
      </c>
      <c r="AY53" s="81">
        <f t="shared" si="213"/>
        <v>8.6821875000000013</v>
      </c>
      <c r="AZ53" s="81">
        <f t="shared" si="213"/>
        <v>8.6821875000000013</v>
      </c>
      <c r="BA53" s="81">
        <f t="shared" si="213"/>
        <v>8.6821875000000013</v>
      </c>
      <c r="BB53" s="81">
        <f t="shared" si="213"/>
        <v>8.6821875000000013</v>
      </c>
      <c r="BC53" s="81">
        <f t="shared" si="213"/>
        <v>8.6821875000000013</v>
      </c>
      <c r="BD53" s="81">
        <f t="shared" si="213"/>
        <v>8.6821875000000013</v>
      </c>
      <c r="BE53" s="82">
        <f t="shared" si="213"/>
        <v>8.6821875000000013</v>
      </c>
      <c r="BF53" s="47">
        <f t="shared" si="202"/>
        <v>104.18624999999999</v>
      </c>
      <c r="BG53" s="81">
        <f t="shared" si="193"/>
        <v>9.1162968750000015</v>
      </c>
      <c r="BH53" s="81">
        <f t="shared" ref="BH53:BR53" si="214">IF(BH$2=49,BG53*(1+$D53),BG53)</f>
        <v>9.1162968750000015</v>
      </c>
      <c r="BI53" s="81">
        <f t="shared" si="214"/>
        <v>9.1162968750000015</v>
      </c>
      <c r="BJ53" s="81">
        <f t="shared" si="214"/>
        <v>9.1162968750000015</v>
      </c>
      <c r="BK53" s="81">
        <f t="shared" si="214"/>
        <v>9.1162968750000015</v>
      </c>
      <c r="BL53" s="81">
        <f t="shared" si="214"/>
        <v>9.1162968750000015</v>
      </c>
      <c r="BM53" s="81">
        <f t="shared" si="214"/>
        <v>9.1162968750000015</v>
      </c>
      <c r="BN53" s="81">
        <f t="shared" si="214"/>
        <v>9.1162968750000015</v>
      </c>
      <c r="BO53" s="81">
        <f t="shared" si="214"/>
        <v>9.1162968750000015</v>
      </c>
      <c r="BP53" s="81">
        <f t="shared" si="214"/>
        <v>9.1162968750000015</v>
      </c>
      <c r="BQ53" s="81">
        <f t="shared" si="214"/>
        <v>9.1162968750000015</v>
      </c>
      <c r="BR53" s="82">
        <f t="shared" si="214"/>
        <v>9.1162968750000015</v>
      </c>
      <c r="BS53" s="48">
        <f t="shared" si="204"/>
        <v>109.39556250000003</v>
      </c>
    </row>
    <row r="54" spans="1:71" s="59" customFormat="1" ht="15" x14ac:dyDescent="0.25">
      <c r="A54" s="100"/>
      <c r="B54" s="84"/>
      <c r="C54" s="786" t="s">
        <v>98</v>
      </c>
      <c r="D54" s="307">
        <v>0.05</v>
      </c>
      <c r="E54" s="84"/>
      <c r="F54" s="84"/>
      <c r="G54" s="435">
        <v>5</v>
      </c>
      <c r="H54" s="81">
        <f t="shared" ref="H54:R54" si="215">IF(H$2=1,G54*(1+$D54),G54)</f>
        <v>5</v>
      </c>
      <c r="I54" s="81">
        <f t="shared" si="215"/>
        <v>5</v>
      </c>
      <c r="J54" s="81">
        <f t="shared" si="215"/>
        <v>5</v>
      </c>
      <c r="K54" s="81">
        <f t="shared" si="215"/>
        <v>5</v>
      </c>
      <c r="L54" s="81">
        <f t="shared" si="215"/>
        <v>5</v>
      </c>
      <c r="M54" s="81">
        <f t="shared" si="215"/>
        <v>5</v>
      </c>
      <c r="N54" s="81">
        <f t="shared" si="215"/>
        <v>5</v>
      </c>
      <c r="O54" s="81">
        <f t="shared" si="215"/>
        <v>5</v>
      </c>
      <c r="P54" s="81">
        <f t="shared" si="215"/>
        <v>5</v>
      </c>
      <c r="Q54" s="81">
        <f t="shared" si="215"/>
        <v>5</v>
      </c>
      <c r="R54" s="81">
        <f t="shared" si="215"/>
        <v>5</v>
      </c>
      <c r="S54" s="44">
        <f t="shared" si="196"/>
        <v>60</v>
      </c>
      <c r="T54" s="81">
        <f t="shared" si="187"/>
        <v>5.25</v>
      </c>
      <c r="U54" s="81">
        <f t="shared" ref="U54:AE54" si="216">IF(U$2=13,T54*(1+$D54),T54)</f>
        <v>5.25</v>
      </c>
      <c r="V54" s="81">
        <f t="shared" si="216"/>
        <v>5.25</v>
      </c>
      <c r="W54" s="81">
        <f t="shared" si="216"/>
        <v>5.25</v>
      </c>
      <c r="X54" s="81">
        <f t="shared" si="216"/>
        <v>5.25</v>
      </c>
      <c r="Y54" s="81">
        <f t="shared" si="216"/>
        <v>5.25</v>
      </c>
      <c r="Z54" s="81">
        <f t="shared" si="216"/>
        <v>5.25</v>
      </c>
      <c r="AA54" s="81">
        <f t="shared" si="216"/>
        <v>5.25</v>
      </c>
      <c r="AB54" s="81">
        <f t="shared" si="216"/>
        <v>5.25</v>
      </c>
      <c r="AC54" s="81">
        <f t="shared" si="216"/>
        <v>5.25</v>
      </c>
      <c r="AD54" s="81">
        <f t="shared" si="216"/>
        <v>5.25</v>
      </c>
      <c r="AE54" s="82">
        <f t="shared" si="216"/>
        <v>5.25</v>
      </c>
      <c r="AF54" s="45">
        <f t="shared" si="198"/>
        <v>63</v>
      </c>
      <c r="AG54" s="81">
        <f t="shared" si="189"/>
        <v>5.5125000000000002</v>
      </c>
      <c r="AH54" s="81">
        <f t="shared" ref="AH54:AR54" si="217">IF(AH$2=25,AG54*(1+$D54),AG54)</f>
        <v>5.5125000000000002</v>
      </c>
      <c r="AI54" s="81">
        <f t="shared" si="217"/>
        <v>5.5125000000000002</v>
      </c>
      <c r="AJ54" s="81">
        <f t="shared" si="217"/>
        <v>5.5125000000000002</v>
      </c>
      <c r="AK54" s="81">
        <f t="shared" si="217"/>
        <v>5.5125000000000002</v>
      </c>
      <c r="AL54" s="81">
        <f t="shared" si="217"/>
        <v>5.5125000000000002</v>
      </c>
      <c r="AM54" s="81">
        <f t="shared" si="217"/>
        <v>5.5125000000000002</v>
      </c>
      <c r="AN54" s="81">
        <f t="shared" si="217"/>
        <v>5.5125000000000002</v>
      </c>
      <c r="AO54" s="81">
        <f t="shared" si="217"/>
        <v>5.5125000000000002</v>
      </c>
      <c r="AP54" s="81">
        <f t="shared" si="217"/>
        <v>5.5125000000000002</v>
      </c>
      <c r="AQ54" s="81">
        <f t="shared" si="217"/>
        <v>5.5125000000000002</v>
      </c>
      <c r="AR54" s="82">
        <f t="shared" si="217"/>
        <v>5.5125000000000002</v>
      </c>
      <c r="AS54" s="46">
        <f t="shared" si="200"/>
        <v>66.15000000000002</v>
      </c>
      <c r="AT54" s="81">
        <f t="shared" si="191"/>
        <v>5.7881250000000009</v>
      </c>
      <c r="AU54" s="81">
        <f t="shared" ref="AU54:BE54" si="218">IF(AU$2=37,AT54*(1+$D54),AT54)</f>
        <v>5.7881250000000009</v>
      </c>
      <c r="AV54" s="81">
        <f t="shared" si="218"/>
        <v>5.7881250000000009</v>
      </c>
      <c r="AW54" s="81">
        <f t="shared" si="218"/>
        <v>5.7881250000000009</v>
      </c>
      <c r="AX54" s="81">
        <f t="shared" si="218"/>
        <v>5.7881250000000009</v>
      </c>
      <c r="AY54" s="81">
        <f t="shared" si="218"/>
        <v>5.7881250000000009</v>
      </c>
      <c r="AZ54" s="81">
        <f t="shared" si="218"/>
        <v>5.7881250000000009</v>
      </c>
      <c r="BA54" s="81">
        <f t="shared" si="218"/>
        <v>5.7881250000000009</v>
      </c>
      <c r="BB54" s="81">
        <f t="shared" si="218"/>
        <v>5.7881250000000009</v>
      </c>
      <c r="BC54" s="81">
        <f t="shared" si="218"/>
        <v>5.7881250000000009</v>
      </c>
      <c r="BD54" s="81">
        <f t="shared" si="218"/>
        <v>5.7881250000000009</v>
      </c>
      <c r="BE54" s="82">
        <f t="shared" si="218"/>
        <v>5.7881250000000009</v>
      </c>
      <c r="BF54" s="47">
        <f t="shared" si="202"/>
        <v>69.45750000000001</v>
      </c>
      <c r="BG54" s="81">
        <f t="shared" si="193"/>
        <v>6.0775312500000007</v>
      </c>
      <c r="BH54" s="81">
        <f t="shared" ref="BH54:BR54" si="219">IF(BH$2=49,BG54*(1+$D54),BG54)</f>
        <v>6.0775312500000007</v>
      </c>
      <c r="BI54" s="81">
        <f t="shared" si="219"/>
        <v>6.0775312500000007</v>
      </c>
      <c r="BJ54" s="81">
        <f t="shared" si="219"/>
        <v>6.0775312500000007</v>
      </c>
      <c r="BK54" s="81">
        <f t="shared" si="219"/>
        <v>6.0775312500000007</v>
      </c>
      <c r="BL54" s="81">
        <f t="shared" si="219"/>
        <v>6.0775312500000007</v>
      </c>
      <c r="BM54" s="81">
        <f t="shared" si="219"/>
        <v>6.0775312500000007</v>
      </c>
      <c r="BN54" s="81">
        <f t="shared" si="219"/>
        <v>6.0775312500000007</v>
      </c>
      <c r="BO54" s="81">
        <f t="shared" si="219"/>
        <v>6.0775312500000007</v>
      </c>
      <c r="BP54" s="81">
        <f t="shared" si="219"/>
        <v>6.0775312500000007</v>
      </c>
      <c r="BQ54" s="81">
        <f t="shared" si="219"/>
        <v>6.0775312500000007</v>
      </c>
      <c r="BR54" s="82">
        <f t="shared" si="219"/>
        <v>6.0775312500000007</v>
      </c>
      <c r="BS54" s="48">
        <f t="shared" si="204"/>
        <v>72.930375000000012</v>
      </c>
    </row>
    <row r="55" spans="1:71" s="59" customFormat="1" ht="15" x14ac:dyDescent="0.25">
      <c r="A55" s="100"/>
      <c r="B55" s="84"/>
      <c r="C55" s="786" t="s">
        <v>95</v>
      </c>
      <c r="D55" s="307">
        <v>0.05</v>
      </c>
      <c r="E55" s="84"/>
      <c r="F55" s="84"/>
      <c r="G55" s="435">
        <v>2.5</v>
      </c>
      <c r="H55" s="81">
        <f t="shared" ref="H55:R55" si="220">IF(H$2=1,G55*(1+$D55),G55)</f>
        <v>2.5</v>
      </c>
      <c r="I55" s="81">
        <f t="shared" si="220"/>
        <v>2.5</v>
      </c>
      <c r="J55" s="81">
        <f t="shared" si="220"/>
        <v>2.5</v>
      </c>
      <c r="K55" s="81">
        <f t="shared" si="220"/>
        <v>2.5</v>
      </c>
      <c r="L55" s="81">
        <f t="shared" si="220"/>
        <v>2.5</v>
      </c>
      <c r="M55" s="81">
        <f t="shared" si="220"/>
        <v>2.5</v>
      </c>
      <c r="N55" s="81">
        <f t="shared" si="220"/>
        <v>2.5</v>
      </c>
      <c r="O55" s="81">
        <f t="shared" si="220"/>
        <v>2.5</v>
      </c>
      <c r="P55" s="81">
        <f t="shared" si="220"/>
        <v>2.5</v>
      </c>
      <c r="Q55" s="81">
        <f t="shared" si="220"/>
        <v>2.5</v>
      </c>
      <c r="R55" s="81">
        <f t="shared" si="220"/>
        <v>2.5</v>
      </c>
      <c r="S55" s="44">
        <f t="shared" si="196"/>
        <v>30</v>
      </c>
      <c r="T55" s="81">
        <f t="shared" si="187"/>
        <v>2.625</v>
      </c>
      <c r="U55" s="81">
        <f t="shared" ref="U55:AE55" si="221">IF(U$2=13,T55*(1+$D55),T55)</f>
        <v>2.625</v>
      </c>
      <c r="V55" s="81">
        <f t="shared" si="221"/>
        <v>2.625</v>
      </c>
      <c r="W55" s="81">
        <f t="shared" si="221"/>
        <v>2.625</v>
      </c>
      <c r="X55" s="81">
        <f t="shared" si="221"/>
        <v>2.625</v>
      </c>
      <c r="Y55" s="81">
        <f t="shared" si="221"/>
        <v>2.625</v>
      </c>
      <c r="Z55" s="81">
        <f t="shared" si="221"/>
        <v>2.625</v>
      </c>
      <c r="AA55" s="81">
        <f t="shared" si="221"/>
        <v>2.625</v>
      </c>
      <c r="AB55" s="81">
        <f t="shared" si="221"/>
        <v>2.625</v>
      </c>
      <c r="AC55" s="81">
        <f t="shared" si="221"/>
        <v>2.625</v>
      </c>
      <c r="AD55" s="81">
        <f t="shared" si="221"/>
        <v>2.625</v>
      </c>
      <c r="AE55" s="82">
        <f t="shared" si="221"/>
        <v>2.625</v>
      </c>
      <c r="AF55" s="45">
        <f t="shared" si="198"/>
        <v>31.5</v>
      </c>
      <c r="AG55" s="81">
        <f t="shared" si="189"/>
        <v>2.7562500000000001</v>
      </c>
      <c r="AH55" s="81">
        <f t="shared" ref="AH55:AR55" si="222">IF(AH$2=25,AG55*(1+$D55),AG55)</f>
        <v>2.7562500000000001</v>
      </c>
      <c r="AI55" s="81">
        <f t="shared" si="222"/>
        <v>2.7562500000000001</v>
      </c>
      <c r="AJ55" s="81">
        <f t="shared" si="222"/>
        <v>2.7562500000000001</v>
      </c>
      <c r="AK55" s="81">
        <f t="shared" si="222"/>
        <v>2.7562500000000001</v>
      </c>
      <c r="AL55" s="81">
        <f t="shared" si="222"/>
        <v>2.7562500000000001</v>
      </c>
      <c r="AM55" s="81">
        <f t="shared" si="222"/>
        <v>2.7562500000000001</v>
      </c>
      <c r="AN55" s="81">
        <f t="shared" si="222"/>
        <v>2.7562500000000001</v>
      </c>
      <c r="AO55" s="81">
        <f t="shared" si="222"/>
        <v>2.7562500000000001</v>
      </c>
      <c r="AP55" s="81">
        <f t="shared" si="222"/>
        <v>2.7562500000000001</v>
      </c>
      <c r="AQ55" s="81">
        <f t="shared" si="222"/>
        <v>2.7562500000000001</v>
      </c>
      <c r="AR55" s="82">
        <f t="shared" si="222"/>
        <v>2.7562500000000001</v>
      </c>
      <c r="AS55" s="46">
        <f t="shared" si="200"/>
        <v>33.07500000000001</v>
      </c>
      <c r="AT55" s="81">
        <f t="shared" si="191"/>
        <v>2.8940625000000004</v>
      </c>
      <c r="AU55" s="81">
        <f t="shared" ref="AU55:BE55" si="223">IF(AU$2=37,AT55*(1+$D55),AT55)</f>
        <v>2.8940625000000004</v>
      </c>
      <c r="AV55" s="81">
        <f t="shared" si="223"/>
        <v>2.8940625000000004</v>
      </c>
      <c r="AW55" s="81">
        <f t="shared" si="223"/>
        <v>2.8940625000000004</v>
      </c>
      <c r="AX55" s="81">
        <f t="shared" si="223"/>
        <v>2.8940625000000004</v>
      </c>
      <c r="AY55" s="81">
        <f t="shared" si="223"/>
        <v>2.8940625000000004</v>
      </c>
      <c r="AZ55" s="81">
        <f t="shared" si="223"/>
        <v>2.8940625000000004</v>
      </c>
      <c r="BA55" s="81">
        <f t="shared" si="223"/>
        <v>2.8940625000000004</v>
      </c>
      <c r="BB55" s="81">
        <f t="shared" si="223"/>
        <v>2.8940625000000004</v>
      </c>
      <c r="BC55" s="81">
        <f t="shared" si="223"/>
        <v>2.8940625000000004</v>
      </c>
      <c r="BD55" s="81">
        <f t="shared" si="223"/>
        <v>2.8940625000000004</v>
      </c>
      <c r="BE55" s="82">
        <f t="shared" si="223"/>
        <v>2.8940625000000004</v>
      </c>
      <c r="BF55" s="47">
        <f t="shared" si="202"/>
        <v>34.728750000000005</v>
      </c>
      <c r="BG55" s="81">
        <f t="shared" si="193"/>
        <v>3.0387656250000004</v>
      </c>
      <c r="BH55" s="81">
        <f t="shared" ref="BH55:BR55" si="224">IF(BH$2=49,BG55*(1+$D55),BG55)</f>
        <v>3.0387656250000004</v>
      </c>
      <c r="BI55" s="81">
        <f t="shared" si="224"/>
        <v>3.0387656250000004</v>
      </c>
      <c r="BJ55" s="81">
        <f t="shared" si="224"/>
        <v>3.0387656250000004</v>
      </c>
      <c r="BK55" s="81">
        <f t="shared" si="224"/>
        <v>3.0387656250000004</v>
      </c>
      <c r="BL55" s="81">
        <f t="shared" si="224"/>
        <v>3.0387656250000004</v>
      </c>
      <c r="BM55" s="81">
        <f t="shared" si="224"/>
        <v>3.0387656250000004</v>
      </c>
      <c r="BN55" s="81">
        <f t="shared" si="224"/>
        <v>3.0387656250000004</v>
      </c>
      <c r="BO55" s="81">
        <f t="shared" si="224"/>
        <v>3.0387656250000004</v>
      </c>
      <c r="BP55" s="81">
        <f t="shared" si="224"/>
        <v>3.0387656250000004</v>
      </c>
      <c r="BQ55" s="81">
        <f t="shared" si="224"/>
        <v>3.0387656250000004</v>
      </c>
      <c r="BR55" s="82">
        <f t="shared" si="224"/>
        <v>3.0387656250000004</v>
      </c>
      <c r="BS55" s="48">
        <f t="shared" si="204"/>
        <v>36.465187500000006</v>
      </c>
    </row>
    <row r="56" spans="1:71" s="59" customFormat="1" ht="15" x14ac:dyDescent="0.25">
      <c r="A56" s="100"/>
      <c r="B56" s="84"/>
      <c r="C56" s="786" t="s">
        <v>96</v>
      </c>
      <c r="D56" s="307">
        <v>0.05</v>
      </c>
      <c r="E56" s="84"/>
      <c r="F56" s="84"/>
      <c r="G56" s="435">
        <v>10</v>
      </c>
      <c r="H56" s="81">
        <f t="shared" ref="H56:R56" si="225">IF(H$2=1,G56*(1+$D56),G56)</f>
        <v>10</v>
      </c>
      <c r="I56" s="81">
        <f t="shared" si="225"/>
        <v>10</v>
      </c>
      <c r="J56" s="81">
        <f t="shared" si="225"/>
        <v>10</v>
      </c>
      <c r="K56" s="81">
        <f t="shared" si="225"/>
        <v>10</v>
      </c>
      <c r="L56" s="81">
        <f t="shared" si="225"/>
        <v>10</v>
      </c>
      <c r="M56" s="81">
        <f t="shared" si="225"/>
        <v>10</v>
      </c>
      <c r="N56" s="81">
        <f t="shared" si="225"/>
        <v>10</v>
      </c>
      <c r="O56" s="81">
        <f t="shared" si="225"/>
        <v>10</v>
      </c>
      <c r="P56" s="81">
        <f t="shared" si="225"/>
        <v>10</v>
      </c>
      <c r="Q56" s="81">
        <f t="shared" si="225"/>
        <v>10</v>
      </c>
      <c r="R56" s="81">
        <f t="shared" si="225"/>
        <v>10</v>
      </c>
      <c r="S56" s="44">
        <f t="shared" si="196"/>
        <v>120</v>
      </c>
      <c r="T56" s="81">
        <f t="shared" si="187"/>
        <v>10.5</v>
      </c>
      <c r="U56" s="81">
        <f t="shared" ref="U56:AE56" si="226">IF(U$2=13,T56*(1+$D56),T56)</f>
        <v>10.5</v>
      </c>
      <c r="V56" s="81">
        <f t="shared" si="226"/>
        <v>10.5</v>
      </c>
      <c r="W56" s="81">
        <f t="shared" si="226"/>
        <v>10.5</v>
      </c>
      <c r="X56" s="81">
        <f t="shared" si="226"/>
        <v>10.5</v>
      </c>
      <c r="Y56" s="81">
        <f t="shared" si="226"/>
        <v>10.5</v>
      </c>
      <c r="Z56" s="81">
        <f t="shared" si="226"/>
        <v>10.5</v>
      </c>
      <c r="AA56" s="81">
        <f t="shared" si="226"/>
        <v>10.5</v>
      </c>
      <c r="AB56" s="81">
        <f t="shared" si="226"/>
        <v>10.5</v>
      </c>
      <c r="AC56" s="81">
        <f t="shared" si="226"/>
        <v>10.5</v>
      </c>
      <c r="AD56" s="81">
        <f t="shared" si="226"/>
        <v>10.5</v>
      </c>
      <c r="AE56" s="82">
        <f t="shared" si="226"/>
        <v>10.5</v>
      </c>
      <c r="AF56" s="45">
        <f t="shared" si="198"/>
        <v>126</v>
      </c>
      <c r="AG56" s="81">
        <f t="shared" si="189"/>
        <v>11.025</v>
      </c>
      <c r="AH56" s="81">
        <f t="shared" ref="AH56:AR56" si="227">IF(AH$2=25,AG56*(1+$D56),AG56)</f>
        <v>11.025</v>
      </c>
      <c r="AI56" s="81">
        <f t="shared" si="227"/>
        <v>11.025</v>
      </c>
      <c r="AJ56" s="81">
        <f t="shared" si="227"/>
        <v>11.025</v>
      </c>
      <c r="AK56" s="81">
        <f t="shared" si="227"/>
        <v>11.025</v>
      </c>
      <c r="AL56" s="81">
        <f t="shared" si="227"/>
        <v>11.025</v>
      </c>
      <c r="AM56" s="81">
        <f t="shared" si="227"/>
        <v>11.025</v>
      </c>
      <c r="AN56" s="81">
        <f t="shared" si="227"/>
        <v>11.025</v>
      </c>
      <c r="AO56" s="81">
        <f t="shared" si="227"/>
        <v>11.025</v>
      </c>
      <c r="AP56" s="81">
        <f t="shared" si="227"/>
        <v>11.025</v>
      </c>
      <c r="AQ56" s="81">
        <f t="shared" si="227"/>
        <v>11.025</v>
      </c>
      <c r="AR56" s="82">
        <f t="shared" si="227"/>
        <v>11.025</v>
      </c>
      <c r="AS56" s="46">
        <f t="shared" si="200"/>
        <v>132.30000000000004</v>
      </c>
      <c r="AT56" s="81">
        <f t="shared" si="191"/>
        <v>11.576250000000002</v>
      </c>
      <c r="AU56" s="81">
        <f t="shared" ref="AU56:BE56" si="228">IF(AU$2=37,AT56*(1+$D56),AT56)</f>
        <v>11.576250000000002</v>
      </c>
      <c r="AV56" s="81">
        <f t="shared" si="228"/>
        <v>11.576250000000002</v>
      </c>
      <c r="AW56" s="81">
        <f t="shared" si="228"/>
        <v>11.576250000000002</v>
      </c>
      <c r="AX56" s="81">
        <f t="shared" si="228"/>
        <v>11.576250000000002</v>
      </c>
      <c r="AY56" s="81">
        <f t="shared" si="228"/>
        <v>11.576250000000002</v>
      </c>
      <c r="AZ56" s="81">
        <f t="shared" si="228"/>
        <v>11.576250000000002</v>
      </c>
      <c r="BA56" s="81">
        <f t="shared" si="228"/>
        <v>11.576250000000002</v>
      </c>
      <c r="BB56" s="81">
        <f t="shared" si="228"/>
        <v>11.576250000000002</v>
      </c>
      <c r="BC56" s="81">
        <f t="shared" si="228"/>
        <v>11.576250000000002</v>
      </c>
      <c r="BD56" s="81">
        <f t="shared" si="228"/>
        <v>11.576250000000002</v>
      </c>
      <c r="BE56" s="82">
        <f t="shared" si="228"/>
        <v>11.576250000000002</v>
      </c>
      <c r="BF56" s="47">
        <f t="shared" si="202"/>
        <v>138.91500000000002</v>
      </c>
      <c r="BG56" s="81">
        <f t="shared" si="193"/>
        <v>12.155062500000001</v>
      </c>
      <c r="BH56" s="81">
        <f t="shared" ref="BH56:BR56" si="229">IF(BH$2=49,BG56*(1+$D56),BG56)</f>
        <v>12.155062500000001</v>
      </c>
      <c r="BI56" s="81">
        <f t="shared" si="229"/>
        <v>12.155062500000001</v>
      </c>
      <c r="BJ56" s="81">
        <f t="shared" si="229"/>
        <v>12.155062500000001</v>
      </c>
      <c r="BK56" s="81">
        <f t="shared" si="229"/>
        <v>12.155062500000001</v>
      </c>
      <c r="BL56" s="81">
        <f t="shared" si="229"/>
        <v>12.155062500000001</v>
      </c>
      <c r="BM56" s="81">
        <f t="shared" si="229"/>
        <v>12.155062500000001</v>
      </c>
      <c r="BN56" s="81">
        <f t="shared" si="229"/>
        <v>12.155062500000001</v>
      </c>
      <c r="BO56" s="81">
        <f t="shared" si="229"/>
        <v>12.155062500000001</v>
      </c>
      <c r="BP56" s="81">
        <f t="shared" si="229"/>
        <v>12.155062500000001</v>
      </c>
      <c r="BQ56" s="81">
        <f t="shared" si="229"/>
        <v>12.155062500000001</v>
      </c>
      <c r="BR56" s="82">
        <f t="shared" si="229"/>
        <v>12.155062500000001</v>
      </c>
      <c r="BS56" s="48">
        <f t="shared" si="204"/>
        <v>145.86075000000002</v>
      </c>
    </row>
    <row r="57" spans="1:71" s="59" customFormat="1" ht="15" x14ac:dyDescent="0.25">
      <c r="A57" s="100" t="s">
        <v>133</v>
      </c>
      <c r="B57" s="84"/>
      <c r="C57" s="786" t="s">
        <v>97</v>
      </c>
      <c r="D57" s="307">
        <v>0.05</v>
      </c>
      <c r="E57" s="84"/>
      <c r="F57" s="84"/>
      <c r="G57" s="435">
        <v>6</v>
      </c>
      <c r="H57" s="81">
        <f t="shared" ref="H57:R57" si="230">IF(H$2=1,G57*(1+$D57),G57)</f>
        <v>6</v>
      </c>
      <c r="I57" s="81">
        <f t="shared" si="230"/>
        <v>6</v>
      </c>
      <c r="J57" s="81">
        <f t="shared" si="230"/>
        <v>6</v>
      </c>
      <c r="K57" s="81">
        <f t="shared" si="230"/>
        <v>6</v>
      </c>
      <c r="L57" s="81">
        <f t="shared" si="230"/>
        <v>6</v>
      </c>
      <c r="M57" s="81">
        <f t="shared" si="230"/>
        <v>6</v>
      </c>
      <c r="N57" s="81">
        <f t="shared" si="230"/>
        <v>6</v>
      </c>
      <c r="O57" s="81">
        <f t="shared" si="230"/>
        <v>6</v>
      </c>
      <c r="P57" s="81">
        <f t="shared" si="230"/>
        <v>6</v>
      </c>
      <c r="Q57" s="81">
        <f t="shared" si="230"/>
        <v>6</v>
      </c>
      <c r="R57" s="81">
        <f t="shared" si="230"/>
        <v>6</v>
      </c>
      <c r="S57" s="44">
        <f t="shared" si="196"/>
        <v>72</v>
      </c>
      <c r="T57" s="81">
        <f t="shared" si="187"/>
        <v>6.3000000000000007</v>
      </c>
      <c r="U57" s="81">
        <f t="shared" ref="U57:AE57" si="231">IF(U$2=13,T57*(1+$D57),T57)</f>
        <v>6.3000000000000007</v>
      </c>
      <c r="V57" s="81">
        <f t="shared" si="231"/>
        <v>6.3000000000000007</v>
      </c>
      <c r="W57" s="81">
        <f t="shared" si="231"/>
        <v>6.3000000000000007</v>
      </c>
      <c r="X57" s="81">
        <f t="shared" si="231"/>
        <v>6.3000000000000007</v>
      </c>
      <c r="Y57" s="81">
        <f t="shared" si="231"/>
        <v>6.3000000000000007</v>
      </c>
      <c r="Z57" s="81">
        <f t="shared" si="231"/>
        <v>6.3000000000000007</v>
      </c>
      <c r="AA57" s="81">
        <f t="shared" si="231"/>
        <v>6.3000000000000007</v>
      </c>
      <c r="AB57" s="81">
        <f t="shared" si="231"/>
        <v>6.3000000000000007</v>
      </c>
      <c r="AC57" s="81">
        <f t="shared" si="231"/>
        <v>6.3000000000000007</v>
      </c>
      <c r="AD57" s="81">
        <f t="shared" si="231"/>
        <v>6.3000000000000007</v>
      </c>
      <c r="AE57" s="82">
        <f t="shared" si="231"/>
        <v>6.3000000000000007</v>
      </c>
      <c r="AF57" s="45">
        <f t="shared" si="198"/>
        <v>75.599999999999994</v>
      </c>
      <c r="AG57" s="81">
        <f t="shared" si="189"/>
        <v>6.6150000000000011</v>
      </c>
      <c r="AH57" s="81">
        <f t="shared" ref="AH57:AR57" si="232">IF(AH$2=25,AG57*(1+$D57),AG57)</f>
        <v>6.6150000000000011</v>
      </c>
      <c r="AI57" s="81">
        <f t="shared" si="232"/>
        <v>6.6150000000000011</v>
      </c>
      <c r="AJ57" s="81">
        <f t="shared" si="232"/>
        <v>6.6150000000000011</v>
      </c>
      <c r="AK57" s="81">
        <f t="shared" si="232"/>
        <v>6.6150000000000011</v>
      </c>
      <c r="AL57" s="81">
        <f t="shared" si="232"/>
        <v>6.6150000000000011</v>
      </c>
      <c r="AM57" s="81">
        <f t="shared" si="232"/>
        <v>6.6150000000000011</v>
      </c>
      <c r="AN57" s="81">
        <f t="shared" si="232"/>
        <v>6.6150000000000011</v>
      </c>
      <c r="AO57" s="81">
        <f t="shared" si="232"/>
        <v>6.6150000000000011</v>
      </c>
      <c r="AP57" s="81">
        <f t="shared" si="232"/>
        <v>6.6150000000000011</v>
      </c>
      <c r="AQ57" s="81">
        <f t="shared" si="232"/>
        <v>6.6150000000000011</v>
      </c>
      <c r="AR57" s="82">
        <f t="shared" si="232"/>
        <v>6.6150000000000011</v>
      </c>
      <c r="AS57" s="46">
        <f t="shared" si="200"/>
        <v>79.38</v>
      </c>
      <c r="AT57" s="81">
        <f t="shared" si="191"/>
        <v>6.9457500000000012</v>
      </c>
      <c r="AU57" s="81">
        <f t="shared" ref="AU57:BE57" si="233">IF(AU$2=37,AT57*(1+$D57),AT57)</f>
        <v>6.9457500000000012</v>
      </c>
      <c r="AV57" s="81">
        <f t="shared" si="233"/>
        <v>6.9457500000000012</v>
      </c>
      <c r="AW57" s="81">
        <f t="shared" si="233"/>
        <v>6.9457500000000012</v>
      </c>
      <c r="AX57" s="81">
        <f t="shared" si="233"/>
        <v>6.9457500000000012</v>
      </c>
      <c r="AY57" s="81">
        <f t="shared" si="233"/>
        <v>6.9457500000000012</v>
      </c>
      <c r="AZ57" s="81">
        <f t="shared" si="233"/>
        <v>6.9457500000000012</v>
      </c>
      <c r="BA57" s="81">
        <f t="shared" si="233"/>
        <v>6.9457500000000012</v>
      </c>
      <c r="BB57" s="81">
        <f t="shared" si="233"/>
        <v>6.9457500000000012</v>
      </c>
      <c r="BC57" s="81">
        <f t="shared" si="233"/>
        <v>6.9457500000000012</v>
      </c>
      <c r="BD57" s="81">
        <f t="shared" si="233"/>
        <v>6.9457500000000012</v>
      </c>
      <c r="BE57" s="82">
        <f t="shared" si="233"/>
        <v>6.9457500000000012</v>
      </c>
      <c r="BF57" s="47">
        <f t="shared" si="202"/>
        <v>83.349000000000032</v>
      </c>
      <c r="BG57" s="81">
        <f t="shared" si="193"/>
        <v>7.2930375000000014</v>
      </c>
      <c r="BH57" s="81">
        <f t="shared" ref="BH57:BR57" si="234">IF(BH$2=49,BG57*(1+$D57),BG57)</f>
        <v>7.2930375000000014</v>
      </c>
      <c r="BI57" s="81">
        <f t="shared" si="234"/>
        <v>7.2930375000000014</v>
      </c>
      <c r="BJ57" s="81">
        <f t="shared" si="234"/>
        <v>7.2930375000000014</v>
      </c>
      <c r="BK57" s="81">
        <f t="shared" si="234"/>
        <v>7.2930375000000014</v>
      </c>
      <c r="BL57" s="81">
        <f t="shared" si="234"/>
        <v>7.2930375000000014</v>
      </c>
      <c r="BM57" s="81">
        <f t="shared" si="234"/>
        <v>7.2930375000000014</v>
      </c>
      <c r="BN57" s="81">
        <f t="shared" si="234"/>
        <v>7.2930375000000014</v>
      </c>
      <c r="BO57" s="81">
        <f t="shared" si="234"/>
        <v>7.2930375000000014</v>
      </c>
      <c r="BP57" s="81">
        <f t="shared" si="234"/>
        <v>7.2930375000000014</v>
      </c>
      <c r="BQ57" s="81">
        <f t="shared" si="234"/>
        <v>7.2930375000000014</v>
      </c>
      <c r="BR57" s="82">
        <f t="shared" si="234"/>
        <v>7.2930375000000014</v>
      </c>
      <c r="BS57" s="48">
        <f t="shared" si="204"/>
        <v>87.516450000000006</v>
      </c>
    </row>
    <row r="58" spans="1:71" s="59" customFormat="1" ht="15" x14ac:dyDescent="0.25">
      <c r="A58" s="100" t="s">
        <v>9</v>
      </c>
      <c r="B58" s="84"/>
      <c r="C58" s="84" t="s">
        <v>103</v>
      </c>
      <c r="D58" s="307">
        <v>0.05</v>
      </c>
      <c r="E58" s="84"/>
      <c r="F58" s="84"/>
      <c r="G58" s="435">
        <v>1</v>
      </c>
      <c r="H58" s="81">
        <f t="shared" ref="H58:R58" si="235">IF(H$2=1,G58*(1+$D58),G58)</f>
        <v>1</v>
      </c>
      <c r="I58" s="81">
        <f t="shared" si="235"/>
        <v>1</v>
      </c>
      <c r="J58" s="81">
        <f t="shared" si="235"/>
        <v>1</v>
      </c>
      <c r="K58" s="81">
        <f t="shared" si="235"/>
        <v>1</v>
      </c>
      <c r="L58" s="81">
        <f t="shared" si="235"/>
        <v>1</v>
      </c>
      <c r="M58" s="81">
        <f t="shared" si="235"/>
        <v>1</v>
      </c>
      <c r="N58" s="81">
        <f t="shared" si="235"/>
        <v>1</v>
      </c>
      <c r="O58" s="81">
        <f t="shared" si="235"/>
        <v>1</v>
      </c>
      <c r="P58" s="81">
        <f t="shared" si="235"/>
        <v>1</v>
      </c>
      <c r="Q58" s="81">
        <f t="shared" si="235"/>
        <v>1</v>
      </c>
      <c r="R58" s="81">
        <f t="shared" si="235"/>
        <v>1</v>
      </c>
      <c r="S58" s="44">
        <f t="shared" si="196"/>
        <v>12</v>
      </c>
      <c r="T58" s="81">
        <f t="shared" si="187"/>
        <v>1.05</v>
      </c>
      <c r="U58" s="81">
        <f t="shared" ref="U58:AE58" si="236">IF(U$2=13,T58*(1+$D58),T58)</f>
        <v>1.05</v>
      </c>
      <c r="V58" s="81">
        <f t="shared" si="236"/>
        <v>1.05</v>
      </c>
      <c r="W58" s="81">
        <f t="shared" si="236"/>
        <v>1.05</v>
      </c>
      <c r="X58" s="81">
        <f t="shared" si="236"/>
        <v>1.05</v>
      </c>
      <c r="Y58" s="81">
        <f t="shared" si="236"/>
        <v>1.05</v>
      </c>
      <c r="Z58" s="81">
        <f t="shared" si="236"/>
        <v>1.05</v>
      </c>
      <c r="AA58" s="81">
        <f t="shared" si="236"/>
        <v>1.05</v>
      </c>
      <c r="AB58" s="81">
        <f t="shared" si="236"/>
        <v>1.05</v>
      </c>
      <c r="AC58" s="81">
        <f t="shared" si="236"/>
        <v>1.05</v>
      </c>
      <c r="AD58" s="81">
        <f t="shared" si="236"/>
        <v>1.05</v>
      </c>
      <c r="AE58" s="82">
        <f t="shared" si="236"/>
        <v>1.05</v>
      </c>
      <c r="AF58" s="45">
        <f t="shared" si="198"/>
        <v>12.600000000000003</v>
      </c>
      <c r="AG58" s="81">
        <f t="shared" si="189"/>
        <v>1.1025</v>
      </c>
      <c r="AH58" s="81">
        <f t="shared" ref="AH58:AR58" si="237">IF(AH$2=25,AG58*(1+$D58),AG58)</f>
        <v>1.1025</v>
      </c>
      <c r="AI58" s="81">
        <f t="shared" si="237"/>
        <v>1.1025</v>
      </c>
      <c r="AJ58" s="81">
        <f t="shared" si="237"/>
        <v>1.1025</v>
      </c>
      <c r="AK58" s="81">
        <f t="shared" si="237"/>
        <v>1.1025</v>
      </c>
      <c r="AL58" s="81">
        <f t="shared" si="237"/>
        <v>1.1025</v>
      </c>
      <c r="AM58" s="81">
        <f t="shared" si="237"/>
        <v>1.1025</v>
      </c>
      <c r="AN58" s="81">
        <f t="shared" si="237"/>
        <v>1.1025</v>
      </c>
      <c r="AO58" s="81">
        <f t="shared" si="237"/>
        <v>1.1025</v>
      </c>
      <c r="AP58" s="81">
        <f t="shared" si="237"/>
        <v>1.1025</v>
      </c>
      <c r="AQ58" s="81">
        <f t="shared" si="237"/>
        <v>1.1025</v>
      </c>
      <c r="AR58" s="82">
        <f t="shared" si="237"/>
        <v>1.1025</v>
      </c>
      <c r="AS58" s="46">
        <f t="shared" si="200"/>
        <v>13.229999999999997</v>
      </c>
      <c r="AT58" s="81">
        <f t="shared" si="191"/>
        <v>1.1576250000000001</v>
      </c>
      <c r="AU58" s="81">
        <f t="shared" ref="AU58:BE58" si="238">IF(AU$2=37,AT58*(1+$D58),AT58)</f>
        <v>1.1576250000000001</v>
      </c>
      <c r="AV58" s="81">
        <f t="shared" si="238"/>
        <v>1.1576250000000001</v>
      </c>
      <c r="AW58" s="81">
        <f t="shared" si="238"/>
        <v>1.1576250000000001</v>
      </c>
      <c r="AX58" s="81">
        <f t="shared" si="238"/>
        <v>1.1576250000000001</v>
      </c>
      <c r="AY58" s="81">
        <f t="shared" si="238"/>
        <v>1.1576250000000001</v>
      </c>
      <c r="AZ58" s="81">
        <f t="shared" si="238"/>
        <v>1.1576250000000001</v>
      </c>
      <c r="BA58" s="81">
        <f t="shared" si="238"/>
        <v>1.1576250000000001</v>
      </c>
      <c r="BB58" s="81">
        <f t="shared" si="238"/>
        <v>1.1576250000000001</v>
      </c>
      <c r="BC58" s="81">
        <f t="shared" si="238"/>
        <v>1.1576250000000001</v>
      </c>
      <c r="BD58" s="81">
        <f t="shared" si="238"/>
        <v>1.1576250000000001</v>
      </c>
      <c r="BE58" s="82">
        <f t="shared" si="238"/>
        <v>1.1576250000000001</v>
      </c>
      <c r="BF58" s="47">
        <f t="shared" si="202"/>
        <v>13.891499999999999</v>
      </c>
      <c r="BG58" s="81">
        <f t="shared" si="193"/>
        <v>1.2155062500000002</v>
      </c>
      <c r="BH58" s="81">
        <f t="shared" ref="BH58:BR58" si="239">IF(BH$2=49,BG58*(1+$D58),BG58)</f>
        <v>1.2155062500000002</v>
      </c>
      <c r="BI58" s="81">
        <f t="shared" si="239"/>
        <v>1.2155062500000002</v>
      </c>
      <c r="BJ58" s="81">
        <f t="shared" si="239"/>
        <v>1.2155062500000002</v>
      </c>
      <c r="BK58" s="81">
        <f t="shared" si="239"/>
        <v>1.2155062500000002</v>
      </c>
      <c r="BL58" s="81">
        <f t="shared" si="239"/>
        <v>1.2155062500000002</v>
      </c>
      <c r="BM58" s="81">
        <f t="shared" si="239"/>
        <v>1.2155062500000002</v>
      </c>
      <c r="BN58" s="81">
        <f t="shared" si="239"/>
        <v>1.2155062500000002</v>
      </c>
      <c r="BO58" s="81">
        <f t="shared" si="239"/>
        <v>1.2155062500000002</v>
      </c>
      <c r="BP58" s="81">
        <f t="shared" si="239"/>
        <v>1.2155062500000002</v>
      </c>
      <c r="BQ58" s="81">
        <f t="shared" si="239"/>
        <v>1.2155062500000002</v>
      </c>
      <c r="BR58" s="82">
        <f t="shared" si="239"/>
        <v>1.2155062500000002</v>
      </c>
      <c r="BS58" s="48">
        <f t="shared" si="204"/>
        <v>14.586075000000006</v>
      </c>
    </row>
    <row r="59" spans="1:71" s="59" customFormat="1" ht="15" x14ac:dyDescent="0.25">
      <c r="A59" s="100"/>
      <c r="B59" s="84"/>
      <c r="C59" s="84" t="s">
        <v>94</v>
      </c>
      <c r="D59" s="307">
        <v>0.05</v>
      </c>
      <c r="E59" s="84"/>
      <c r="F59" s="84"/>
      <c r="G59" s="435">
        <v>1</v>
      </c>
      <c r="H59" s="81">
        <f t="shared" ref="H59:R59" si="240">IF(H$2=1,G59*(1+$D59),G59)</f>
        <v>1</v>
      </c>
      <c r="I59" s="81">
        <f t="shared" si="240"/>
        <v>1</v>
      </c>
      <c r="J59" s="81">
        <f t="shared" si="240"/>
        <v>1</v>
      </c>
      <c r="K59" s="81">
        <f t="shared" si="240"/>
        <v>1</v>
      </c>
      <c r="L59" s="81">
        <f t="shared" si="240"/>
        <v>1</v>
      </c>
      <c r="M59" s="81">
        <f t="shared" si="240"/>
        <v>1</v>
      </c>
      <c r="N59" s="81">
        <f t="shared" si="240"/>
        <v>1</v>
      </c>
      <c r="O59" s="81">
        <f t="shared" si="240"/>
        <v>1</v>
      </c>
      <c r="P59" s="81">
        <f t="shared" si="240"/>
        <v>1</v>
      </c>
      <c r="Q59" s="81">
        <f t="shared" si="240"/>
        <v>1</v>
      </c>
      <c r="R59" s="81">
        <f t="shared" si="240"/>
        <v>1</v>
      </c>
      <c r="S59" s="44">
        <f t="shared" si="196"/>
        <v>12</v>
      </c>
      <c r="T59" s="81">
        <f t="shared" si="187"/>
        <v>1.05</v>
      </c>
      <c r="U59" s="81">
        <f t="shared" ref="U59:AE59" si="241">IF(U$2=13,T59*(1+$D59),T59)</f>
        <v>1.05</v>
      </c>
      <c r="V59" s="81">
        <f t="shared" si="241"/>
        <v>1.05</v>
      </c>
      <c r="W59" s="81">
        <f t="shared" si="241"/>
        <v>1.05</v>
      </c>
      <c r="X59" s="81">
        <f t="shared" si="241"/>
        <v>1.05</v>
      </c>
      <c r="Y59" s="81">
        <f t="shared" si="241"/>
        <v>1.05</v>
      </c>
      <c r="Z59" s="81">
        <f t="shared" si="241"/>
        <v>1.05</v>
      </c>
      <c r="AA59" s="81">
        <f t="shared" si="241"/>
        <v>1.05</v>
      </c>
      <c r="AB59" s="81">
        <f t="shared" si="241"/>
        <v>1.05</v>
      </c>
      <c r="AC59" s="81">
        <f t="shared" si="241"/>
        <v>1.05</v>
      </c>
      <c r="AD59" s="81">
        <f t="shared" si="241"/>
        <v>1.05</v>
      </c>
      <c r="AE59" s="82">
        <f t="shared" si="241"/>
        <v>1.05</v>
      </c>
      <c r="AF59" s="45">
        <f t="shared" si="198"/>
        <v>12.600000000000003</v>
      </c>
      <c r="AG59" s="81">
        <f t="shared" si="189"/>
        <v>1.1025</v>
      </c>
      <c r="AH59" s="81">
        <f t="shared" ref="AH59:AR59" si="242">IF(AH$2=25,AG59*(1+$D59),AG59)</f>
        <v>1.1025</v>
      </c>
      <c r="AI59" s="81">
        <f t="shared" si="242"/>
        <v>1.1025</v>
      </c>
      <c r="AJ59" s="81">
        <f t="shared" si="242"/>
        <v>1.1025</v>
      </c>
      <c r="AK59" s="81">
        <f t="shared" si="242"/>
        <v>1.1025</v>
      </c>
      <c r="AL59" s="81">
        <f t="shared" si="242"/>
        <v>1.1025</v>
      </c>
      <c r="AM59" s="81">
        <f t="shared" si="242"/>
        <v>1.1025</v>
      </c>
      <c r="AN59" s="81">
        <f t="shared" si="242"/>
        <v>1.1025</v>
      </c>
      <c r="AO59" s="81">
        <f t="shared" si="242"/>
        <v>1.1025</v>
      </c>
      <c r="AP59" s="81">
        <f t="shared" si="242"/>
        <v>1.1025</v>
      </c>
      <c r="AQ59" s="81">
        <f t="shared" si="242"/>
        <v>1.1025</v>
      </c>
      <c r="AR59" s="82">
        <f t="shared" si="242"/>
        <v>1.1025</v>
      </c>
      <c r="AS59" s="46">
        <f t="shared" si="200"/>
        <v>13.229999999999997</v>
      </c>
      <c r="AT59" s="81">
        <f t="shared" si="191"/>
        <v>1.1576250000000001</v>
      </c>
      <c r="AU59" s="81">
        <f t="shared" ref="AU59:BE59" si="243">IF(AU$2=37,AT59*(1+$D59),AT59)</f>
        <v>1.1576250000000001</v>
      </c>
      <c r="AV59" s="81">
        <f t="shared" si="243"/>
        <v>1.1576250000000001</v>
      </c>
      <c r="AW59" s="81">
        <f t="shared" si="243"/>
        <v>1.1576250000000001</v>
      </c>
      <c r="AX59" s="81">
        <f t="shared" si="243"/>
        <v>1.1576250000000001</v>
      </c>
      <c r="AY59" s="81">
        <f t="shared" si="243"/>
        <v>1.1576250000000001</v>
      </c>
      <c r="AZ59" s="81">
        <f t="shared" si="243"/>
        <v>1.1576250000000001</v>
      </c>
      <c r="BA59" s="81">
        <f t="shared" si="243"/>
        <v>1.1576250000000001</v>
      </c>
      <c r="BB59" s="81">
        <f t="shared" si="243"/>
        <v>1.1576250000000001</v>
      </c>
      <c r="BC59" s="81">
        <f t="shared" si="243"/>
        <v>1.1576250000000001</v>
      </c>
      <c r="BD59" s="81">
        <f t="shared" si="243"/>
        <v>1.1576250000000001</v>
      </c>
      <c r="BE59" s="82">
        <f t="shared" si="243"/>
        <v>1.1576250000000001</v>
      </c>
      <c r="BF59" s="47">
        <f t="shared" si="202"/>
        <v>13.891499999999999</v>
      </c>
      <c r="BG59" s="81">
        <f t="shared" si="193"/>
        <v>1.2155062500000002</v>
      </c>
      <c r="BH59" s="81">
        <f t="shared" ref="BH59:BR59" si="244">IF(BH$2=49,BG59*(1+$D59),BG59)</f>
        <v>1.2155062500000002</v>
      </c>
      <c r="BI59" s="81">
        <f t="shared" si="244"/>
        <v>1.2155062500000002</v>
      </c>
      <c r="BJ59" s="81">
        <f t="shared" si="244"/>
        <v>1.2155062500000002</v>
      </c>
      <c r="BK59" s="81">
        <f t="shared" si="244"/>
        <v>1.2155062500000002</v>
      </c>
      <c r="BL59" s="81">
        <f t="shared" si="244"/>
        <v>1.2155062500000002</v>
      </c>
      <c r="BM59" s="81">
        <f t="shared" si="244"/>
        <v>1.2155062500000002</v>
      </c>
      <c r="BN59" s="81">
        <f t="shared" si="244"/>
        <v>1.2155062500000002</v>
      </c>
      <c r="BO59" s="81">
        <f t="shared" si="244"/>
        <v>1.2155062500000002</v>
      </c>
      <c r="BP59" s="81">
        <f t="shared" si="244"/>
        <v>1.2155062500000002</v>
      </c>
      <c r="BQ59" s="81">
        <f t="shared" si="244"/>
        <v>1.2155062500000002</v>
      </c>
      <c r="BR59" s="82">
        <f t="shared" si="244"/>
        <v>1.2155062500000002</v>
      </c>
      <c r="BS59" s="48">
        <f t="shared" si="204"/>
        <v>14.586075000000006</v>
      </c>
    </row>
    <row r="60" spans="1:71" s="59" customFormat="1" ht="15" x14ac:dyDescent="0.25">
      <c r="A60" s="100"/>
      <c r="B60" s="84"/>
      <c r="C60" s="84" t="s">
        <v>105</v>
      </c>
      <c r="D60" s="307">
        <v>0.05</v>
      </c>
      <c r="E60" s="84"/>
      <c r="F60" s="84"/>
      <c r="G60" s="435">
        <v>2.5</v>
      </c>
      <c r="H60" s="81">
        <f t="shared" ref="H60:R60" si="245">IF(H$2=1,G60*(1+$D60),G60)</f>
        <v>2.5</v>
      </c>
      <c r="I60" s="81">
        <f t="shared" si="245"/>
        <v>2.5</v>
      </c>
      <c r="J60" s="81">
        <f t="shared" si="245"/>
        <v>2.5</v>
      </c>
      <c r="K60" s="81">
        <f t="shared" si="245"/>
        <v>2.5</v>
      </c>
      <c r="L60" s="81">
        <f t="shared" si="245"/>
        <v>2.5</v>
      </c>
      <c r="M60" s="81">
        <f t="shared" si="245"/>
        <v>2.5</v>
      </c>
      <c r="N60" s="81">
        <f t="shared" si="245"/>
        <v>2.5</v>
      </c>
      <c r="O60" s="81">
        <f t="shared" si="245"/>
        <v>2.5</v>
      </c>
      <c r="P60" s="81">
        <f t="shared" si="245"/>
        <v>2.5</v>
      </c>
      <c r="Q60" s="81">
        <f t="shared" si="245"/>
        <v>2.5</v>
      </c>
      <c r="R60" s="81">
        <f t="shared" si="245"/>
        <v>2.5</v>
      </c>
      <c r="S60" s="44">
        <f t="shared" si="196"/>
        <v>30</v>
      </c>
      <c r="T60" s="81">
        <f t="shared" si="187"/>
        <v>2.625</v>
      </c>
      <c r="U60" s="81">
        <f t="shared" ref="U60:AE60" si="246">IF(U$2=13,T60*(1+$D60),T60)</f>
        <v>2.625</v>
      </c>
      <c r="V60" s="81">
        <f t="shared" si="246"/>
        <v>2.625</v>
      </c>
      <c r="W60" s="81">
        <f t="shared" si="246"/>
        <v>2.625</v>
      </c>
      <c r="X60" s="81">
        <f t="shared" si="246"/>
        <v>2.625</v>
      </c>
      <c r="Y60" s="81">
        <f t="shared" si="246"/>
        <v>2.625</v>
      </c>
      <c r="Z60" s="81">
        <f t="shared" si="246"/>
        <v>2.625</v>
      </c>
      <c r="AA60" s="81">
        <f t="shared" si="246"/>
        <v>2.625</v>
      </c>
      <c r="AB60" s="81">
        <f t="shared" si="246"/>
        <v>2.625</v>
      </c>
      <c r="AC60" s="81">
        <f t="shared" si="246"/>
        <v>2.625</v>
      </c>
      <c r="AD60" s="81">
        <f t="shared" si="246"/>
        <v>2.625</v>
      </c>
      <c r="AE60" s="82">
        <f t="shared" si="246"/>
        <v>2.625</v>
      </c>
      <c r="AF60" s="45">
        <f t="shared" si="198"/>
        <v>31.5</v>
      </c>
      <c r="AG60" s="81">
        <f t="shared" si="189"/>
        <v>2.7562500000000001</v>
      </c>
      <c r="AH60" s="81">
        <f t="shared" ref="AH60:AR60" si="247">IF(AH$2=25,AG60*(1+$D60),AG60)</f>
        <v>2.7562500000000001</v>
      </c>
      <c r="AI60" s="81">
        <f t="shared" si="247"/>
        <v>2.7562500000000001</v>
      </c>
      <c r="AJ60" s="81">
        <f t="shared" si="247"/>
        <v>2.7562500000000001</v>
      </c>
      <c r="AK60" s="81">
        <f t="shared" si="247"/>
        <v>2.7562500000000001</v>
      </c>
      <c r="AL60" s="81">
        <f t="shared" si="247"/>
        <v>2.7562500000000001</v>
      </c>
      <c r="AM60" s="81">
        <f t="shared" si="247"/>
        <v>2.7562500000000001</v>
      </c>
      <c r="AN60" s="81">
        <f t="shared" si="247"/>
        <v>2.7562500000000001</v>
      </c>
      <c r="AO60" s="81">
        <f t="shared" si="247"/>
        <v>2.7562500000000001</v>
      </c>
      <c r="AP60" s="81">
        <f t="shared" si="247"/>
        <v>2.7562500000000001</v>
      </c>
      <c r="AQ60" s="81">
        <f t="shared" si="247"/>
        <v>2.7562500000000001</v>
      </c>
      <c r="AR60" s="82">
        <f t="shared" si="247"/>
        <v>2.7562500000000001</v>
      </c>
      <c r="AS60" s="46">
        <f t="shared" si="200"/>
        <v>33.07500000000001</v>
      </c>
      <c r="AT60" s="81">
        <f t="shared" si="191"/>
        <v>2.8940625000000004</v>
      </c>
      <c r="AU60" s="81">
        <f t="shared" ref="AU60:BE60" si="248">IF(AU$2=37,AT60*(1+$D60),AT60)</f>
        <v>2.8940625000000004</v>
      </c>
      <c r="AV60" s="81">
        <f t="shared" si="248"/>
        <v>2.8940625000000004</v>
      </c>
      <c r="AW60" s="81">
        <f t="shared" si="248"/>
        <v>2.8940625000000004</v>
      </c>
      <c r="AX60" s="81">
        <f t="shared" si="248"/>
        <v>2.8940625000000004</v>
      </c>
      <c r="AY60" s="81">
        <f t="shared" si="248"/>
        <v>2.8940625000000004</v>
      </c>
      <c r="AZ60" s="81">
        <f t="shared" si="248"/>
        <v>2.8940625000000004</v>
      </c>
      <c r="BA60" s="81">
        <f t="shared" si="248"/>
        <v>2.8940625000000004</v>
      </c>
      <c r="BB60" s="81">
        <f t="shared" si="248"/>
        <v>2.8940625000000004</v>
      </c>
      <c r="BC60" s="81">
        <f t="shared" si="248"/>
        <v>2.8940625000000004</v>
      </c>
      <c r="BD60" s="81">
        <f t="shared" si="248"/>
        <v>2.8940625000000004</v>
      </c>
      <c r="BE60" s="82">
        <f t="shared" si="248"/>
        <v>2.8940625000000004</v>
      </c>
      <c r="BF60" s="47">
        <f t="shared" si="202"/>
        <v>34.728750000000005</v>
      </c>
      <c r="BG60" s="81">
        <f t="shared" si="193"/>
        <v>3.0387656250000004</v>
      </c>
      <c r="BH60" s="81">
        <f t="shared" ref="BH60:BR60" si="249">IF(BH$2=49,BG60*(1+$D60),BG60)</f>
        <v>3.0387656250000004</v>
      </c>
      <c r="BI60" s="81">
        <f t="shared" si="249"/>
        <v>3.0387656250000004</v>
      </c>
      <c r="BJ60" s="81">
        <f t="shared" si="249"/>
        <v>3.0387656250000004</v>
      </c>
      <c r="BK60" s="81">
        <f t="shared" si="249"/>
        <v>3.0387656250000004</v>
      </c>
      <c r="BL60" s="81">
        <f t="shared" si="249"/>
        <v>3.0387656250000004</v>
      </c>
      <c r="BM60" s="81">
        <f t="shared" si="249"/>
        <v>3.0387656250000004</v>
      </c>
      <c r="BN60" s="81">
        <f t="shared" si="249"/>
        <v>3.0387656250000004</v>
      </c>
      <c r="BO60" s="81">
        <f t="shared" si="249"/>
        <v>3.0387656250000004</v>
      </c>
      <c r="BP60" s="81">
        <f t="shared" si="249"/>
        <v>3.0387656250000004</v>
      </c>
      <c r="BQ60" s="81">
        <f t="shared" si="249"/>
        <v>3.0387656250000004</v>
      </c>
      <c r="BR60" s="82">
        <f t="shared" si="249"/>
        <v>3.0387656250000004</v>
      </c>
      <c r="BS60" s="48">
        <f t="shared" si="204"/>
        <v>36.465187500000006</v>
      </c>
    </row>
    <row r="61" spans="1:71" s="59" customFormat="1" ht="15" x14ac:dyDescent="0.25">
      <c r="A61" s="100"/>
      <c r="B61" s="84"/>
      <c r="C61" s="784"/>
      <c r="D61" s="307"/>
      <c r="E61" s="84"/>
      <c r="F61" s="84"/>
      <c r="G61" s="435"/>
      <c r="H61" s="81">
        <f t="shared" ref="H61:R61" si="250">IF(H$2=1,G61*(1+$D61),G61)</f>
        <v>0</v>
      </c>
      <c r="I61" s="81">
        <f t="shared" si="250"/>
        <v>0</v>
      </c>
      <c r="J61" s="81">
        <f t="shared" si="250"/>
        <v>0</v>
      </c>
      <c r="K61" s="81">
        <f t="shared" si="250"/>
        <v>0</v>
      </c>
      <c r="L61" s="81">
        <f t="shared" si="250"/>
        <v>0</v>
      </c>
      <c r="M61" s="81">
        <f t="shared" si="250"/>
        <v>0</v>
      </c>
      <c r="N61" s="81">
        <f t="shared" si="250"/>
        <v>0</v>
      </c>
      <c r="O61" s="81">
        <f t="shared" si="250"/>
        <v>0</v>
      </c>
      <c r="P61" s="81">
        <f t="shared" si="250"/>
        <v>0</v>
      </c>
      <c r="Q61" s="81">
        <f t="shared" si="250"/>
        <v>0</v>
      </c>
      <c r="R61" s="81">
        <f t="shared" si="250"/>
        <v>0</v>
      </c>
      <c r="S61" s="44">
        <f t="shared" si="196"/>
        <v>0</v>
      </c>
      <c r="T61" s="81">
        <f t="shared" si="187"/>
        <v>0</v>
      </c>
      <c r="U61" s="81">
        <f t="shared" ref="U61:AE61" si="251">IF(U$2=13,T61*(1+$D61),T61)</f>
        <v>0</v>
      </c>
      <c r="V61" s="81">
        <f t="shared" si="251"/>
        <v>0</v>
      </c>
      <c r="W61" s="81">
        <f t="shared" si="251"/>
        <v>0</v>
      </c>
      <c r="X61" s="81">
        <f t="shared" si="251"/>
        <v>0</v>
      </c>
      <c r="Y61" s="81">
        <f t="shared" si="251"/>
        <v>0</v>
      </c>
      <c r="Z61" s="81">
        <f t="shared" si="251"/>
        <v>0</v>
      </c>
      <c r="AA61" s="81">
        <f t="shared" si="251"/>
        <v>0</v>
      </c>
      <c r="AB61" s="81">
        <f t="shared" si="251"/>
        <v>0</v>
      </c>
      <c r="AC61" s="81">
        <f t="shared" si="251"/>
        <v>0</v>
      </c>
      <c r="AD61" s="81">
        <f t="shared" si="251"/>
        <v>0</v>
      </c>
      <c r="AE61" s="82">
        <f t="shared" si="251"/>
        <v>0</v>
      </c>
      <c r="AF61" s="45">
        <f t="shared" ref="AF61:AF65" si="252">SUM(T61:AE61)</f>
        <v>0</v>
      </c>
      <c r="AG61" s="81">
        <f t="shared" si="189"/>
        <v>0</v>
      </c>
      <c r="AH61" s="81">
        <f t="shared" ref="AH61:AR61" si="253">IF(AH$2=25,AG61*(1+$D61),AG61)</f>
        <v>0</v>
      </c>
      <c r="AI61" s="81">
        <f t="shared" si="253"/>
        <v>0</v>
      </c>
      <c r="AJ61" s="81">
        <f t="shared" si="253"/>
        <v>0</v>
      </c>
      <c r="AK61" s="81">
        <f t="shared" si="253"/>
        <v>0</v>
      </c>
      <c r="AL61" s="81">
        <f t="shared" si="253"/>
        <v>0</v>
      </c>
      <c r="AM61" s="81">
        <f t="shared" si="253"/>
        <v>0</v>
      </c>
      <c r="AN61" s="81">
        <f t="shared" si="253"/>
        <v>0</v>
      </c>
      <c r="AO61" s="81">
        <f t="shared" si="253"/>
        <v>0</v>
      </c>
      <c r="AP61" s="81">
        <f t="shared" si="253"/>
        <v>0</v>
      </c>
      <c r="AQ61" s="81">
        <f t="shared" si="253"/>
        <v>0</v>
      </c>
      <c r="AR61" s="82">
        <f t="shared" si="253"/>
        <v>0</v>
      </c>
      <c r="AS61" s="46">
        <f t="shared" ref="AS61:AS65" si="254">SUM(AG61:AR61)</f>
        <v>0</v>
      </c>
      <c r="AT61" s="81">
        <f t="shared" si="191"/>
        <v>0</v>
      </c>
      <c r="AU61" s="81">
        <f t="shared" ref="AU61:BE61" si="255">IF(AU$2=37,AT61*(1+$D61),AT61)</f>
        <v>0</v>
      </c>
      <c r="AV61" s="81">
        <f t="shared" si="255"/>
        <v>0</v>
      </c>
      <c r="AW61" s="81">
        <f t="shared" si="255"/>
        <v>0</v>
      </c>
      <c r="AX61" s="81">
        <f t="shared" si="255"/>
        <v>0</v>
      </c>
      <c r="AY61" s="81">
        <f t="shared" si="255"/>
        <v>0</v>
      </c>
      <c r="AZ61" s="81">
        <f t="shared" si="255"/>
        <v>0</v>
      </c>
      <c r="BA61" s="81">
        <f t="shared" si="255"/>
        <v>0</v>
      </c>
      <c r="BB61" s="81">
        <f t="shared" si="255"/>
        <v>0</v>
      </c>
      <c r="BC61" s="81">
        <f t="shared" si="255"/>
        <v>0</v>
      </c>
      <c r="BD61" s="81">
        <f t="shared" si="255"/>
        <v>0</v>
      </c>
      <c r="BE61" s="82">
        <f t="shared" si="255"/>
        <v>0</v>
      </c>
      <c r="BF61" s="47">
        <f t="shared" ref="BF61:BF65" si="256">SUM(AT61:BE61)</f>
        <v>0</v>
      </c>
      <c r="BG61" s="81">
        <f t="shared" si="193"/>
        <v>0</v>
      </c>
      <c r="BH61" s="81">
        <f t="shared" ref="BH61:BR61" si="257">IF(BH$2=49,BG61*(1+$D61),BG61)</f>
        <v>0</v>
      </c>
      <c r="BI61" s="81">
        <f t="shared" si="257"/>
        <v>0</v>
      </c>
      <c r="BJ61" s="81">
        <f t="shared" si="257"/>
        <v>0</v>
      </c>
      <c r="BK61" s="81">
        <f t="shared" si="257"/>
        <v>0</v>
      </c>
      <c r="BL61" s="81">
        <f t="shared" si="257"/>
        <v>0</v>
      </c>
      <c r="BM61" s="81">
        <f t="shared" si="257"/>
        <v>0</v>
      </c>
      <c r="BN61" s="81">
        <f t="shared" si="257"/>
        <v>0</v>
      </c>
      <c r="BO61" s="81">
        <f t="shared" si="257"/>
        <v>0</v>
      </c>
      <c r="BP61" s="81">
        <f t="shared" si="257"/>
        <v>0</v>
      </c>
      <c r="BQ61" s="81">
        <f t="shared" si="257"/>
        <v>0</v>
      </c>
      <c r="BR61" s="82">
        <f t="shared" si="257"/>
        <v>0</v>
      </c>
      <c r="BS61" s="48">
        <f t="shared" ref="BS61:BS65" si="258">SUM(BG61:BR61)</f>
        <v>0</v>
      </c>
    </row>
    <row r="62" spans="1:71" s="59" customFormat="1" ht="15" x14ac:dyDescent="0.25">
      <c r="A62" s="100"/>
      <c r="B62" s="84"/>
      <c r="C62" s="784"/>
      <c r="D62" s="307"/>
      <c r="E62" s="84"/>
      <c r="F62" s="84"/>
      <c r="G62" s="435"/>
      <c r="H62" s="81">
        <f t="shared" ref="H62:R62" si="259">IF(H$2=1,G62*(1+$D62),G62)</f>
        <v>0</v>
      </c>
      <c r="I62" s="81">
        <f t="shared" si="259"/>
        <v>0</v>
      </c>
      <c r="J62" s="81">
        <f t="shared" si="259"/>
        <v>0</v>
      </c>
      <c r="K62" s="81">
        <f t="shared" si="259"/>
        <v>0</v>
      </c>
      <c r="L62" s="81">
        <f t="shared" si="259"/>
        <v>0</v>
      </c>
      <c r="M62" s="81">
        <f t="shared" si="259"/>
        <v>0</v>
      </c>
      <c r="N62" s="81">
        <f t="shared" si="259"/>
        <v>0</v>
      </c>
      <c r="O62" s="81">
        <f t="shared" si="259"/>
        <v>0</v>
      </c>
      <c r="P62" s="81">
        <f t="shared" si="259"/>
        <v>0</v>
      </c>
      <c r="Q62" s="81">
        <f t="shared" si="259"/>
        <v>0</v>
      </c>
      <c r="R62" s="81">
        <f t="shared" si="259"/>
        <v>0</v>
      </c>
      <c r="S62" s="44">
        <f t="shared" si="196"/>
        <v>0</v>
      </c>
      <c r="T62" s="81">
        <f t="shared" si="187"/>
        <v>0</v>
      </c>
      <c r="U62" s="81">
        <f t="shared" ref="U62:AE62" si="260">IF(U$2=13,T62*(1+$D62),T62)</f>
        <v>0</v>
      </c>
      <c r="V62" s="81">
        <f t="shared" si="260"/>
        <v>0</v>
      </c>
      <c r="W62" s="81">
        <f t="shared" si="260"/>
        <v>0</v>
      </c>
      <c r="X62" s="81">
        <f t="shared" si="260"/>
        <v>0</v>
      </c>
      <c r="Y62" s="81">
        <f t="shared" si="260"/>
        <v>0</v>
      </c>
      <c r="Z62" s="81">
        <f t="shared" si="260"/>
        <v>0</v>
      </c>
      <c r="AA62" s="81">
        <f t="shared" si="260"/>
        <v>0</v>
      </c>
      <c r="AB62" s="81">
        <f t="shared" si="260"/>
        <v>0</v>
      </c>
      <c r="AC62" s="81">
        <f t="shared" si="260"/>
        <v>0</v>
      </c>
      <c r="AD62" s="81">
        <f t="shared" si="260"/>
        <v>0</v>
      </c>
      <c r="AE62" s="82">
        <f t="shared" si="260"/>
        <v>0</v>
      </c>
      <c r="AF62" s="45">
        <f t="shared" si="252"/>
        <v>0</v>
      </c>
      <c r="AG62" s="81">
        <f t="shared" si="189"/>
        <v>0</v>
      </c>
      <c r="AH62" s="81">
        <f t="shared" ref="AH62:AR62" si="261">IF(AH$2=25,AG62*(1+$D62),AG62)</f>
        <v>0</v>
      </c>
      <c r="AI62" s="81">
        <f t="shared" si="261"/>
        <v>0</v>
      </c>
      <c r="AJ62" s="81">
        <f t="shared" si="261"/>
        <v>0</v>
      </c>
      <c r="AK62" s="81">
        <f t="shared" si="261"/>
        <v>0</v>
      </c>
      <c r="AL62" s="81">
        <f t="shared" si="261"/>
        <v>0</v>
      </c>
      <c r="AM62" s="81">
        <f t="shared" si="261"/>
        <v>0</v>
      </c>
      <c r="AN62" s="81">
        <f t="shared" si="261"/>
        <v>0</v>
      </c>
      <c r="AO62" s="81">
        <f t="shared" si="261"/>
        <v>0</v>
      </c>
      <c r="AP62" s="81">
        <f t="shared" si="261"/>
        <v>0</v>
      </c>
      <c r="AQ62" s="81">
        <f t="shared" si="261"/>
        <v>0</v>
      </c>
      <c r="AR62" s="82">
        <f t="shared" si="261"/>
        <v>0</v>
      </c>
      <c r="AS62" s="46">
        <f t="shared" si="254"/>
        <v>0</v>
      </c>
      <c r="AT62" s="81">
        <f t="shared" si="191"/>
        <v>0</v>
      </c>
      <c r="AU62" s="81">
        <f t="shared" ref="AU62:BE62" si="262">IF(AU$2=37,AT62*(1+$D62),AT62)</f>
        <v>0</v>
      </c>
      <c r="AV62" s="81">
        <f t="shared" si="262"/>
        <v>0</v>
      </c>
      <c r="AW62" s="81">
        <f t="shared" si="262"/>
        <v>0</v>
      </c>
      <c r="AX62" s="81">
        <f t="shared" si="262"/>
        <v>0</v>
      </c>
      <c r="AY62" s="81">
        <f t="shared" si="262"/>
        <v>0</v>
      </c>
      <c r="AZ62" s="81">
        <f t="shared" si="262"/>
        <v>0</v>
      </c>
      <c r="BA62" s="81">
        <f t="shared" si="262"/>
        <v>0</v>
      </c>
      <c r="BB62" s="81">
        <f t="shared" si="262"/>
        <v>0</v>
      </c>
      <c r="BC62" s="81">
        <f t="shared" si="262"/>
        <v>0</v>
      </c>
      <c r="BD62" s="81">
        <f t="shared" si="262"/>
        <v>0</v>
      </c>
      <c r="BE62" s="82">
        <f t="shared" si="262"/>
        <v>0</v>
      </c>
      <c r="BF62" s="47">
        <f t="shared" si="256"/>
        <v>0</v>
      </c>
      <c r="BG62" s="81">
        <f t="shared" si="193"/>
        <v>0</v>
      </c>
      <c r="BH62" s="81">
        <f t="shared" ref="BH62:BR62" si="263">IF(BH$2=49,BG62*(1+$D62),BG62)</f>
        <v>0</v>
      </c>
      <c r="BI62" s="81">
        <f t="shared" si="263"/>
        <v>0</v>
      </c>
      <c r="BJ62" s="81">
        <f t="shared" si="263"/>
        <v>0</v>
      </c>
      <c r="BK62" s="81">
        <f t="shared" si="263"/>
        <v>0</v>
      </c>
      <c r="BL62" s="81">
        <f t="shared" si="263"/>
        <v>0</v>
      </c>
      <c r="BM62" s="81">
        <f t="shared" si="263"/>
        <v>0</v>
      </c>
      <c r="BN62" s="81">
        <f t="shared" si="263"/>
        <v>0</v>
      </c>
      <c r="BO62" s="81">
        <f t="shared" si="263"/>
        <v>0</v>
      </c>
      <c r="BP62" s="81">
        <f t="shared" si="263"/>
        <v>0</v>
      </c>
      <c r="BQ62" s="81">
        <f t="shared" si="263"/>
        <v>0</v>
      </c>
      <c r="BR62" s="82">
        <f t="shared" si="263"/>
        <v>0</v>
      </c>
      <c r="BS62" s="48">
        <f t="shared" si="258"/>
        <v>0</v>
      </c>
    </row>
    <row r="63" spans="1:71" s="59" customFormat="1" ht="15" x14ac:dyDescent="0.25">
      <c r="A63" s="100"/>
      <c r="B63" s="84"/>
      <c r="C63" s="784"/>
      <c r="D63" s="307"/>
      <c r="E63" s="84"/>
      <c r="F63" s="84"/>
      <c r="G63" s="435"/>
      <c r="H63" s="81">
        <f t="shared" ref="H63:R63" si="264">IF(H$2=1,G63*(1+$D63),G63)</f>
        <v>0</v>
      </c>
      <c r="I63" s="81">
        <f t="shared" si="264"/>
        <v>0</v>
      </c>
      <c r="J63" s="81">
        <f t="shared" si="264"/>
        <v>0</v>
      </c>
      <c r="K63" s="81">
        <f t="shared" si="264"/>
        <v>0</v>
      </c>
      <c r="L63" s="81">
        <f t="shared" si="264"/>
        <v>0</v>
      </c>
      <c r="M63" s="81">
        <f t="shared" si="264"/>
        <v>0</v>
      </c>
      <c r="N63" s="81">
        <f t="shared" si="264"/>
        <v>0</v>
      </c>
      <c r="O63" s="81">
        <f t="shared" si="264"/>
        <v>0</v>
      </c>
      <c r="P63" s="81">
        <f t="shared" si="264"/>
        <v>0</v>
      </c>
      <c r="Q63" s="81">
        <f t="shared" si="264"/>
        <v>0</v>
      </c>
      <c r="R63" s="81">
        <f t="shared" si="264"/>
        <v>0</v>
      </c>
      <c r="S63" s="44">
        <f t="shared" si="196"/>
        <v>0</v>
      </c>
      <c r="T63" s="81">
        <f t="shared" si="187"/>
        <v>0</v>
      </c>
      <c r="U63" s="81">
        <f t="shared" ref="U63:AE63" si="265">IF(U$2=13,T63*(1+$D63),T63)</f>
        <v>0</v>
      </c>
      <c r="V63" s="81">
        <f t="shared" si="265"/>
        <v>0</v>
      </c>
      <c r="W63" s="81">
        <f t="shared" si="265"/>
        <v>0</v>
      </c>
      <c r="X63" s="81">
        <f t="shared" si="265"/>
        <v>0</v>
      </c>
      <c r="Y63" s="81">
        <f t="shared" si="265"/>
        <v>0</v>
      </c>
      <c r="Z63" s="81">
        <f t="shared" si="265"/>
        <v>0</v>
      </c>
      <c r="AA63" s="81">
        <f t="shared" si="265"/>
        <v>0</v>
      </c>
      <c r="AB63" s="81">
        <f t="shared" si="265"/>
        <v>0</v>
      </c>
      <c r="AC63" s="81">
        <f t="shared" si="265"/>
        <v>0</v>
      </c>
      <c r="AD63" s="81">
        <f t="shared" si="265"/>
        <v>0</v>
      </c>
      <c r="AE63" s="82">
        <f t="shared" si="265"/>
        <v>0</v>
      </c>
      <c r="AF63" s="45">
        <f t="shared" si="252"/>
        <v>0</v>
      </c>
      <c r="AG63" s="81">
        <f t="shared" si="189"/>
        <v>0</v>
      </c>
      <c r="AH63" s="81">
        <f t="shared" ref="AH63:AR63" si="266">IF(AH$2=25,AG63*(1+$D63),AG63)</f>
        <v>0</v>
      </c>
      <c r="AI63" s="81">
        <f t="shared" si="266"/>
        <v>0</v>
      </c>
      <c r="AJ63" s="81">
        <f t="shared" si="266"/>
        <v>0</v>
      </c>
      <c r="AK63" s="81">
        <f t="shared" si="266"/>
        <v>0</v>
      </c>
      <c r="AL63" s="81">
        <f t="shared" si="266"/>
        <v>0</v>
      </c>
      <c r="AM63" s="81">
        <f t="shared" si="266"/>
        <v>0</v>
      </c>
      <c r="AN63" s="81">
        <f t="shared" si="266"/>
        <v>0</v>
      </c>
      <c r="AO63" s="81">
        <f t="shared" si="266"/>
        <v>0</v>
      </c>
      <c r="AP63" s="81">
        <f t="shared" si="266"/>
        <v>0</v>
      </c>
      <c r="AQ63" s="81">
        <f t="shared" si="266"/>
        <v>0</v>
      </c>
      <c r="AR63" s="82">
        <f t="shared" si="266"/>
        <v>0</v>
      </c>
      <c r="AS63" s="46">
        <f t="shared" si="254"/>
        <v>0</v>
      </c>
      <c r="AT63" s="81">
        <f t="shared" si="191"/>
        <v>0</v>
      </c>
      <c r="AU63" s="81">
        <f t="shared" ref="AU63:BE63" si="267">IF(AU$2=37,AT63*(1+$D63),AT63)</f>
        <v>0</v>
      </c>
      <c r="AV63" s="81">
        <f t="shared" si="267"/>
        <v>0</v>
      </c>
      <c r="AW63" s="81">
        <f t="shared" si="267"/>
        <v>0</v>
      </c>
      <c r="AX63" s="81">
        <f t="shared" si="267"/>
        <v>0</v>
      </c>
      <c r="AY63" s="81">
        <f t="shared" si="267"/>
        <v>0</v>
      </c>
      <c r="AZ63" s="81">
        <f t="shared" si="267"/>
        <v>0</v>
      </c>
      <c r="BA63" s="81">
        <f t="shared" si="267"/>
        <v>0</v>
      </c>
      <c r="BB63" s="81">
        <f t="shared" si="267"/>
        <v>0</v>
      </c>
      <c r="BC63" s="81">
        <f t="shared" si="267"/>
        <v>0</v>
      </c>
      <c r="BD63" s="81">
        <f t="shared" si="267"/>
        <v>0</v>
      </c>
      <c r="BE63" s="82">
        <f t="shared" si="267"/>
        <v>0</v>
      </c>
      <c r="BF63" s="47">
        <f t="shared" si="256"/>
        <v>0</v>
      </c>
      <c r="BG63" s="81">
        <f t="shared" si="193"/>
        <v>0</v>
      </c>
      <c r="BH63" s="81">
        <f t="shared" ref="BH63:BR63" si="268">IF(BH$2=49,BG63*(1+$D63),BG63)</f>
        <v>0</v>
      </c>
      <c r="BI63" s="81">
        <f t="shared" si="268"/>
        <v>0</v>
      </c>
      <c r="BJ63" s="81">
        <f t="shared" si="268"/>
        <v>0</v>
      </c>
      <c r="BK63" s="81">
        <f t="shared" si="268"/>
        <v>0</v>
      </c>
      <c r="BL63" s="81">
        <f t="shared" si="268"/>
        <v>0</v>
      </c>
      <c r="BM63" s="81">
        <f t="shared" si="268"/>
        <v>0</v>
      </c>
      <c r="BN63" s="81">
        <f t="shared" si="268"/>
        <v>0</v>
      </c>
      <c r="BO63" s="81">
        <f t="shared" si="268"/>
        <v>0</v>
      </c>
      <c r="BP63" s="81">
        <f t="shared" si="268"/>
        <v>0</v>
      </c>
      <c r="BQ63" s="81">
        <f t="shared" si="268"/>
        <v>0</v>
      </c>
      <c r="BR63" s="82">
        <f t="shared" si="268"/>
        <v>0</v>
      </c>
      <c r="BS63" s="48">
        <f t="shared" si="258"/>
        <v>0</v>
      </c>
    </row>
    <row r="64" spans="1:71" s="59" customFormat="1" ht="15" x14ac:dyDescent="0.25">
      <c r="A64" s="100"/>
      <c r="B64" s="84"/>
      <c r="C64" s="784"/>
      <c r="D64" s="307"/>
      <c r="E64" s="84"/>
      <c r="F64" s="84"/>
      <c r="G64" s="435"/>
      <c r="H64" s="81">
        <f t="shared" ref="H64:R64" si="269">IF(H$2=1,G64*(1+$D64),G64)</f>
        <v>0</v>
      </c>
      <c r="I64" s="81">
        <f t="shared" si="269"/>
        <v>0</v>
      </c>
      <c r="J64" s="81">
        <f t="shared" si="269"/>
        <v>0</v>
      </c>
      <c r="K64" s="81">
        <f t="shared" si="269"/>
        <v>0</v>
      </c>
      <c r="L64" s="81">
        <f t="shared" si="269"/>
        <v>0</v>
      </c>
      <c r="M64" s="81">
        <f t="shared" si="269"/>
        <v>0</v>
      </c>
      <c r="N64" s="81">
        <f t="shared" si="269"/>
        <v>0</v>
      </c>
      <c r="O64" s="81">
        <f t="shared" si="269"/>
        <v>0</v>
      </c>
      <c r="P64" s="81">
        <f t="shared" si="269"/>
        <v>0</v>
      </c>
      <c r="Q64" s="81">
        <f t="shared" si="269"/>
        <v>0</v>
      </c>
      <c r="R64" s="81">
        <f t="shared" si="269"/>
        <v>0</v>
      </c>
      <c r="S64" s="44">
        <f t="shared" si="196"/>
        <v>0</v>
      </c>
      <c r="T64" s="81">
        <f t="shared" si="187"/>
        <v>0</v>
      </c>
      <c r="U64" s="81">
        <f t="shared" ref="U64:AE64" si="270">IF(U$2=13,T64*(1+$D64),T64)</f>
        <v>0</v>
      </c>
      <c r="V64" s="81">
        <f t="shared" si="270"/>
        <v>0</v>
      </c>
      <c r="W64" s="81">
        <f t="shared" si="270"/>
        <v>0</v>
      </c>
      <c r="X64" s="81">
        <f t="shared" si="270"/>
        <v>0</v>
      </c>
      <c r="Y64" s="81">
        <f t="shared" si="270"/>
        <v>0</v>
      </c>
      <c r="Z64" s="81">
        <f t="shared" si="270"/>
        <v>0</v>
      </c>
      <c r="AA64" s="81">
        <f t="shared" si="270"/>
        <v>0</v>
      </c>
      <c r="AB64" s="81">
        <f t="shared" si="270"/>
        <v>0</v>
      </c>
      <c r="AC64" s="81">
        <f t="shared" si="270"/>
        <v>0</v>
      </c>
      <c r="AD64" s="81">
        <f t="shared" si="270"/>
        <v>0</v>
      </c>
      <c r="AE64" s="82">
        <f t="shared" si="270"/>
        <v>0</v>
      </c>
      <c r="AF64" s="45">
        <f t="shared" si="252"/>
        <v>0</v>
      </c>
      <c r="AG64" s="81">
        <f t="shared" si="189"/>
        <v>0</v>
      </c>
      <c r="AH64" s="81">
        <f t="shared" ref="AH64:AR64" si="271">IF(AH$2=25,AG64*(1+$D64),AG64)</f>
        <v>0</v>
      </c>
      <c r="AI64" s="81">
        <f t="shared" si="271"/>
        <v>0</v>
      </c>
      <c r="AJ64" s="81">
        <f t="shared" si="271"/>
        <v>0</v>
      </c>
      <c r="AK64" s="81">
        <f t="shared" si="271"/>
        <v>0</v>
      </c>
      <c r="AL64" s="81">
        <f t="shared" si="271"/>
        <v>0</v>
      </c>
      <c r="AM64" s="81">
        <f t="shared" si="271"/>
        <v>0</v>
      </c>
      <c r="AN64" s="81">
        <f t="shared" si="271"/>
        <v>0</v>
      </c>
      <c r="AO64" s="81">
        <f t="shared" si="271"/>
        <v>0</v>
      </c>
      <c r="AP64" s="81">
        <f t="shared" si="271"/>
        <v>0</v>
      </c>
      <c r="AQ64" s="81">
        <f t="shared" si="271"/>
        <v>0</v>
      </c>
      <c r="AR64" s="82">
        <f t="shared" si="271"/>
        <v>0</v>
      </c>
      <c r="AS64" s="46">
        <f t="shared" si="254"/>
        <v>0</v>
      </c>
      <c r="AT64" s="81">
        <f t="shared" si="191"/>
        <v>0</v>
      </c>
      <c r="AU64" s="81">
        <f t="shared" ref="AU64:BE64" si="272">IF(AU$2=37,AT64*(1+$D64),AT64)</f>
        <v>0</v>
      </c>
      <c r="AV64" s="81">
        <f t="shared" si="272"/>
        <v>0</v>
      </c>
      <c r="AW64" s="81">
        <f t="shared" si="272"/>
        <v>0</v>
      </c>
      <c r="AX64" s="81">
        <f t="shared" si="272"/>
        <v>0</v>
      </c>
      <c r="AY64" s="81">
        <f t="shared" si="272"/>
        <v>0</v>
      </c>
      <c r="AZ64" s="81">
        <f t="shared" si="272"/>
        <v>0</v>
      </c>
      <c r="BA64" s="81">
        <f t="shared" si="272"/>
        <v>0</v>
      </c>
      <c r="BB64" s="81">
        <f t="shared" si="272"/>
        <v>0</v>
      </c>
      <c r="BC64" s="81">
        <f t="shared" si="272"/>
        <v>0</v>
      </c>
      <c r="BD64" s="81">
        <f t="shared" si="272"/>
        <v>0</v>
      </c>
      <c r="BE64" s="82">
        <f t="shared" si="272"/>
        <v>0</v>
      </c>
      <c r="BF64" s="47">
        <f t="shared" si="256"/>
        <v>0</v>
      </c>
      <c r="BG64" s="81">
        <f t="shared" si="193"/>
        <v>0</v>
      </c>
      <c r="BH64" s="81">
        <f t="shared" ref="BH64:BR64" si="273">IF(BH$2=49,BG64*(1+$D64),BG64)</f>
        <v>0</v>
      </c>
      <c r="BI64" s="81">
        <f t="shared" si="273"/>
        <v>0</v>
      </c>
      <c r="BJ64" s="81">
        <f t="shared" si="273"/>
        <v>0</v>
      </c>
      <c r="BK64" s="81">
        <f t="shared" si="273"/>
        <v>0</v>
      </c>
      <c r="BL64" s="81">
        <f t="shared" si="273"/>
        <v>0</v>
      </c>
      <c r="BM64" s="81">
        <f t="shared" si="273"/>
        <v>0</v>
      </c>
      <c r="BN64" s="81">
        <f t="shared" si="273"/>
        <v>0</v>
      </c>
      <c r="BO64" s="81">
        <f t="shared" si="273"/>
        <v>0</v>
      </c>
      <c r="BP64" s="81">
        <f t="shared" si="273"/>
        <v>0</v>
      </c>
      <c r="BQ64" s="81">
        <f t="shared" si="273"/>
        <v>0</v>
      </c>
      <c r="BR64" s="82">
        <f t="shared" si="273"/>
        <v>0</v>
      </c>
      <c r="BS64" s="48">
        <f t="shared" si="258"/>
        <v>0</v>
      </c>
    </row>
    <row r="65" spans="1:71" s="59" customFormat="1" ht="15" x14ac:dyDescent="0.25">
      <c r="A65" s="100"/>
      <c r="B65" s="84"/>
      <c r="C65" s="784"/>
      <c r="D65" s="307"/>
      <c r="E65" s="84"/>
      <c r="F65" s="84"/>
      <c r="G65" s="435"/>
      <c r="H65" s="81">
        <f t="shared" ref="H65:R65" si="274">IF(H$2=1,G65*(1+$D65),G65)</f>
        <v>0</v>
      </c>
      <c r="I65" s="81">
        <f t="shared" si="274"/>
        <v>0</v>
      </c>
      <c r="J65" s="81">
        <f t="shared" si="274"/>
        <v>0</v>
      </c>
      <c r="K65" s="81">
        <f t="shared" si="274"/>
        <v>0</v>
      </c>
      <c r="L65" s="81">
        <f t="shared" si="274"/>
        <v>0</v>
      </c>
      <c r="M65" s="81">
        <f t="shared" si="274"/>
        <v>0</v>
      </c>
      <c r="N65" s="81">
        <f t="shared" si="274"/>
        <v>0</v>
      </c>
      <c r="O65" s="81">
        <f t="shared" si="274"/>
        <v>0</v>
      </c>
      <c r="P65" s="81">
        <f t="shared" si="274"/>
        <v>0</v>
      </c>
      <c r="Q65" s="81">
        <f t="shared" si="274"/>
        <v>0</v>
      </c>
      <c r="R65" s="81">
        <f t="shared" si="274"/>
        <v>0</v>
      </c>
      <c r="S65" s="44">
        <f t="shared" si="196"/>
        <v>0</v>
      </c>
      <c r="T65" s="81">
        <f t="shared" si="187"/>
        <v>0</v>
      </c>
      <c r="U65" s="81">
        <f t="shared" ref="U65:AE65" si="275">IF(U$2=13,T65*(1+$D65),T65)</f>
        <v>0</v>
      </c>
      <c r="V65" s="81">
        <f t="shared" si="275"/>
        <v>0</v>
      </c>
      <c r="W65" s="81">
        <f t="shared" si="275"/>
        <v>0</v>
      </c>
      <c r="X65" s="81">
        <f t="shared" si="275"/>
        <v>0</v>
      </c>
      <c r="Y65" s="81">
        <f t="shared" si="275"/>
        <v>0</v>
      </c>
      <c r="Z65" s="81">
        <f t="shared" si="275"/>
        <v>0</v>
      </c>
      <c r="AA65" s="81">
        <f t="shared" si="275"/>
        <v>0</v>
      </c>
      <c r="AB65" s="81">
        <f t="shared" si="275"/>
        <v>0</v>
      </c>
      <c r="AC65" s="81">
        <f t="shared" si="275"/>
        <v>0</v>
      </c>
      <c r="AD65" s="81">
        <f t="shared" si="275"/>
        <v>0</v>
      </c>
      <c r="AE65" s="82">
        <f t="shared" si="275"/>
        <v>0</v>
      </c>
      <c r="AF65" s="45">
        <f t="shared" si="252"/>
        <v>0</v>
      </c>
      <c r="AG65" s="81">
        <f t="shared" si="189"/>
        <v>0</v>
      </c>
      <c r="AH65" s="81">
        <f t="shared" ref="AH65:AR65" si="276">IF(AH$2=25,AG65*(1+$D65),AG65)</f>
        <v>0</v>
      </c>
      <c r="AI65" s="81">
        <f t="shared" si="276"/>
        <v>0</v>
      </c>
      <c r="AJ65" s="81">
        <f t="shared" si="276"/>
        <v>0</v>
      </c>
      <c r="AK65" s="81">
        <f t="shared" si="276"/>
        <v>0</v>
      </c>
      <c r="AL65" s="81">
        <f t="shared" si="276"/>
        <v>0</v>
      </c>
      <c r="AM65" s="81">
        <f t="shared" si="276"/>
        <v>0</v>
      </c>
      <c r="AN65" s="81">
        <f t="shared" si="276"/>
        <v>0</v>
      </c>
      <c r="AO65" s="81">
        <f t="shared" si="276"/>
        <v>0</v>
      </c>
      <c r="AP65" s="81">
        <f t="shared" si="276"/>
        <v>0</v>
      </c>
      <c r="AQ65" s="81">
        <f t="shared" si="276"/>
        <v>0</v>
      </c>
      <c r="AR65" s="82">
        <f t="shared" si="276"/>
        <v>0</v>
      </c>
      <c r="AS65" s="46">
        <f t="shared" si="254"/>
        <v>0</v>
      </c>
      <c r="AT65" s="81">
        <f t="shared" si="191"/>
        <v>0</v>
      </c>
      <c r="AU65" s="81">
        <f t="shared" ref="AU65:BE65" si="277">IF(AU$2=37,AT65*(1+$D65),AT65)</f>
        <v>0</v>
      </c>
      <c r="AV65" s="81">
        <f t="shared" si="277"/>
        <v>0</v>
      </c>
      <c r="AW65" s="81">
        <f t="shared" si="277"/>
        <v>0</v>
      </c>
      <c r="AX65" s="81">
        <f t="shared" si="277"/>
        <v>0</v>
      </c>
      <c r="AY65" s="81">
        <f t="shared" si="277"/>
        <v>0</v>
      </c>
      <c r="AZ65" s="81">
        <f t="shared" si="277"/>
        <v>0</v>
      </c>
      <c r="BA65" s="81">
        <f t="shared" si="277"/>
        <v>0</v>
      </c>
      <c r="BB65" s="81">
        <f t="shared" si="277"/>
        <v>0</v>
      </c>
      <c r="BC65" s="81">
        <f t="shared" si="277"/>
        <v>0</v>
      </c>
      <c r="BD65" s="81">
        <f t="shared" si="277"/>
        <v>0</v>
      </c>
      <c r="BE65" s="82">
        <f t="shared" si="277"/>
        <v>0</v>
      </c>
      <c r="BF65" s="47">
        <f t="shared" si="256"/>
        <v>0</v>
      </c>
      <c r="BG65" s="81">
        <f t="shared" si="193"/>
        <v>0</v>
      </c>
      <c r="BH65" s="81">
        <f t="shared" ref="BH65:BR65" si="278">IF(BH$2=49,BG65*(1+$D65),BG65)</f>
        <v>0</v>
      </c>
      <c r="BI65" s="81">
        <f t="shared" si="278"/>
        <v>0</v>
      </c>
      <c r="BJ65" s="81">
        <f t="shared" si="278"/>
        <v>0</v>
      </c>
      <c r="BK65" s="81">
        <f t="shared" si="278"/>
        <v>0</v>
      </c>
      <c r="BL65" s="81">
        <f t="shared" si="278"/>
        <v>0</v>
      </c>
      <c r="BM65" s="81">
        <f t="shared" si="278"/>
        <v>0</v>
      </c>
      <c r="BN65" s="81">
        <f t="shared" si="278"/>
        <v>0</v>
      </c>
      <c r="BO65" s="81">
        <f t="shared" si="278"/>
        <v>0</v>
      </c>
      <c r="BP65" s="81">
        <f t="shared" si="278"/>
        <v>0</v>
      </c>
      <c r="BQ65" s="81">
        <f t="shared" si="278"/>
        <v>0</v>
      </c>
      <c r="BR65" s="82">
        <f t="shared" si="278"/>
        <v>0</v>
      </c>
      <c r="BS65" s="48">
        <f t="shared" si="258"/>
        <v>0</v>
      </c>
    </row>
    <row r="66" spans="1:71" s="59" customFormat="1" ht="6.75" customHeight="1" x14ac:dyDescent="0.2">
      <c r="A66" s="100"/>
      <c r="B66" s="84"/>
      <c r="C66" s="785"/>
      <c r="D66" s="84"/>
      <c r="E66" s="84"/>
      <c r="F66" s="84"/>
      <c r="G66" s="80"/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44"/>
      <c r="T66" s="81"/>
      <c r="U66" s="81"/>
      <c r="V66" s="81"/>
      <c r="W66" s="81"/>
      <c r="X66" s="81"/>
      <c r="Y66" s="81"/>
      <c r="Z66" s="81"/>
      <c r="AA66" s="81"/>
      <c r="AB66" s="81"/>
      <c r="AC66" s="81"/>
      <c r="AD66" s="81"/>
      <c r="AE66" s="82"/>
      <c r="AF66" s="45"/>
      <c r="AG66" s="81"/>
      <c r="AH66" s="81"/>
      <c r="AI66" s="81"/>
      <c r="AJ66" s="81"/>
      <c r="AK66" s="81"/>
      <c r="AL66" s="81"/>
      <c r="AM66" s="81"/>
      <c r="AN66" s="81"/>
      <c r="AO66" s="81"/>
      <c r="AP66" s="81"/>
      <c r="AQ66" s="81"/>
      <c r="AR66" s="82"/>
      <c r="AS66" s="46"/>
      <c r="AT66" s="81"/>
      <c r="AU66" s="81"/>
      <c r="AV66" s="81"/>
      <c r="AW66" s="81"/>
      <c r="AX66" s="81"/>
      <c r="AY66" s="81"/>
      <c r="AZ66" s="81"/>
      <c r="BA66" s="81"/>
      <c r="BB66" s="81"/>
      <c r="BC66" s="81"/>
      <c r="BD66" s="81"/>
      <c r="BE66" s="82"/>
      <c r="BF66" s="47"/>
      <c r="BG66" s="81"/>
      <c r="BH66" s="81"/>
      <c r="BI66" s="81"/>
      <c r="BJ66" s="81"/>
      <c r="BK66" s="81"/>
      <c r="BL66" s="81"/>
      <c r="BM66" s="81"/>
      <c r="BN66" s="81"/>
      <c r="BO66" s="81"/>
      <c r="BP66" s="81"/>
      <c r="BQ66" s="81"/>
      <c r="BR66" s="82"/>
      <c r="BS66" s="48"/>
    </row>
    <row r="67" spans="1:71" s="98" customFormat="1" x14ac:dyDescent="0.2">
      <c r="A67" s="100"/>
      <c r="B67" s="274"/>
      <c r="C67" s="274" t="s">
        <v>134</v>
      </c>
      <c r="D67" s="274"/>
      <c r="E67" s="274"/>
      <c r="F67" s="274"/>
      <c r="G67" s="312">
        <f>SUM(G50:G65)</f>
        <v>55.5</v>
      </c>
      <c r="H67" s="311">
        <f>SUM(H50:H65)</f>
        <v>55.5</v>
      </c>
      <c r="I67" s="311">
        <f t="shared" ref="I67:BS67" si="279">SUM(I50:I65)</f>
        <v>55.5</v>
      </c>
      <c r="J67" s="311">
        <f t="shared" si="279"/>
        <v>55.5</v>
      </c>
      <c r="K67" s="311">
        <f t="shared" si="279"/>
        <v>55.5</v>
      </c>
      <c r="L67" s="311">
        <f t="shared" si="279"/>
        <v>55.5</v>
      </c>
      <c r="M67" s="311">
        <f t="shared" si="279"/>
        <v>55.5</v>
      </c>
      <c r="N67" s="311">
        <f t="shared" si="279"/>
        <v>55.5</v>
      </c>
      <c r="O67" s="311">
        <f t="shared" si="279"/>
        <v>55.5</v>
      </c>
      <c r="P67" s="311">
        <f t="shared" si="279"/>
        <v>55.5</v>
      </c>
      <c r="Q67" s="311">
        <f t="shared" si="279"/>
        <v>55.5</v>
      </c>
      <c r="R67" s="391">
        <f t="shared" si="279"/>
        <v>55.5</v>
      </c>
      <c r="S67" s="67">
        <f t="shared" si="279"/>
        <v>666</v>
      </c>
      <c r="T67" s="311">
        <f t="shared" si="279"/>
        <v>58.274999999999991</v>
      </c>
      <c r="U67" s="311">
        <f t="shared" si="279"/>
        <v>58.274999999999991</v>
      </c>
      <c r="V67" s="311">
        <f t="shared" si="279"/>
        <v>58.274999999999991</v>
      </c>
      <c r="W67" s="311">
        <f t="shared" si="279"/>
        <v>58.274999999999991</v>
      </c>
      <c r="X67" s="311">
        <f t="shared" si="279"/>
        <v>58.274999999999991</v>
      </c>
      <c r="Y67" s="311">
        <f t="shared" si="279"/>
        <v>58.274999999999991</v>
      </c>
      <c r="Z67" s="311">
        <f t="shared" si="279"/>
        <v>58.274999999999991</v>
      </c>
      <c r="AA67" s="311">
        <f t="shared" si="279"/>
        <v>58.274999999999991</v>
      </c>
      <c r="AB67" s="311">
        <f t="shared" si="279"/>
        <v>58.274999999999991</v>
      </c>
      <c r="AC67" s="311">
        <f t="shared" si="279"/>
        <v>58.274999999999991</v>
      </c>
      <c r="AD67" s="311">
        <f t="shared" si="279"/>
        <v>58.274999999999991</v>
      </c>
      <c r="AE67" s="392">
        <f t="shared" si="279"/>
        <v>58.274999999999991</v>
      </c>
      <c r="AF67" s="68">
        <f t="shared" si="279"/>
        <v>699.30000000000007</v>
      </c>
      <c r="AG67" s="311">
        <f t="shared" si="279"/>
        <v>61.188750000000006</v>
      </c>
      <c r="AH67" s="311">
        <f t="shared" si="279"/>
        <v>61.188750000000006</v>
      </c>
      <c r="AI67" s="311">
        <f t="shared" si="279"/>
        <v>61.188750000000006</v>
      </c>
      <c r="AJ67" s="311">
        <f t="shared" si="279"/>
        <v>61.188750000000006</v>
      </c>
      <c r="AK67" s="311">
        <f t="shared" si="279"/>
        <v>61.188750000000006</v>
      </c>
      <c r="AL67" s="311">
        <f t="shared" si="279"/>
        <v>61.188750000000006</v>
      </c>
      <c r="AM67" s="311">
        <f t="shared" si="279"/>
        <v>61.188750000000006</v>
      </c>
      <c r="AN67" s="311">
        <f t="shared" si="279"/>
        <v>61.188750000000006</v>
      </c>
      <c r="AO67" s="311">
        <f t="shared" si="279"/>
        <v>61.188750000000006</v>
      </c>
      <c r="AP67" s="311">
        <f t="shared" si="279"/>
        <v>61.188750000000006</v>
      </c>
      <c r="AQ67" s="311">
        <f t="shared" si="279"/>
        <v>61.188750000000006</v>
      </c>
      <c r="AR67" s="313">
        <f t="shared" si="279"/>
        <v>61.188750000000006</v>
      </c>
      <c r="AS67" s="69">
        <f t="shared" si="279"/>
        <v>734.26500000000021</v>
      </c>
      <c r="AT67" s="311">
        <f t="shared" si="279"/>
        <v>64.248187500000029</v>
      </c>
      <c r="AU67" s="311">
        <f t="shared" si="279"/>
        <v>64.248187500000029</v>
      </c>
      <c r="AV67" s="311">
        <f t="shared" si="279"/>
        <v>64.248187500000029</v>
      </c>
      <c r="AW67" s="311">
        <f t="shared" si="279"/>
        <v>64.248187500000029</v>
      </c>
      <c r="AX67" s="311">
        <f t="shared" si="279"/>
        <v>64.248187500000029</v>
      </c>
      <c r="AY67" s="311">
        <f t="shared" si="279"/>
        <v>64.248187500000029</v>
      </c>
      <c r="AZ67" s="311">
        <f t="shared" si="279"/>
        <v>64.248187500000029</v>
      </c>
      <c r="BA67" s="311">
        <f t="shared" si="279"/>
        <v>64.248187500000029</v>
      </c>
      <c r="BB67" s="311">
        <f t="shared" si="279"/>
        <v>64.248187500000029</v>
      </c>
      <c r="BC67" s="311">
        <f t="shared" si="279"/>
        <v>64.248187500000029</v>
      </c>
      <c r="BD67" s="311">
        <f t="shared" si="279"/>
        <v>64.248187500000029</v>
      </c>
      <c r="BE67" s="313">
        <f t="shared" si="279"/>
        <v>64.248187500000029</v>
      </c>
      <c r="BF67" s="70">
        <f t="shared" si="279"/>
        <v>770.97825</v>
      </c>
      <c r="BG67" s="311">
        <f t="shared" si="279"/>
        <v>67.460596875000007</v>
      </c>
      <c r="BH67" s="311">
        <f t="shared" si="279"/>
        <v>67.460596875000007</v>
      </c>
      <c r="BI67" s="311">
        <f t="shared" si="279"/>
        <v>67.460596875000007</v>
      </c>
      <c r="BJ67" s="311">
        <f t="shared" si="279"/>
        <v>67.460596875000007</v>
      </c>
      <c r="BK67" s="311">
        <f t="shared" si="279"/>
        <v>67.460596875000007</v>
      </c>
      <c r="BL67" s="311">
        <f t="shared" si="279"/>
        <v>67.460596875000007</v>
      </c>
      <c r="BM67" s="311">
        <f t="shared" si="279"/>
        <v>67.460596875000007</v>
      </c>
      <c r="BN67" s="311">
        <f t="shared" si="279"/>
        <v>67.460596875000007</v>
      </c>
      <c r="BO67" s="311">
        <f t="shared" si="279"/>
        <v>67.460596875000007</v>
      </c>
      <c r="BP67" s="311">
        <f t="shared" si="279"/>
        <v>67.460596875000007</v>
      </c>
      <c r="BQ67" s="311">
        <f t="shared" si="279"/>
        <v>67.460596875000007</v>
      </c>
      <c r="BR67" s="313">
        <f t="shared" si="279"/>
        <v>67.460596875000007</v>
      </c>
      <c r="BS67" s="71">
        <f t="shared" si="279"/>
        <v>809.52716250000014</v>
      </c>
    </row>
    <row r="68" spans="1:71" s="98" customFormat="1" ht="6" customHeight="1" x14ac:dyDescent="0.2">
      <c r="A68" s="791"/>
      <c r="B68" s="56"/>
      <c r="C68" s="56"/>
      <c r="D68" s="56"/>
      <c r="E68" s="56"/>
      <c r="F68" s="56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120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120"/>
      <c r="AG68" s="57"/>
      <c r="AH68" s="57"/>
      <c r="AI68" s="57"/>
      <c r="AJ68" s="57"/>
      <c r="AK68" s="57"/>
      <c r="AL68" s="57"/>
      <c r="AM68" s="57"/>
      <c r="AN68" s="57"/>
      <c r="AO68" s="57"/>
      <c r="AP68" s="57"/>
      <c r="AQ68" s="57"/>
      <c r="AR68" s="57"/>
      <c r="AS68" s="120"/>
      <c r="AT68" s="57"/>
      <c r="AU68" s="57"/>
      <c r="AV68" s="57"/>
      <c r="AW68" s="57"/>
      <c r="AX68" s="57"/>
      <c r="AY68" s="57"/>
      <c r="AZ68" s="57"/>
      <c r="BA68" s="57"/>
      <c r="BB68" s="57"/>
      <c r="BC68" s="57"/>
      <c r="BD68" s="57"/>
      <c r="BE68" s="57"/>
      <c r="BF68" s="120"/>
      <c r="BG68" s="57"/>
      <c r="BH68" s="57"/>
      <c r="BI68" s="57"/>
      <c r="BJ68" s="57"/>
      <c r="BK68" s="57"/>
      <c r="BL68" s="57"/>
      <c r="BM68" s="57"/>
      <c r="BN68" s="57"/>
      <c r="BO68" s="57"/>
      <c r="BP68" s="57"/>
      <c r="BQ68" s="57"/>
      <c r="BR68" s="57"/>
      <c r="BS68" s="120"/>
    </row>
    <row r="69" spans="1:71" s="58" customFormat="1" ht="6" customHeight="1" x14ac:dyDescent="0.2">
      <c r="B69" s="59"/>
      <c r="D69" s="59"/>
      <c r="E69" s="59"/>
      <c r="F69" s="59"/>
      <c r="G69" s="162"/>
      <c r="H69" s="162"/>
      <c r="I69" s="162"/>
      <c r="J69" s="162"/>
      <c r="K69" s="162"/>
      <c r="L69" s="162"/>
      <c r="M69" s="162"/>
      <c r="N69" s="162"/>
      <c r="O69" s="162"/>
      <c r="P69" s="162"/>
      <c r="Q69" s="162"/>
      <c r="R69" s="162"/>
      <c r="S69" s="242"/>
      <c r="T69" s="162"/>
      <c r="U69" s="162"/>
      <c r="V69" s="162"/>
      <c r="W69" s="162"/>
      <c r="X69" s="162"/>
      <c r="Y69" s="162"/>
      <c r="Z69" s="162"/>
      <c r="AA69" s="162"/>
      <c r="AB69" s="162"/>
      <c r="AC69" s="162"/>
      <c r="AD69" s="162"/>
      <c r="AE69" s="162"/>
      <c r="AF69" s="242"/>
      <c r="AG69" s="162"/>
      <c r="AH69" s="162"/>
      <c r="AI69" s="162"/>
      <c r="AJ69" s="162"/>
      <c r="AK69" s="162"/>
      <c r="AL69" s="162"/>
      <c r="AM69" s="162"/>
      <c r="AN69" s="162"/>
      <c r="AO69" s="162"/>
      <c r="AP69" s="162"/>
      <c r="AQ69" s="162"/>
      <c r="AR69" s="162"/>
      <c r="AS69" s="242"/>
      <c r="AT69" s="162"/>
      <c r="AU69" s="162"/>
      <c r="AV69" s="162"/>
      <c r="AW69" s="162"/>
      <c r="AX69" s="162"/>
      <c r="AY69" s="162"/>
      <c r="AZ69" s="162"/>
      <c r="BA69" s="162"/>
      <c r="BB69" s="162"/>
      <c r="BC69" s="162"/>
      <c r="BD69" s="162"/>
      <c r="BE69" s="162"/>
      <c r="BF69" s="242"/>
      <c r="BG69" s="162"/>
      <c r="BH69" s="162"/>
      <c r="BI69" s="162"/>
      <c r="BJ69" s="162"/>
      <c r="BK69" s="162"/>
      <c r="BL69" s="162"/>
      <c r="BM69" s="162"/>
      <c r="BN69" s="162"/>
      <c r="BO69" s="162"/>
      <c r="BP69" s="162"/>
      <c r="BQ69" s="162"/>
      <c r="BR69" s="162"/>
      <c r="BS69" s="242"/>
    </row>
    <row r="70" spans="1:71" s="59" customFormat="1" ht="6" customHeight="1" x14ac:dyDescent="0.2">
      <c r="A70" s="99"/>
      <c r="B70" s="61"/>
      <c r="C70" s="61"/>
      <c r="D70" s="61"/>
      <c r="E70" s="61"/>
      <c r="F70" s="61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376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376"/>
      <c r="AG70" s="57"/>
      <c r="AH70" s="57"/>
      <c r="AI70" s="57"/>
      <c r="AJ70" s="57"/>
      <c r="AK70" s="57"/>
      <c r="AL70" s="57"/>
      <c r="AM70" s="57"/>
      <c r="AN70" s="57"/>
      <c r="AO70" s="57"/>
      <c r="AP70" s="57"/>
      <c r="AQ70" s="57"/>
      <c r="AR70" s="57"/>
      <c r="AS70" s="376"/>
      <c r="AT70" s="57"/>
      <c r="AU70" s="57"/>
      <c r="AV70" s="57"/>
      <c r="AW70" s="57"/>
      <c r="AX70" s="57"/>
      <c r="AY70" s="57"/>
      <c r="AZ70" s="57"/>
      <c r="BA70" s="57"/>
      <c r="BB70" s="57"/>
      <c r="BC70" s="57"/>
      <c r="BD70" s="57"/>
      <c r="BE70" s="57"/>
      <c r="BF70" s="376"/>
      <c r="BG70" s="57"/>
      <c r="BH70" s="57"/>
      <c r="BI70" s="57"/>
      <c r="BJ70" s="57"/>
      <c r="BK70" s="57"/>
      <c r="BL70" s="57"/>
      <c r="BM70" s="57"/>
      <c r="BN70" s="57"/>
      <c r="BO70" s="57"/>
      <c r="BP70" s="57"/>
      <c r="BQ70" s="57"/>
      <c r="BR70" s="57"/>
      <c r="BS70" s="120"/>
    </row>
    <row r="71" spans="1:71" s="59" customFormat="1" ht="15" x14ac:dyDescent="0.25">
      <c r="A71" s="100"/>
      <c r="B71" s="84"/>
      <c r="C71" s="84" t="s">
        <v>35</v>
      </c>
      <c r="D71" s="307">
        <v>0.05</v>
      </c>
      <c r="E71" s="84"/>
      <c r="F71" s="84"/>
      <c r="G71" s="435">
        <v>2.5</v>
      </c>
      <c r="H71" s="81">
        <f t="shared" ref="H71:R71" si="280">IF(H$2=1,G71*(1+$D71),G71)</f>
        <v>2.5</v>
      </c>
      <c r="I71" s="81">
        <f t="shared" si="280"/>
        <v>2.5</v>
      </c>
      <c r="J71" s="81">
        <f t="shared" si="280"/>
        <v>2.5</v>
      </c>
      <c r="K71" s="81">
        <f t="shared" si="280"/>
        <v>2.5</v>
      </c>
      <c r="L71" s="81">
        <f t="shared" si="280"/>
        <v>2.5</v>
      </c>
      <c r="M71" s="81">
        <f t="shared" si="280"/>
        <v>2.5</v>
      </c>
      <c r="N71" s="81">
        <f t="shared" si="280"/>
        <v>2.5</v>
      </c>
      <c r="O71" s="81">
        <f t="shared" si="280"/>
        <v>2.5</v>
      </c>
      <c r="P71" s="81">
        <f t="shared" si="280"/>
        <v>2.5</v>
      </c>
      <c r="Q71" s="81">
        <f t="shared" si="280"/>
        <v>2.5</v>
      </c>
      <c r="R71" s="124">
        <f t="shared" si="280"/>
        <v>2.5</v>
      </c>
      <c r="S71" s="38">
        <f t="shared" ref="S71:S82" si="281">SUM(G71:R71)</f>
        <v>30</v>
      </c>
      <c r="T71" s="81">
        <f t="shared" ref="T71:T82" si="282">IF(T$2=13,R71*(1+$D71),R71)</f>
        <v>2.625</v>
      </c>
      <c r="U71" s="81">
        <f t="shared" ref="U71:AE71" si="283">IF(U$2=13,T71*(1+$D71),T71)</f>
        <v>2.625</v>
      </c>
      <c r="V71" s="81">
        <f t="shared" si="283"/>
        <v>2.625</v>
      </c>
      <c r="W71" s="81">
        <f t="shared" si="283"/>
        <v>2.625</v>
      </c>
      <c r="X71" s="81">
        <f t="shared" si="283"/>
        <v>2.625</v>
      </c>
      <c r="Y71" s="81">
        <f t="shared" si="283"/>
        <v>2.625</v>
      </c>
      <c r="Z71" s="81">
        <f t="shared" si="283"/>
        <v>2.625</v>
      </c>
      <c r="AA71" s="81">
        <f t="shared" si="283"/>
        <v>2.625</v>
      </c>
      <c r="AB71" s="81">
        <f t="shared" si="283"/>
        <v>2.625</v>
      </c>
      <c r="AC71" s="81">
        <f t="shared" si="283"/>
        <v>2.625</v>
      </c>
      <c r="AD71" s="81">
        <f t="shared" si="283"/>
        <v>2.625</v>
      </c>
      <c r="AE71" s="125">
        <f t="shared" si="283"/>
        <v>2.625</v>
      </c>
      <c r="AF71" s="39">
        <f t="shared" ref="AF71:AF82" si="284">SUM(T71:AE71)</f>
        <v>31.5</v>
      </c>
      <c r="AG71" s="81">
        <f t="shared" ref="AG71:AG82" si="285">IF(AG$2=25,AE71*(1+$D71),AE71)</f>
        <v>2.7562500000000001</v>
      </c>
      <c r="AH71" s="81">
        <f t="shared" ref="AH71:AR71" si="286">IF(AH$2=25,AG71*(1+$D71),AG71)</f>
        <v>2.7562500000000001</v>
      </c>
      <c r="AI71" s="81">
        <f t="shared" si="286"/>
        <v>2.7562500000000001</v>
      </c>
      <c r="AJ71" s="81">
        <f t="shared" si="286"/>
        <v>2.7562500000000001</v>
      </c>
      <c r="AK71" s="81">
        <f t="shared" si="286"/>
        <v>2.7562500000000001</v>
      </c>
      <c r="AL71" s="81">
        <f t="shared" si="286"/>
        <v>2.7562500000000001</v>
      </c>
      <c r="AM71" s="81">
        <f t="shared" si="286"/>
        <v>2.7562500000000001</v>
      </c>
      <c r="AN71" s="81">
        <f t="shared" si="286"/>
        <v>2.7562500000000001</v>
      </c>
      <c r="AO71" s="81">
        <f t="shared" si="286"/>
        <v>2.7562500000000001</v>
      </c>
      <c r="AP71" s="81">
        <f t="shared" si="286"/>
        <v>2.7562500000000001</v>
      </c>
      <c r="AQ71" s="81">
        <f t="shared" si="286"/>
        <v>2.7562500000000001</v>
      </c>
      <c r="AR71" s="125">
        <f t="shared" si="286"/>
        <v>2.7562500000000001</v>
      </c>
      <c r="AS71" s="40">
        <f t="shared" ref="AS71:AS82" si="287">SUM(AG71:AR71)</f>
        <v>33.07500000000001</v>
      </c>
      <c r="AT71" s="81">
        <f t="shared" ref="AT71:AT82" si="288">IF(AT$2=37,AR71*(1+$D71),AR71)</f>
        <v>2.8940625000000004</v>
      </c>
      <c r="AU71" s="81">
        <f t="shared" ref="AU71:BE71" si="289">IF(AU$2=37,AT71*(1+$D71),AT71)</f>
        <v>2.8940625000000004</v>
      </c>
      <c r="AV71" s="81">
        <f t="shared" si="289"/>
        <v>2.8940625000000004</v>
      </c>
      <c r="AW71" s="81">
        <f t="shared" si="289"/>
        <v>2.8940625000000004</v>
      </c>
      <c r="AX71" s="81">
        <f t="shared" si="289"/>
        <v>2.8940625000000004</v>
      </c>
      <c r="AY71" s="81">
        <f t="shared" si="289"/>
        <v>2.8940625000000004</v>
      </c>
      <c r="AZ71" s="81">
        <f t="shared" si="289"/>
        <v>2.8940625000000004</v>
      </c>
      <c r="BA71" s="81">
        <f t="shared" si="289"/>
        <v>2.8940625000000004</v>
      </c>
      <c r="BB71" s="81">
        <f t="shared" si="289"/>
        <v>2.8940625000000004</v>
      </c>
      <c r="BC71" s="81">
        <f t="shared" si="289"/>
        <v>2.8940625000000004</v>
      </c>
      <c r="BD71" s="81">
        <f t="shared" si="289"/>
        <v>2.8940625000000004</v>
      </c>
      <c r="BE71" s="125">
        <f t="shared" si="289"/>
        <v>2.8940625000000004</v>
      </c>
      <c r="BF71" s="41">
        <f t="shared" ref="BF71:BF82" si="290">SUM(AT71:BE71)</f>
        <v>34.728750000000005</v>
      </c>
      <c r="BG71" s="81">
        <f t="shared" ref="BG71:BG82" si="291">IF(BG$2=49,BE71*(1+$D71),BE71)</f>
        <v>3.0387656250000004</v>
      </c>
      <c r="BH71" s="81">
        <f t="shared" ref="BH71:BR71" si="292">IF(BH$2=49,BG71*(1+$D71),BG71)</f>
        <v>3.0387656250000004</v>
      </c>
      <c r="BI71" s="81">
        <f t="shared" si="292"/>
        <v>3.0387656250000004</v>
      </c>
      <c r="BJ71" s="81">
        <f t="shared" si="292"/>
        <v>3.0387656250000004</v>
      </c>
      <c r="BK71" s="81">
        <f t="shared" si="292"/>
        <v>3.0387656250000004</v>
      </c>
      <c r="BL71" s="81">
        <f t="shared" si="292"/>
        <v>3.0387656250000004</v>
      </c>
      <c r="BM71" s="81">
        <f t="shared" si="292"/>
        <v>3.0387656250000004</v>
      </c>
      <c r="BN71" s="81">
        <f t="shared" si="292"/>
        <v>3.0387656250000004</v>
      </c>
      <c r="BO71" s="81">
        <f t="shared" si="292"/>
        <v>3.0387656250000004</v>
      </c>
      <c r="BP71" s="81">
        <f t="shared" si="292"/>
        <v>3.0387656250000004</v>
      </c>
      <c r="BQ71" s="81">
        <f t="shared" si="292"/>
        <v>3.0387656250000004</v>
      </c>
      <c r="BR71" s="82">
        <f t="shared" si="292"/>
        <v>3.0387656250000004</v>
      </c>
      <c r="BS71" s="42">
        <f t="shared" ref="BS71:BS82" si="293">SUM(BG71:BR71)</f>
        <v>36.465187500000006</v>
      </c>
    </row>
    <row r="72" spans="1:71" s="59" customFormat="1" ht="15" x14ac:dyDescent="0.25">
      <c r="A72" s="100"/>
      <c r="B72" s="84"/>
      <c r="C72" s="84" t="s">
        <v>106</v>
      </c>
      <c r="D72" s="307">
        <v>0.05</v>
      </c>
      <c r="E72" s="84"/>
      <c r="F72" s="84"/>
      <c r="G72" s="435">
        <v>10</v>
      </c>
      <c r="H72" s="81">
        <f t="shared" ref="H72:R72" si="294">IF(H$2=1,G72*(1+$D72),G72)</f>
        <v>10</v>
      </c>
      <c r="I72" s="81">
        <f t="shared" si="294"/>
        <v>10</v>
      </c>
      <c r="J72" s="81">
        <f t="shared" si="294"/>
        <v>10</v>
      </c>
      <c r="K72" s="81">
        <f t="shared" si="294"/>
        <v>10</v>
      </c>
      <c r="L72" s="81">
        <f t="shared" si="294"/>
        <v>10</v>
      </c>
      <c r="M72" s="81">
        <f t="shared" si="294"/>
        <v>10</v>
      </c>
      <c r="N72" s="81">
        <f t="shared" si="294"/>
        <v>10</v>
      </c>
      <c r="O72" s="81">
        <f t="shared" si="294"/>
        <v>10</v>
      </c>
      <c r="P72" s="81">
        <f t="shared" si="294"/>
        <v>10</v>
      </c>
      <c r="Q72" s="81">
        <f t="shared" si="294"/>
        <v>10</v>
      </c>
      <c r="R72" s="81">
        <f t="shared" si="294"/>
        <v>10</v>
      </c>
      <c r="S72" s="44">
        <f t="shared" si="281"/>
        <v>120</v>
      </c>
      <c r="T72" s="81">
        <f t="shared" si="282"/>
        <v>10.5</v>
      </c>
      <c r="U72" s="81">
        <f t="shared" ref="U72:AE72" si="295">IF(U$2=13,T72*(1+$D72),T72)</f>
        <v>10.5</v>
      </c>
      <c r="V72" s="81">
        <f t="shared" si="295"/>
        <v>10.5</v>
      </c>
      <c r="W72" s="81">
        <f t="shared" si="295"/>
        <v>10.5</v>
      </c>
      <c r="X72" s="81">
        <f t="shared" si="295"/>
        <v>10.5</v>
      </c>
      <c r="Y72" s="81">
        <f t="shared" si="295"/>
        <v>10.5</v>
      </c>
      <c r="Z72" s="81">
        <f t="shared" si="295"/>
        <v>10.5</v>
      </c>
      <c r="AA72" s="81">
        <f t="shared" si="295"/>
        <v>10.5</v>
      </c>
      <c r="AB72" s="81">
        <f t="shared" si="295"/>
        <v>10.5</v>
      </c>
      <c r="AC72" s="81">
        <f t="shared" si="295"/>
        <v>10.5</v>
      </c>
      <c r="AD72" s="81">
        <f t="shared" si="295"/>
        <v>10.5</v>
      </c>
      <c r="AE72" s="82">
        <f t="shared" si="295"/>
        <v>10.5</v>
      </c>
      <c r="AF72" s="45">
        <f t="shared" si="284"/>
        <v>126</v>
      </c>
      <c r="AG72" s="81">
        <f t="shared" si="285"/>
        <v>11.025</v>
      </c>
      <c r="AH72" s="81">
        <f t="shared" ref="AH72:AR72" si="296">IF(AH$2=25,AG72*(1+$D72),AG72)</f>
        <v>11.025</v>
      </c>
      <c r="AI72" s="81">
        <f t="shared" si="296"/>
        <v>11.025</v>
      </c>
      <c r="AJ72" s="81">
        <f t="shared" si="296"/>
        <v>11.025</v>
      </c>
      <c r="AK72" s="81">
        <f t="shared" si="296"/>
        <v>11.025</v>
      </c>
      <c r="AL72" s="81">
        <f t="shared" si="296"/>
        <v>11.025</v>
      </c>
      <c r="AM72" s="81">
        <f t="shared" si="296"/>
        <v>11.025</v>
      </c>
      <c r="AN72" s="81">
        <f t="shared" si="296"/>
        <v>11.025</v>
      </c>
      <c r="AO72" s="81">
        <f t="shared" si="296"/>
        <v>11.025</v>
      </c>
      <c r="AP72" s="81">
        <f t="shared" si="296"/>
        <v>11.025</v>
      </c>
      <c r="AQ72" s="81">
        <f t="shared" si="296"/>
        <v>11.025</v>
      </c>
      <c r="AR72" s="82">
        <f t="shared" si="296"/>
        <v>11.025</v>
      </c>
      <c r="AS72" s="46">
        <f t="shared" si="287"/>
        <v>132.30000000000004</v>
      </c>
      <c r="AT72" s="81">
        <f t="shared" si="288"/>
        <v>11.576250000000002</v>
      </c>
      <c r="AU72" s="81">
        <f t="shared" ref="AU72:BE72" si="297">IF(AU$2=37,AT72*(1+$D72),AT72)</f>
        <v>11.576250000000002</v>
      </c>
      <c r="AV72" s="81">
        <f t="shared" si="297"/>
        <v>11.576250000000002</v>
      </c>
      <c r="AW72" s="81">
        <f t="shared" si="297"/>
        <v>11.576250000000002</v>
      </c>
      <c r="AX72" s="81">
        <f t="shared" si="297"/>
        <v>11.576250000000002</v>
      </c>
      <c r="AY72" s="81">
        <f t="shared" si="297"/>
        <v>11.576250000000002</v>
      </c>
      <c r="AZ72" s="81">
        <f t="shared" si="297"/>
        <v>11.576250000000002</v>
      </c>
      <c r="BA72" s="81">
        <f t="shared" si="297"/>
        <v>11.576250000000002</v>
      </c>
      <c r="BB72" s="81">
        <f t="shared" si="297"/>
        <v>11.576250000000002</v>
      </c>
      <c r="BC72" s="81">
        <f t="shared" si="297"/>
        <v>11.576250000000002</v>
      </c>
      <c r="BD72" s="81">
        <f t="shared" si="297"/>
        <v>11.576250000000002</v>
      </c>
      <c r="BE72" s="82">
        <f t="shared" si="297"/>
        <v>11.576250000000002</v>
      </c>
      <c r="BF72" s="47">
        <f t="shared" si="290"/>
        <v>138.91500000000002</v>
      </c>
      <c r="BG72" s="81">
        <f t="shared" si="291"/>
        <v>12.155062500000001</v>
      </c>
      <c r="BH72" s="81">
        <f t="shared" ref="BH72:BR72" si="298">IF(BH$2=49,BG72*(1+$D72),BG72)</f>
        <v>12.155062500000001</v>
      </c>
      <c r="BI72" s="81">
        <f t="shared" si="298"/>
        <v>12.155062500000001</v>
      </c>
      <c r="BJ72" s="81">
        <f t="shared" si="298"/>
        <v>12.155062500000001</v>
      </c>
      <c r="BK72" s="81">
        <f t="shared" si="298"/>
        <v>12.155062500000001</v>
      </c>
      <c r="BL72" s="81">
        <f t="shared" si="298"/>
        <v>12.155062500000001</v>
      </c>
      <c r="BM72" s="81">
        <f t="shared" si="298"/>
        <v>12.155062500000001</v>
      </c>
      <c r="BN72" s="81">
        <f t="shared" si="298"/>
        <v>12.155062500000001</v>
      </c>
      <c r="BO72" s="81">
        <f t="shared" si="298"/>
        <v>12.155062500000001</v>
      </c>
      <c r="BP72" s="81">
        <f t="shared" si="298"/>
        <v>12.155062500000001</v>
      </c>
      <c r="BQ72" s="81">
        <f t="shared" si="298"/>
        <v>12.155062500000001</v>
      </c>
      <c r="BR72" s="82">
        <f t="shared" si="298"/>
        <v>12.155062500000001</v>
      </c>
      <c r="BS72" s="48">
        <f t="shared" si="293"/>
        <v>145.86075000000002</v>
      </c>
    </row>
    <row r="73" spans="1:71" s="59" customFormat="1" ht="15" x14ac:dyDescent="0.25">
      <c r="A73" s="100"/>
      <c r="B73" s="84"/>
      <c r="C73" s="84" t="s">
        <v>107</v>
      </c>
      <c r="D73" s="307">
        <v>0.05</v>
      </c>
      <c r="E73" s="84"/>
      <c r="F73" s="84"/>
      <c r="G73" s="435">
        <v>5</v>
      </c>
      <c r="H73" s="81">
        <f t="shared" ref="H73:R73" si="299">IF(H$2=1,G73*(1+$D73),G73)</f>
        <v>5</v>
      </c>
      <c r="I73" s="81">
        <f t="shared" si="299"/>
        <v>5</v>
      </c>
      <c r="J73" s="81">
        <f t="shared" si="299"/>
        <v>5</v>
      </c>
      <c r="K73" s="81">
        <f t="shared" si="299"/>
        <v>5</v>
      </c>
      <c r="L73" s="81">
        <f t="shared" si="299"/>
        <v>5</v>
      </c>
      <c r="M73" s="81">
        <f t="shared" si="299"/>
        <v>5</v>
      </c>
      <c r="N73" s="81">
        <f t="shared" si="299"/>
        <v>5</v>
      </c>
      <c r="O73" s="81">
        <f t="shared" si="299"/>
        <v>5</v>
      </c>
      <c r="P73" s="81">
        <f t="shared" si="299"/>
        <v>5</v>
      </c>
      <c r="Q73" s="81">
        <f t="shared" si="299"/>
        <v>5</v>
      </c>
      <c r="R73" s="81">
        <f t="shared" si="299"/>
        <v>5</v>
      </c>
      <c r="S73" s="44">
        <f t="shared" si="281"/>
        <v>60</v>
      </c>
      <c r="T73" s="81">
        <f t="shared" si="282"/>
        <v>5.25</v>
      </c>
      <c r="U73" s="81">
        <f t="shared" ref="U73:AE73" si="300">IF(U$2=13,T73*(1+$D73),T73)</f>
        <v>5.25</v>
      </c>
      <c r="V73" s="81">
        <f t="shared" si="300"/>
        <v>5.25</v>
      </c>
      <c r="W73" s="81">
        <f t="shared" si="300"/>
        <v>5.25</v>
      </c>
      <c r="X73" s="81">
        <f t="shared" si="300"/>
        <v>5.25</v>
      </c>
      <c r="Y73" s="81">
        <f t="shared" si="300"/>
        <v>5.25</v>
      </c>
      <c r="Z73" s="81">
        <f t="shared" si="300"/>
        <v>5.25</v>
      </c>
      <c r="AA73" s="81">
        <f t="shared" si="300"/>
        <v>5.25</v>
      </c>
      <c r="AB73" s="81">
        <f t="shared" si="300"/>
        <v>5.25</v>
      </c>
      <c r="AC73" s="81">
        <f t="shared" si="300"/>
        <v>5.25</v>
      </c>
      <c r="AD73" s="81">
        <f t="shared" si="300"/>
        <v>5.25</v>
      </c>
      <c r="AE73" s="82">
        <f t="shared" si="300"/>
        <v>5.25</v>
      </c>
      <c r="AF73" s="45">
        <f t="shared" si="284"/>
        <v>63</v>
      </c>
      <c r="AG73" s="81">
        <f t="shared" si="285"/>
        <v>5.5125000000000002</v>
      </c>
      <c r="AH73" s="81">
        <f t="shared" ref="AH73:AR73" si="301">IF(AH$2=25,AG73*(1+$D73),AG73)</f>
        <v>5.5125000000000002</v>
      </c>
      <c r="AI73" s="81">
        <f t="shared" si="301"/>
        <v>5.5125000000000002</v>
      </c>
      <c r="AJ73" s="81">
        <f t="shared" si="301"/>
        <v>5.5125000000000002</v>
      </c>
      <c r="AK73" s="81">
        <f t="shared" si="301"/>
        <v>5.5125000000000002</v>
      </c>
      <c r="AL73" s="81">
        <f t="shared" si="301"/>
        <v>5.5125000000000002</v>
      </c>
      <c r="AM73" s="81">
        <f t="shared" si="301"/>
        <v>5.5125000000000002</v>
      </c>
      <c r="AN73" s="81">
        <f t="shared" si="301"/>
        <v>5.5125000000000002</v>
      </c>
      <c r="AO73" s="81">
        <f t="shared" si="301"/>
        <v>5.5125000000000002</v>
      </c>
      <c r="AP73" s="81">
        <f t="shared" si="301"/>
        <v>5.5125000000000002</v>
      </c>
      <c r="AQ73" s="81">
        <f t="shared" si="301"/>
        <v>5.5125000000000002</v>
      </c>
      <c r="AR73" s="82">
        <f t="shared" si="301"/>
        <v>5.5125000000000002</v>
      </c>
      <c r="AS73" s="46">
        <f t="shared" si="287"/>
        <v>66.15000000000002</v>
      </c>
      <c r="AT73" s="81">
        <f t="shared" si="288"/>
        <v>5.7881250000000009</v>
      </c>
      <c r="AU73" s="81">
        <f t="shared" ref="AU73:BE73" si="302">IF(AU$2=37,AT73*(1+$D73),AT73)</f>
        <v>5.7881250000000009</v>
      </c>
      <c r="AV73" s="81">
        <f t="shared" si="302"/>
        <v>5.7881250000000009</v>
      </c>
      <c r="AW73" s="81">
        <f t="shared" si="302"/>
        <v>5.7881250000000009</v>
      </c>
      <c r="AX73" s="81">
        <f t="shared" si="302"/>
        <v>5.7881250000000009</v>
      </c>
      <c r="AY73" s="81">
        <f t="shared" si="302"/>
        <v>5.7881250000000009</v>
      </c>
      <c r="AZ73" s="81">
        <f t="shared" si="302"/>
        <v>5.7881250000000009</v>
      </c>
      <c r="BA73" s="81">
        <f t="shared" si="302"/>
        <v>5.7881250000000009</v>
      </c>
      <c r="BB73" s="81">
        <f t="shared" si="302"/>
        <v>5.7881250000000009</v>
      </c>
      <c r="BC73" s="81">
        <f t="shared" si="302"/>
        <v>5.7881250000000009</v>
      </c>
      <c r="BD73" s="81">
        <f t="shared" si="302"/>
        <v>5.7881250000000009</v>
      </c>
      <c r="BE73" s="82">
        <f t="shared" si="302"/>
        <v>5.7881250000000009</v>
      </c>
      <c r="BF73" s="47">
        <f t="shared" si="290"/>
        <v>69.45750000000001</v>
      </c>
      <c r="BG73" s="81">
        <f t="shared" si="291"/>
        <v>6.0775312500000007</v>
      </c>
      <c r="BH73" s="81">
        <f t="shared" ref="BH73:BR73" si="303">IF(BH$2=49,BG73*(1+$D73),BG73)</f>
        <v>6.0775312500000007</v>
      </c>
      <c r="BI73" s="81">
        <f t="shared" si="303"/>
        <v>6.0775312500000007</v>
      </c>
      <c r="BJ73" s="81">
        <f t="shared" si="303"/>
        <v>6.0775312500000007</v>
      </c>
      <c r="BK73" s="81">
        <f t="shared" si="303"/>
        <v>6.0775312500000007</v>
      </c>
      <c r="BL73" s="81">
        <f t="shared" si="303"/>
        <v>6.0775312500000007</v>
      </c>
      <c r="BM73" s="81">
        <f t="shared" si="303"/>
        <v>6.0775312500000007</v>
      </c>
      <c r="BN73" s="81">
        <f t="shared" si="303"/>
        <v>6.0775312500000007</v>
      </c>
      <c r="BO73" s="81">
        <f t="shared" si="303"/>
        <v>6.0775312500000007</v>
      </c>
      <c r="BP73" s="81">
        <f t="shared" si="303"/>
        <v>6.0775312500000007</v>
      </c>
      <c r="BQ73" s="81">
        <f t="shared" si="303"/>
        <v>6.0775312500000007</v>
      </c>
      <c r="BR73" s="82">
        <f t="shared" si="303"/>
        <v>6.0775312500000007</v>
      </c>
      <c r="BS73" s="48">
        <f t="shared" si="293"/>
        <v>72.930375000000012</v>
      </c>
    </row>
    <row r="74" spans="1:71" s="59" customFormat="1" ht="15" x14ac:dyDescent="0.25">
      <c r="A74" s="100"/>
      <c r="B74" s="84"/>
      <c r="C74" s="84" t="s">
        <v>108</v>
      </c>
      <c r="D74" s="307">
        <v>0.05</v>
      </c>
      <c r="E74" s="84"/>
      <c r="F74" s="84"/>
      <c r="G74" s="435">
        <v>7.5</v>
      </c>
      <c r="H74" s="81">
        <f t="shared" ref="H74:R74" si="304">IF(H$2=1,G74*(1+$D74),G74)</f>
        <v>7.5</v>
      </c>
      <c r="I74" s="81">
        <f t="shared" si="304"/>
        <v>7.5</v>
      </c>
      <c r="J74" s="81">
        <f t="shared" si="304"/>
        <v>7.5</v>
      </c>
      <c r="K74" s="81">
        <f t="shared" si="304"/>
        <v>7.5</v>
      </c>
      <c r="L74" s="81">
        <f t="shared" si="304"/>
        <v>7.5</v>
      </c>
      <c r="M74" s="81">
        <f t="shared" si="304"/>
        <v>7.5</v>
      </c>
      <c r="N74" s="81">
        <f t="shared" si="304"/>
        <v>7.5</v>
      </c>
      <c r="O74" s="81">
        <f t="shared" si="304"/>
        <v>7.5</v>
      </c>
      <c r="P74" s="81">
        <f t="shared" si="304"/>
        <v>7.5</v>
      </c>
      <c r="Q74" s="81">
        <f t="shared" si="304"/>
        <v>7.5</v>
      </c>
      <c r="R74" s="81">
        <f t="shared" si="304"/>
        <v>7.5</v>
      </c>
      <c r="S74" s="44">
        <f t="shared" si="281"/>
        <v>90</v>
      </c>
      <c r="T74" s="81">
        <f t="shared" si="282"/>
        <v>7.875</v>
      </c>
      <c r="U74" s="81">
        <f t="shared" ref="U74:AE74" si="305">IF(U$2=13,T74*(1+$D74),T74)</f>
        <v>7.875</v>
      </c>
      <c r="V74" s="81">
        <f t="shared" si="305"/>
        <v>7.875</v>
      </c>
      <c r="W74" s="81">
        <f t="shared" si="305"/>
        <v>7.875</v>
      </c>
      <c r="X74" s="81">
        <f t="shared" si="305"/>
        <v>7.875</v>
      </c>
      <c r="Y74" s="81">
        <f t="shared" si="305"/>
        <v>7.875</v>
      </c>
      <c r="Z74" s="81">
        <f t="shared" si="305"/>
        <v>7.875</v>
      </c>
      <c r="AA74" s="81">
        <f t="shared" si="305"/>
        <v>7.875</v>
      </c>
      <c r="AB74" s="81">
        <f t="shared" si="305"/>
        <v>7.875</v>
      </c>
      <c r="AC74" s="81">
        <f t="shared" si="305"/>
        <v>7.875</v>
      </c>
      <c r="AD74" s="81">
        <f t="shared" si="305"/>
        <v>7.875</v>
      </c>
      <c r="AE74" s="82">
        <f t="shared" si="305"/>
        <v>7.875</v>
      </c>
      <c r="AF74" s="45">
        <f t="shared" si="284"/>
        <v>94.5</v>
      </c>
      <c r="AG74" s="81">
        <f t="shared" si="285"/>
        <v>8.2687500000000007</v>
      </c>
      <c r="AH74" s="81">
        <f t="shared" ref="AH74:AR74" si="306">IF(AH$2=25,AG74*(1+$D74),AG74)</f>
        <v>8.2687500000000007</v>
      </c>
      <c r="AI74" s="81">
        <f t="shared" si="306"/>
        <v>8.2687500000000007</v>
      </c>
      <c r="AJ74" s="81">
        <f t="shared" si="306"/>
        <v>8.2687500000000007</v>
      </c>
      <c r="AK74" s="81">
        <f t="shared" si="306"/>
        <v>8.2687500000000007</v>
      </c>
      <c r="AL74" s="81">
        <f t="shared" si="306"/>
        <v>8.2687500000000007</v>
      </c>
      <c r="AM74" s="81">
        <f t="shared" si="306"/>
        <v>8.2687500000000007</v>
      </c>
      <c r="AN74" s="81">
        <f t="shared" si="306"/>
        <v>8.2687500000000007</v>
      </c>
      <c r="AO74" s="81">
        <f t="shared" si="306"/>
        <v>8.2687500000000007</v>
      </c>
      <c r="AP74" s="81">
        <f t="shared" si="306"/>
        <v>8.2687500000000007</v>
      </c>
      <c r="AQ74" s="81">
        <f t="shared" si="306"/>
        <v>8.2687500000000007</v>
      </c>
      <c r="AR74" s="82">
        <f t="shared" si="306"/>
        <v>8.2687500000000007</v>
      </c>
      <c r="AS74" s="46">
        <f t="shared" si="287"/>
        <v>99.22499999999998</v>
      </c>
      <c r="AT74" s="81">
        <f t="shared" si="288"/>
        <v>8.6821875000000013</v>
      </c>
      <c r="AU74" s="81">
        <f t="shared" ref="AU74:BE74" si="307">IF(AU$2=37,AT74*(1+$D74),AT74)</f>
        <v>8.6821875000000013</v>
      </c>
      <c r="AV74" s="81">
        <f t="shared" si="307"/>
        <v>8.6821875000000013</v>
      </c>
      <c r="AW74" s="81">
        <f t="shared" si="307"/>
        <v>8.6821875000000013</v>
      </c>
      <c r="AX74" s="81">
        <f t="shared" si="307"/>
        <v>8.6821875000000013</v>
      </c>
      <c r="AY74" s="81">
        <f t="shared" si="307"/>
        <v>8.6821875000000013</v>
      </c>
      <c r="AZ74" s="81">
        <f t="shared" si="307"/>
        <v>8.6821875000000013</v>
      </c>
      <c r="BA74" s="81">
        <f t="shared" si="307"/>
        <v>8.6821875000000013</v>
      </c>
      <c r="BB74" s="81">
        <f t="shared" si="307"/>
        <v>8.6821875000000013</v>
      </c>
      <c r="BC74" s="81">
        <f t="shared" si="307"/>
        <v>8.6821875000000013</v>
      </c>
      <c r="BD74" s="81">
        <f t="shared" si="307"/>
        <v>8.6821875000000013</v>
      </c>
      <c r="BE74" s="82">
        <f t="shared" si="307"/>
        <v>8.6821875000000013</v>
      </c>
      <c r="BF74" s="47">
        <f t="shared" si="290"/>
        <v>104.18624999999999</v>
      </c>
      <c r="BG74" s="81">
        <f t="shared" si="291"/>
        <v>9.1162968750000015</v>
      </c>
      <c r="BH74" s="81">
        <f t="shared" ref="BH74:BR74" si="308">IF(BH$2=49,BG74*(1+$D74),BG74)</f>
        <v>9.1162968750000015</v>
      </c>
      <c r="BI74" s="81">
        <f t="shared" si="308"/>
        <v>9.1162968750000015</v>
      </c>
      <c r="BJ74" s="81">
        <f t="shared" si="308"/>
        <v>9.1162968750000015</v>
      </c>
      <c r="BK74" s="81">
        <f t="shared" si="308"/>
        <v>9.1162968750000015</v>
      </c>
      <c r="BL74" s="81">
        <f t="shared" si="308"/>
        <v>9.1162968750000015</v>
      </c>
      <c r="BM74" s="81">
        <f t="shared" si="308"/>
        <v>9.1162968750000015</v>
      </c>
      <c r="BN74" s="81">
        <f t="shared" si="308"/>
        <v>9.1162968750000015</v>
      </c>
      <c r="BO74" s="81">
        <f t="shared" si="308"/>
        <v>9.1162968750000015</v>
      </c>
      <c r="BP74" s="81">
        <f t="shared" si="308"/>
        <v>9.1162968750000015</v>
      </c>
      <c r="BQ74" s="81">
        <f t="shared" si="308"/>
        <v>9.1162968750000015</v>
      </c>
      <c r="BR74" s="82">
        <f t="shared" si="308"/>
        <v>9.1162968750000015</v>
      </c>
      <c r="BS74" s="48">
        <f t="shared" si="293"/>
        <v>109.39556250000003</v>
      </c>
    </row>
    <row r="75" spans="1:71" s="59" customFormat="1" ht="15" x14ac:dyDescent="0.25">
      <c r="A75" s="100"/>
      <c r="B75" s="84"/>
      <c r="C75" s="84" t="s">
        <v>102</v>
      </c>
      <c r="D75" s="307">
        <v>0.05</v>
      </c>
      <c r="E75" s="84"/>
      <c r="F75" s="84"/>
      <c r="G75" s="435">
        <v>12.5</v>
      </c>
      <c r="H75" s="81">
        <f t="shared" ref="H75:R75" si="309">IF(H$2=1,G75*(1+$D75),G75)</f>
        <v>12.5</v>
      </c>
      <c r="I75" s="81">
        <f t="shared" si="309"/>
        <v>12.5</v>
      </c>
      <c r="J75" s="81">
        <f t="shared" si="309"/>
        <v>12.5</v>
      </c>
      <c r="K75" s="81">
        <f t="shared" si="309"/>
        <v>12.5</v>
      </c>
      <c r="L75" s="81">
        <f t="shared" si="309"/>
        <v>12.5</v>
      </c>
      <c r="M75" s="81">
        <f t="shared" si="309"/>
        <v>12.5</v>
      </c>
      <c r="N75" s="81">
        <f t="shared" si="309"/>
        <v>12.5</v>
      </c>
      <c r="O75" s="81">
        <f t="shared" si="309"/>
        <v>12.5</v>
      </c>
      <c r="P75" s="81">
        <f t="shared" si="309"/>
        <v>12.5</v>
      </c>
      <c r="Q75" s="81">
        <f t="shared" si="309"/>
        <v>12.5</v>
      </c>
      <c r="R75" s="81">
        <f t="shared" si="309"/>
        <v>12.5</v>
      </c>
      <c r="S75" s="44">
        <f t="shared" si="281"/>
        <v>150</v>
      </c>
      <c r="T75" s="81">
        <f t="shared" si="282"/>
        <v>13.125</v>
      </c>
      <c r="U75" s="81">
        <f t="shared" ref="U75:AE75" si="310">IF(U$2=13,T75*(1+$D75),T75)</f>
        <v>13.125</v>
      </c>
      <c r="V75" s="81">
        <f t="shared" si="310"/>
        <v>13.125</v>
      </c>
      <c r="W75" s="81">
        <f t="shared" si="310"/>
        <v>13.125</v>
      </c>
      <c r="X75" s="81">
        <f t="shared" si="310"/>
        <v>13.125</v>
      </c>
      <c r="Y75" s="81">
        <f t="shared" si="310"/>
        <v>13.125</v>
      </c>
      <c r="Z75" s="81">
        <f t="shared" si="310"/>
        <v>13.125</v>
      </c>
      <c r="AA75" s="81">
        <f t="shared" si="310"/>
        <v>13.125</v>
      </c>
      <c r="AB75" s="81">
        <f t="shared" si="310"/>
        <v>13.125</v>
      </c>
      <c r="AC75" s="81">
        <f t="shared" si="310"/>
        <v>13.125</v>
      </c>
      <c r="AD75" s="81">
        <f t="shared" si="310"/>
        <v>13.125</v>
      </c>
      <c r="AE75" s="82">
        <f t="shared" si="310"/>
        <v>13.125</v>
      </c>
      <c r="AF75" s="45">
        <f t="shared" si="284"/>
        <v>157.5</v>
      </c>
      <c r="AG75" s="81">
        <f t="shared" si="285"/>
        <v>13.78125</v>
      </c>
      <c r="AH75" s="81">
        <f t="shared" ref="AH75:AR75" si="311">IF(AH$2=25,AG75*(1+$D75),AG75)</f>
        <v>13.78125</v>
      </c>
      <c r="AI75" s="81">
        <f t="shared" si="311"/>
        <v>13.78125</v>
      </c>
      <c r="AJ75" s="81">
        <f t="shared" si="311"/>
        <v>13.78125</v>
      </c>
      <c r="AK75" s="81">
        <f t="shared" si="311"/>
        <v>13.78125</v>
      </c>
      <c r="AL75" s="81">
        <f t="shared" si="311"/>
        <v>13.78125</v>
      </c>
      <c r="AM75" s="81">
        <f t="shared" si="311"/>
        <v>13.78125</v>
      </c>
      <c r="AN75" s="81">
        <f t="shared" si="311"/>
        <v>13.78125</v>
      </c>
      <c r="AO75" s="81">
        <f t="shared" si="311"/>
        <v>13.78125</v>
      </c>
      <c r="AP75" s="81">
        <f t="shared" si="311"/>
        <v>13.78125</v>
      </c>
      <c r="AQ75" s="81">
        <f t="shared" si="311"/>
        <v>13.78125</v>
      </c>
      <c r="AR75" s="82">
        <f t="shared" si="311"/>
        <v>13.78125</v>
      </c>
      <c r="AS75" s="46">
        <f t="shared" si="287"/>
        <v>165.375</v>
      </c>
      <c r="AT75" s="81">
        <f t="shared" si="288"/>
        <v>14.4703125</v>
      </c>
      <c r="AU75" s="81">
        <f t="shared" ref="AU75:BE75" si="312">IF(AU$2=37,AT75*(1+$D75),AT75)</f>
        <v>14.4703125</v>
      </c>
      <c r="AV75" s="81">
        <f t="shared" si="312"/>
        <v>14.4703125</v>
      </c>
      <c r="AW75" s="81">
        <f t="shared" si="312"/>
        <v>14.4703125</v>
      </c>
      <c r="AX75" s="81">
        <f t="shared" si="312"/>
        <v>14.4703125</v>
      </c>
      <c r="AY75" s="81">
        <f t="shared" si="312"/>
        <v>14.4703125</v>
      </c>
      <c r="AZ75" s="81">
        <f t="shared" si="312"/>
        <v>14.4703125</v>
      </c>
      <c r="BA75" s="81">
        <f t="shared" si="312"/>
        <v>14.4703125</v>
      </c>
      <c r="BB75" s="81">
        <f t="shared" si="312"/>
        <v>14.4703125</v>
      </c>
      <c r="BC75" s="81">
        <f t="shared" si="312"/>
        <v>14.4703125</v>
      </c>
      <c r="BD75" s="81">
        <f t="shared" si="312"/>
        <v>14.4703125</v>
      </c>
      <c r="BE75" s="82">
        <f t="shared" si="312"/>
        <v>14.4703125</v>
      </c>
      <c r="BF75" s="47">
        <f t="shared" si="290"/>
        <v>173.64375000000004</v>
      </c>
      <c r="BG75" s="81">
        <f t="shared" si="291"/>
        <v>15.193828125000001</v>
      </c>
      <c r="BH75" s="81">
        <f t="shared" ref="BH75:BR75" si="313">IF(BH$2=49,BG75*(1+$D75),BG75)</f>
        <v>15.193828125000001</v>
      </c>
      <c r="BI75" s="81">
        <f t="shared" si="313"/>
        <v>15.193828125000001</v>
      </c>
      <c r="BJ75" s="81">
        <f t="shared" si="313"/>
        <v>15.193828125000001</v>
      </c>
      <c r="BK75" s="81">
        <f t="shared" si="313"/>
        <v>15.193828125000001</v>
      </c>
      <c r="BL75" s="81">
        <f t="shared" si="313"/>
        <v>15.193828125000001</v>
      </c>
      <c r="BM75" s="81">
        <f t="shared" si="313"/>
        <v>15.193828125000001</v>
      </c>
      <c r="BN75" s="81">
        <f t="shared" si="313"/>
        <v>15.193828125000001</v>
      </c>
      <c r="BO75" s="81">
        <f t="shared" si="313"/>
        <v>15.193828125000001</v>
      </c>
      <c r="BP75" s="81">
        <f t="shared" si="313"/>
        <v>15.193828125000001</v>
      </c>
      <c r="BQ75" s="81">
        <f t="shared" si="313"/>
        <v>15.193828125000001</v>
      </c>
      <c r="BR75" s="82">
        <f t="shared" si="313"/>
        <v>15.193828125000001</v>
      </c>
      <c r="BS75" s="48">
        <f t="shared" si="293"/>
        <v>182.32593750000004</v>
      </c>
    </row>
    <row r="76" spans="1:71" s="59" customFormat="1" ht="15" x14ac:dyDescent="0.25">
      <c r="A76" s="100" t="s">
        <v>34</v>
      </c>
      <c r="B76" s="84"/>
      <c r="C76" s="84" t="s">
        <v>109</v>
      </c>
      <c r="D76" s="307">
        <v>0.05</v>
      </c>
      <c r="E76" s="84"/>
      <c r="F76" s="84"/>
      <c r="G76" s="435">
        <v>2.5</v>
      </c>
      <c r="H76" s="81">
        <f t="shared" ref="H76:R76" si="314">IF(H$2=1,G76*(1+$D76),G76)</f>
        <v>2.5</v>
      </c>
      <c r="I76" s="81">
        <f t="shared" si="314"/>
        <v>2.5</v>
      </c>
      <c r="J76" s="81">
        <f t="shared" si="314"/>
        <v>2.5</v>
      </c>
      <c r="K76" s="81">
        <f t="shared" si="314"/>
        <v>2.5</v>
      </c>
      <c r="L76" s="81">
        <f t="shared" si="314"/>
        <v>2.5</v>
      </c>
      <c r="M76" s="81">
        <f t="shared" si="314"/>
        <v>2.5</v>
      </c>
      <c r="N76" s="81">
        <f t="shared" si="314"/>
        <v>2.5</v>
      </c>
      <c r="O76" s="81">
        <f t="shared" si="314"/>
        <v>2.5</v>
      </c>
      <c r="P76" s="81">
        <f t="shared" si="314"/>
        <v>2.5</v>
      </c>
      <c r="Q76" s="81">
        <f t="shared" si="314"/>
        <v>2.5</v>
      </c>
      <c r="R76" s="81">
        <f t="shared" si="314"/>
        <v>2.5</v>
      </c>
      <c r="S76" s="44">
        <f t="shared" si="281"/>
        <v>30</v>
      </c>
      <c r="T76" s="81">
        <f t="shared" si="282"/>
        <v>2.625</v>
      </c>
      <c r="U76" s="81">
        <f t="shared" ref="U76:AE76" si="315">IF(U$2=13,T76*(1+$D76),T76)</f>
        <v>2.625</v>
      </c>
      <c r="V76" s="81">
        <f t="shared" si="315"/>
        <v>2.625</v>
      </c>
      <c r="W76" s="81">
        <f t="shared" si="315"/>
        <v>2.625</v>
      </c>
      <c r="X76" s="81">
        <f t="shared" si="315"/>
        <v>2.625</v>
      </c>
      <c r="Y76" s="81">
        <f t="shared" si="315"/>
        <v>2.625</v>
      </c>
      <c r="Z76" s="81">
        <f t="shared" si="315"/>
        <v>2.625</v>
      </c>
      <c r="AA76" s="81">
        <f t="shared" si="315"/>
        <v>2.625</v>
      </c>
      <c r="AB76" s="81">
        <f t="shared" si="315"/>
        <v>2.625</v>
      </c>
      <c r="AC76" s="81">
        <f t="shared" si="315"/>
        <v>2.625</v>
      </c>
      <c r="AD76" s="81">
        <f t="shared" si="315"/>
        <v>2.625</v>
      </c>
      <c r="AE76" s="82">
        <f t="shared" si="315"/>
        <v>2.625</v>
      </c>
      <c r="AF76" s="45">
        <f t="shared" si="284"/>
        <v>31.5</v>
      </c>
      <c r="AG76" s="81">
        <f t="shared" si="285"/>
        <v>2.7562500000000001</v>
      </c>
      <c r="AH76" s="81">
        <f t="shared" ref="AH76:AR76" si="316">IF(AH$2=25,AG76*(1+$D76),AG76)</f>
        <v>2.7562500000000001</v>
      </c>
      <c r="AI76" s="81">
        <f t="shared" si="316"/>
        <v>2.7562500000000001</v>
      </c>
      <c r="AJ76" s="81">
        <f t="shared" si="316"/>
        <v>2.7562500000000001</v>
      </c>
      <c r="AK76" s="81">
        <f t="shared" si="316"/>
        <v>2.7562500000000001</v>
      </c>
      <c r="AL76" s="81">
        <f t="shared" si="316"/>
        <v>2.7562500000000001</v>
      </c>
      <c r="AM76" s="81">
        <f t="shared" si="316"/>
        <v>2.7562500000000001</v>
      </c>
      <c r="AN76" s="81">
        <f t="shared" si="316"/>
        <v>2.7562500000000001</v>
      </c>
      <c r="AO76" s="81">
        <f t="shared" si="316"/>
        <v>2.7562500000000001</v>
      </c>
      <c r="AP76" s="81">
        <f t="shared" si="316"/>
        <v>2.7562500000000001</v>
      </c>
      <c r="AQ76" s="81">
        <f t="shared" si="316"/>
        <v>2.7562500000000001</v>
      </c>
      <c r="AR76" s="82">
        <f t="shared" si="316"/>
        <v>2.7562500000000001</v>
      </c>
      <c r="AS76" s="46">
        <f t="shared" si="287"/>
        <v>33.07500000000001</v>
      </c>
      <c r="AT76" s="81">
        <f t="shared" si="288"/>
        <v>2.8940625000000004</v>
      </c>
      <c r="AU76" s="81">
        <f t="shared" ref="AU76:BE76" si="317">IF(AU$2=37,AT76*(1+$D76),AT76)</f>
        <v>2.8940625000000004</v>
      </c>
      <c r="AV76" s="81">
        <f t="shared" si="317"/>
        <v>2.8940625000000004</v>
      </c>
      <c r="AW76" s="81">
        <f t="shared" si="317"/>
        <v>2.8940625000000004</v>
      </c>
      <c r="AX76" s="81">
        <f t="shared" si="317"/>
        <v>2.8940625000000004</v>
      </c>
      <c r="AY76" s="81">
        <f t="shared" si="317"/>
        <v>2.8940625000000004</v>
      </c>
      <c r="AZ76" s="81">
        <f t="shared" si="317"/>
        <v>2.8940625000000004</v>
      </c>
      <c r="BA76" s="81">
        <f t="shared" si="317"/>
        <v>2.8940625000000004</v>
      </c>
      <c r="BB76" s="81">
        <f t="shared" si="317"/>
        <v>2.8940625000000004</v>
      </c>
      <c r="BC76" s="81">
        <f t="shared" si="317"/>
        <v>2.8940625000000004</v>
      </c>
      <c r="BD76" s="81">
        <f t="shared" si="317"/>
        <v>2.8940625000000004</v>
      </c>
      <c r="BE76" s="82">
        <f t="shared" si="317"/>
        <v>2.8940625000000004</v>
      </c>
      <c r="BF76" s="47">
        <f t="shared" si="290"/>
        <v>34.728750000000005</v>
      </c>
      <c r="BG76" s="81">
        <f t="shared" si="291"/>
        <v>3.0387656250000004</v>
      </c>
      <c r="BH76" s="81">
        <f t="shared" ref="BH76:BR76" si="318">IF(BH$2=49,BG76*(1+$D76),BG76)</f>
        <v>3.0387656250000004</v>
      </c>
      <c r="BI76" s="81">
        <f t="shared" si="318"/>
        <v>3.0387656250000004</v>
      </c>
      <c r="BJ76" s="81">
        <f t="shared" si="318"/>
        <v>3.0387656250000004</v>
      </c>
      <c r="BK76" s="81">
        <f t="shared" si="318"/>
        <v>3.0387656250000004</v>
      </c>
      <c r="BL76" s="81">
        <f t="shared" si="318"/>
        <v>3.0387656250000004</v>
      </c>
      <c r="BM76" s="81">
        <f t="shared" si="318"/>
        <v>3.0387656250000004</v>
      </c>
      <c r="BN76" s="81">
        <f t="shared" si="318"/>
        <v>3.0387656250000004</v>
      </c>
      <c r="BO76" s="81">
        <f t="shared" si="318"/>
        <v>3.0387656250000004</v>
      </c>
      <c r="BP76" s="81">
        <f t="shared" si="318"/>
        <v>3.0387656250000004</v>
      </c>
      <c r="BQ76" s="81">
        <f t="shared" si="318"/>
        <v>3.0387656250000004</v>
      </c>
      <c r="BR76" s="82">
        <f t="shared" si="318"/>
        <v>3.0387656250000004</v>
      </c>
      <c r="BS76" s="48">
        <f t="shared" si="293"/>
        <v>36.465187500000006</v>
      </c>
    </row>
    <row r="77" spans="1:71" s="59" customFormat="1" ht="15" x14ac:dyDescent="0.25">
      <c r="A77" s="100"/>
      <c r="B77" s="84"/>
      <c r="C77" s="84" t="s">
        <v>110</v>
      </c>
      <c r="D77" s="307">
        <v>0.05</v>
      </c>
      <c r="E77" s="84"/>
      <c r="F77" s="84"/>
      <c r="G77" s="435">
        <v>7.5</v>
      </c>
      <c r="H77" s="81">
        <f t="shared" ref="H77:R77" si="319">IF(H$2=1,G77*(1+$D77),G77)</f>
        <v>7.5</v>
      </c>
      <c r="I77" s="81">
        <f t="shared" si="319"/>
        <v>7.5</v>
      </c>
      <c r="J77" s="81">
        <f t="shared" si="319"/>
        <v>7.5</v>
      </c>
      <c r="K77" s="81">
        <f t="shared" si="319"/>
        <v>7.5</v>
      </c>
      <c r="L77" s="81">
        <f t="shared" si="319"/>
        <v>7.5</v>
      </c>
      <c r="M77" s="81">
        <f t="shared" si="319"/>
        <v>7.5</v>
      </c>
      <c r="N77" s="81">
        <f t="shared" si="319"/>
        <v>7.5</v>
      </c>
      <c r="O77" s="81">
        <f t="shared" si="319"/>
        <v>7.5</v>
      </c>
      <c r="P77" s="81">
        <f t="shared" si="319"/>
        <v>7.5</v>
      </c>
      <c r="Q77" s="81">
        <f t="shared" si="319"/>
        <v>7.5</v>
      </c>
      <c r="R77" s="81">
        <f t="shared" si="319"/>
        <v>7.5</v>
      </c>
      <c r="S77" s="44">
        <f t="shared" si="281"/>
        <v>90</v>
      </c>
      <c r="T77" s="81">
        <f t="shared" si="282"/>
        <v>7.875</v>
      </c>
      <c r="U77" s="81">
        <f t="shared" ref="U77:AE77" si="320">IF(U$2=13,T77*(1+$D77),T77)</f>
        <v>7.875</v>
      </c>
      <c r="V77" s="81">
        <f t="shared" si="320"/>
        <v>7.875</v>
      </c>
      <c r="W77" s="81">
        <f t="shared" si="320"/>
        <v>7.875</v>
      </c>
      <c r="X77" s="81">
        <f t="shared" si="320"/>
        <v>7.875</v>
      </c>
      <c r="Y77" s="81">
        <f t="shared" si="320"/>
        <v>7.875</v>
      </c>
      <c r="Z77" s="81">
        <f t="shared" si="320"/>
        <v>7.875</v>
      </c>
      <c r="AA77" s="81">
        <f t="shared" si="320"/>
        <v>7.875</v>
      </c>
      <c r="AB77" s="81">
        <f t="shared" si="320"/>
        <v>7.875</v>
      </c>
      <c r="AC77" s="81">
        <f t="shared" si="320"/>
        <v>7.875</v>
      </c>
      <c r="AD77" s="81">
        <f t="shared" si="320"/>
        <v>7.875</v>
      </c>
      <c r="AE77" s="82">
        <f t="shared" si="320"/>
        <v>7.875</v>
      </c>
      <c r="AF77" s="45">
        <f t="shared" si="284"/>
        <v>94.5</v>
      </c>
      <c r="AG77" s="81">
        <f t="shared" si="285"/>
        <v>8.2687500000000007</v>
      </c>
      <c r="AH77" s="81">
        <f t="shared" ref="AH77:AR77" si="321">IF(AH$2=25,AG77*(1+$D77),AG77)</f>
        <v>8.2687500000000007</v>
      </c>
      <c r="AI77" s="81">
        <f t="shared" si="321"/>
        <v>8.2687500000000007</v>
      </c>
      <c r="AJ77" s="81">
        <f t="shared" si="321"/>
        <v>8.2687500000000007</v>
      </c>
      <c r="AK77" s="81">
        <f t="shared" si="321"/>
        <v>8.2687500000000007</v>
      </c>
      <c r="AL77" s="81">
        <f t="shared" si="321"/>
        <v>8.2687500000000007</v>
      </c>
      <c r="AM77" s="81">
        <f t="shared" si="321"/>
        <v>8.2687500000000007</v>
      </c>
      <c r="AN77" s="81">
        <f t="shared" si="321"/>
        <v>8.2687500000000007</v>
      </c>
      <c r="AO77" s="81">
        <f t="shared" si="321"/>
        <v>8.2687500000000007</v>
      </c>
      <c r="AP77" s="81">
        <f t="shared" si="321"/>
        <v>8.2687500000000007</v>
      </c>
      <c r="AQ77" s="81">
        <f t="shared" si="321"/>
        <v>8.2687500000000007</v>
      </c>
      <c r="AR77" s="82">
        <f t="shared" si="321"/>
        <v>8.2687500000000007</v>
      </c>
      <c r="AS77" s="46">
        <f t="shared" si="287"/>
        <v>99.22499999999998</v>
      </c>
      <c r="AT77" s="81">
        <f t="shared" si="288"/>
        <v>8.6821875000000013</v>
      </c>
      <c r="AU77" s="81">
        <f t="shared" ref="AU77:BE77" si="322">IF(AU$2=37,AT77*(1+$D77),AT77)</f>
        <v>8.6821875000000013</v>
      </c>
      <c r="AV77" s="81">
        <f t="shared" si="322"/>
        <v>8.6821875000000013</v>
      </c>
      <c r="AW77" s="81">
        <f t="shared" si="322"/>
        <v>8.6821875000000013</v>
      </c>
      <c r="AX77" s="81">
        <f t="shared" si="322"/>
        <v>8.6821875000000013</v>
      </c>
      <c r="AY77" s="81">
        <f t="shared" si="322"/>
        <v>8.6821875000000013</v>
      </c>
      <c r="AZ77" s="81">
        <f t="shared" si="322"/>
        <v>8.6821875000000013</v>
      </c>
      <c r="BA77" s="81">
        <f t="shared" si="322"/>
        <v>8.6821875000000013</v>
      </c>
      <c r="BB77" s="81">
        <f t="shared" si="322"/>
        <v>8.6821875000000013</v>
      </c>
      <c r="BC77" s="81">
        <f t="shared" si="322"/>
        <v>8.6821875000000013</v>
      </c>
      <c r="BD77" s="81">
        <f t="shared" si="322"/>
        <v>8.6821875000000013</v>
      </c>
      <c r="BE77" s="82">
        <f t="shared" si="322"/>
        <v>8.6821875000000013</v>
      </c>
      <c r="BF77" s="47">
        <f t="shared" si="290"/>
        <v>104.18624999999999</v>
      </c>
      <c r="BG77" s="81">
        <f t="shared" si="291"/>
        <v>9.1162968750000015</v>
      </c>
      <c r="BH77" s="81">
        <f t="shared" ref="BH77:BR77" si="323">IF(BH$2=49,BG77*(1+$D77),BG77)</f>
        <v>9.1162968750000015</v>
      </c>
      <c r="BI77" s="81">
        <f t="shared" si="323"/>
        <v>9.1162968750000015</v>
      </c>
      <c r="BJ77" s="81">
        <f t="shared" si="323"/>
        <v>9.1162968750000015</v>
      </c>
      <c r="BK77" s="81">
        <f t="shared" si="323"/>
        <v>9.1162968750000015</v>
      </c>
      <c r="BL77" s="81">
        <f t="shared" si="323"/>
        <v>9.1162968750000015</v>
      </c>
      <c r="BM77" s="81">
        <f t="shared" si="323"/>
        <v>9.1162968750000015</v>
      </c>
      <c r="BN77" s="81">
        <f t="shared" si="323"/>
        <v>9.1162968750000015</v>
      </c>
      <c r="BO77" s="81">
        <f t="shared" si="323"/>
        <v>9.1162968750000015</v>
      </c>
      <c r="BP77" s="81">
        <f t="shared" si="323"/>
        <v>9.1162968750000015</v>
      </c>
      <c r="BQ77" s="81">
        <f t="shared" si="323"/>
        <v>9.1162968750000015</v>
      </c>
      <c r="BR77" s="82">
        <f t="shared" si="323"/>
        <v>9.1162968750000015</v>
      </c>
      <c r="BS77" s="48">
        <f t="shared" si="293"/>
        <v>109.39556250000003</v>
      </c>
    </row>
    <row r="78" spans="1:71" s="59" customFormat="1" ht="15" x14ac:dyDescent="0.25">
      <c r="A78" s="100"/>
      <c r="B78" s="84"/>
      <c r="C78" s="784"/>
      <c r="D78" s="307"/>
      <c r="E78" s="84"/>
      <c r="F78" s="84"/>
      <c r="G78" s="435"/>
      <c r="H78" s="81">
        <f t="shared" ref="H78:R78" si="324">IF(H$2=1,G78*(1+$D78),G78)</f>
        <v>0</v>
      </c>
      <c r="I78" s="81">
        <f t="shared" si="324"/>
        <v>0</v>
      </c>
      <c r="J78" s="81">
        <f t="shared" si="324"/>
        <v>0</v>
      </c>
      <c r="K78" s="81">
        <f t="shared" si="324"/>
        <v>0</v>
      </c>
      <c r="L78" s="81">
        <f t="shared" si="324"/>
        <v>0</v>
      </c>
      <c r="M78" s="81">
        <f t="shared" si="324"/>
        <v>0</v>
      </c>
      <c r="N78" s="81">
        <f t="shared" si="324"/>
        <v>0</v>
      </c>
      <c r="O78" s="81">
        <f t="shared" si="324"/>
        <v>0</v>
      </c>
      <c r="P78" s="81">
        <f t="shared" si="324"/>
        <v>0</v>
      </c>
      <c r="Q78" s="81">
        <f t="shared" si="324"/>
        <v>0</v>
      </c>
      <c r="R78" s="81">
        <f t="shared" si="324"/>
        <v>0</v>
      </c>
      <c r="S78" s="44">
        <f t="shared" si="281"/>
        <v>0</v>
      </c>
      <c r="T78" s="81">
        <f t="shared" si="282"/>
        <v>0</v>
      </c>
      <c r="U78" s="81">
        <f t="shared" ref="U78:AE78" si="325">IF(U$2=13,T78*(1+$D78),T78)</f>
        <v>0</v>
      </c>
      <c r="V78" s="81">
        <f t="shared" si="325"/>
        <v>0</v>
      </c>
      <c r="W78" s="81">
        <f t="shared" si="325"/>
        <v>0</v>
      </c>
      <c r="X78" s="81">
        <f t="shared" si="325"/>
        <v>0</v>
      </c>
      <c r="Y78" s="81">
        <f t="shared" si="325"/>
        <v>0</v>
      </c>
      <c r="Z78" s="81">
        <f t="shared" si="325"/>
        <v>0</v>
      </c>
      <c r="AA78" s="81">
        <f t="shared" si="325"/>
        <v>0</v>
      </c>
      <c r="AB78" s="81">
        <f t="shared" si="325"/>
        <v>0</v>
      </c>
      <c r="AC78" s="81">
        <f t="shared" si="325"/>
        <v>0</v>
      </c>
      <c r="AD78" s="81">
        <f t="shared" si="325"/>
        <v>0</v>
      </c>
      <c r="AE78" s="82">
        <f t="shared" si="325"/>
        <v>0</v>
      </c>
      <c r="AF78" s="45">
        <f t="shared" si="284"/>
        <v>0</v>
      </c>
      <c r="AG78" s="81">
        <f t="shared" si="285"/>
        <v>0</v>
      </c>
      <c r="AH78" s="81">
        <f t="shared" ref="AH78:AR78" si="326">IF(AH$2=25,AG78*(1+$D78),AG78)</f>
        <v>0</v>
      </c>
      <c r="AI78" s="81">
        <f t="shared" si="326"/>
        <v>0</v>
      </c>
      <c r="AJ78" s="81">
        <f t="shared" si="326"/>
        <v>0</v>
      </c>
      <c r="AK78" s="81">
        <f t="shared" si="326"/>
        <v>0</v>
      </c>
      <c r="AL78" s="81">
        <f t="shared" si="326"/>
        <v>0</v>
      </c>
      <c r="AM78" s="81">
        <f t="shared" si="326"/>
        <v>0</v>
      </c>
      <c r="AN78" s="81">
        <f t="shared" si="326"/>
        <v>0</v>
      </c>
      <c r="AO78" s="81">
        <f t="shared" si="326"/>
        <v>0</v>
      </c>
      <c r="AP78" s="81">
        <f t="shared" si="326"/>
        <v>0</v>
      </c>
      <c r="AQ78" s="81">
        <f t="shared" si="326"/>
        <v>0</v>
      </c>
      <c r="AR78" s="82">
        <f t="shared" si="326"/>
        <v>0</v>
      </c>
      <c r="AS78" s="46">
        <f t="shared" si="287"/>
        <v>0</v>
      </c>
      <c r="AT78" s="81">
        <f t="shared" si="288"/>
        <v>0</v>
      </c>
      <c r="AU78" s="81">
        <f t="shared" ref="AU78:BE78" si="327">IF(AU$2=37,AT78*(1+$D78),AT78)</f>
        <v>0</v>
      </c>
      <c r="AV78" s="81">
        <f t="shared" si="327"/>
        <v>0</v>
      </c>
      <c r="AW78" s="81">
        <f t="shared" si="327"/>
        <v>0</v>
      </c>
      <c r="AX78" s="81">
        <f t="shared" si="327"/>
        <v>0</v>
      </c>
      <c r="AY78" s="81">
        <f t="shared" si="327"/>
        <v>0</v>
      </c>
      <c r="AZ78" s="81">
        <f t="shared" si="327"/>
        <v>0</v>
      </c>
      <c r="BA78" s="81">
        <f t="shared" si="327"/>
        <v>0</v>
      </c>
      <c r="BB78" s="81">
        <f t="shared" si="327"/>
        <v>0</v>
      </c>
      <c r="BC78" s="81">
        <f t="shared" si="327"/>
        <v>0</v>
      </c>
      <c r="BD78" s="81">
        <f t="shared" si="327"/>
        <v>0</v>
      </c>
      <c r="BE78" s="82">
        <f t="shared" si="327"/>
        <v>0</v>
      </c>
      <c r="BF78" s="47">
        <f t="shared" si="290"/>
        <v>0</v>
      </c>
      <c r="BG78" s="81">
        <f t="shared" si="291"/>
        <v>0</v>
      </c>
      <c r="BH78" s="81">
        <f t="shared" ref="BH78:BR78" si="328">IF(BH$2=49,BG78*(1+$D78),BG78)</f>
        <v>0</v>
      </c>
      <c r="BI78" s="81">
        <f t="shared" si="328"/>
        <v>0</v>
      </c>
      <c r="BJ78" s="81">
        <f t="shared" si="328"/>
        <v>0</v>
      </c>
      <c r="BK78" s="81">
        <f t="shared" si="328"/>
        <v>0</v>
      </c>
      <c r="BL78" s="81">
        <f t="shared" si="328"/>
        <v>0</v>
      </c>
      <c r="BM78" s="81">
        <f t="shared" si="328"/>
        <v>0</v>
      </c>
      <c r="BN78" s="81">
        <f t="shared" si="328"/>
        <v>0</v>
      </c>
      <c r="BO78" s="81">
        <f t="shared" si="328"/>
        <v>0</v>
      </c>
      <c r="BP78" s="81">
        <f t="shared" si="328"/>
        <v>0</v>
      </c>
      <c r="BQ78" s="81">
        <f t="shared" si="328"/>
        <v>0</v>
      </c>
      <c r="BR78" s="82">
        <f t="shared" si="328"/>
        <v>0</v>
      </c>
      <c r="BS78" s="48">
        <f t="shared" si="293"/>
        <v>0</v>
      </c>
    </row>
    <row r="79" spans="1:71" s="59" customFormat="1" ht="15" x14ac:dyDescent="0.25">
      <c r="A79" s="100"/>
      <c r="B79" s="84"/>
      <c r="C79" s="784"/>
      <c r="D79" s="307"/>
      <c r="E79" s="84"/>
      <c r="F79" s="84"/>
      <c r="G79" s="435"/>
      <c r="H79" s="81">
        <f t="shared" ref="H79:R79" si="329">IF(H$2=1,G79*(1+$D79),G79)</f>
        <v>0</v>
      </c>
      <c r="I79" s="81">
        <f t="shared" si="329"/>
        <v>0</v>
      </c>
      <c r="J79" s="81">
        <f t="shared" si="329"/>
        <v>0</v>
      </c>
      <c r="K79" s="81">
        <f t="shared" si="329"/>
        <v>0</v>
      </c>
      <c r="L79" s="81">
        <f t="shared" si="329"/>
        <v>0</v>
      </c>
      <c r="M79" s="81">
        <f t="shared" si="329"/>
        <v>0</v>
      </c>
      <c r="N79" s="81">
        <f t="shared" si="329"/>
        <v>0</v>
      </c>
      <c r="O79" s="81">
        <f t="shared" si="329"/>
        <v>0</v>
      </c>
      <c r="P79" s="81">
        <f t="shared" si="329"/>
        <v>0</v>
      </c>
      <c r="Q79" s="81">
        <f t="shared" si="329"/>
        <v>0</v>
      </c>
      <c r="R79" s="81">
        <f t="shared" si="329"/>
        <v>0</v>
      </c>
      <c r="S79" s="44">
        <f t="shared" si="281"/>
        <v>0</v>
      </c>
      <c r="T79" s="81">
        <f t="shared" si="282"/>
        <v>0</v>
      </c>
      <c r="U79" s="81">
        <f t="shared" ref="U79:AE79" si="330">IF(U$2=13,T79*(1+$D79),T79)</f>
        <v>0</v>
      </c>
      <c r="V79" s="81">
        <f t="shared" si="330"/>
        <v>0</v>
      </c>
      <c r="W79" s="81">
        <f t="shared" si="330"/>
        <v>0</v>
      </c>
      <c r="X79" s="81">
        <f t="shared" si="330"/>
        <v>0</v>
      </c>
      <c r="Y79" s="81">
        <f t="shared" si="330"/>
        <v>0</v>
      </c>
      <c r="Z79" s="81">
        <f t="shared" si="330"/>
        <v>0</v>
      </c>
      <c r="AA79" s="81">
        <f t="shared" si="330"/>
        <v>0</v>
      </c>
      <c r="AB79" s="81">
        <f t="shared" si="330"/>
        <v>0</v>
      </c>
      <c r="AC79" s="81">
        <f t="shared" si="330"/>
        <v>0</v>
      </c>
      <c r="AD79" s="81">
        <f t="shared" si="330"/>
        <v>0</v>
      </c>
      <c r="AE79" s="82">
        <f t="shared" si="330"/>
        <v>0</v>
      </c>
      <c r="AF79" s="45">
        <f t="shared" si="284"/>
        <v>0</v>
      </c>
      <c r="AG79" s="81">
        <f t="shared" si="285"/>
        <v>0</v>
      </c>
      <c r="AH79" s="81">
        <f t="shared" ref="AH79:AR79" si="331">IF(AH$2=25,AG79*(1+$D79),AG79)</f>
        <v>0</v>
      </c>
      <c r="AI79" s="81">
        <f t="shared" si="331"/>
        <v>0</v>
      </c>
      <c r="AJ79" s="81">
        <f t="shared" si="331"/>
        <v>0</v>
      </c>
      <c r="AK79" s="81">
        <f t="shared" si="331"/>
        <v>0</v>
      </c>
      <c r="AL79" s="81">
        <f t="shared" si="331"/>
        <v>0</v>
      </c>
      <c r="AM79" s="81">
        <f t="shared" si="331"/>
        <v>0</v>
      </c>
      <c r="AN79" s="81">
        <f t="shared" si="331"/>
        <v>0</v>
      </c>
      <c r="AO79" s="81">
        <f t="shared" si="331"/>
        <v>0</v>
      </c>
      <c r="AP79" s="81">
        <f t="shared" si="331"/>
        <v>0</v>
      </c>
      <c r="AQ79" s="81">
        <f t="shared" si="331"/>
        <v>0</v>
      </c>
      <c r="AR79" s="82">
        <f t="shared" si="331"/>
        <v>0</v>
      </c>
      <c r="AS79" s="46">
        <f t="shared" si="287"/>
        <v>0</v>
      </c>
      <c r="AT79" s="81">
        <f t="shared" si="288"/>
        <v>0</v>
      </c>
      <c r="AU79" s="81">
        <f t="shared" ref="AU79:BE79" si="332">IF(AU$2=37,AT79*(1+$D79),AT79)</f>
        <v>0</v>
      </c>
      <c r="AV79" s="81">
        <f t="shared" si="332"/>
        <v>0</v>
      </c>
      <c r="AW79" s="81">
        <f t="shared" si="332"/>
        <v>0</v>
      </c>
      <c r="AX79" s="81">
        <f t="shared" si="332"/>
        <v>0</v>
      </c>
      <c r="AY79" s="81">
        <f t="shared" si="332"/>
        <v>0</v>
      </c>
      <c r="AZ79" s="81">
        <f t="shared" si="332"/>
        <v>0</v>
      </c>
      <c r="BA79" s="81">
        <f t="shared" si="332"/>
        <v>0</v>
      </c>
      <c r="BB79" s="81">
        <f t="shared" si="332"/>
        <v>0</v>
      </c>
      <c r="BC79" s="81">
        <f t="shared" si="332"/>
        <v>0</v>
      </c>
      <c r="BD79" s="81">
        <f t="shared" si="332"/>
        <v>0</v>
      </c>
      <c r="BE79" s="82">
        <f t="shared" si="332"/>
        <v>0</v>
      </c>
      <c r="BF79" s="47">
        <f t="shared" si="290"/>
        <v>0</v>
      </c>
      <c r="BG79" s="81">
        <f t="shared" si="291"/>
        <v>0</v>
      </c>
      <c r="BH79" s="81">
        <f t="shared" ref="BH79:BR79" si="333">IF(BH$2=49,BG79*(1+$D79),BG79)</f>
        <v>0</v>
      </c>
      <c r="BI79" s="81">
        <f t="shared" si="333"/>
        <v>0</v>
      </c>
      <c r="BJ79" s="81">
        <f t="shared" si="333"/>
        <v>0</v>
      </c>
      <c r="BK79" s="81">
        <f t="shared" si="333"/>
        <v>0</v>
      </c>
      <c r="BL79" s="81">
        <f t="shared" si="333"/>
        <v>0</v>
      </c>
      <c r="BM79" s="81">
        <f t="shared" si="333"/>
        <v>0</v>
      </c>
      <c r="BN79" s="81">
        <f t="shared" si="333"/>
        <v>0</v>
      </c>
      <c r="BO79" s="81">
        <f t="shared" si="333"/>
        <v>0</v>
      </c>
      <c r="BP79" s="81">
        <f t="shared" si="333"/>
        <v>0</v>
      </c>
      <c r="BQ79" s="81">
        <f t="shared" si="333"/>
        <v>0</v>
      </c>
      <c r="BR79" s="82">
        <f t="shared" si="333"/>
        <v>0</v>
      </c>
      <c r="BS79" s="48">
        <f t="shared" si="293"/>
        <v>0</v>
      </c>
    </row>
    <row r="80" spans="1:71" s="59" customFormat="1" ht="15" x14ac:dyDescent="0.25">
      <c r="A80" s="100"/>
      <c r="B80" s="84"/>
      <c r="C80" s="784"/>
      <c r="D80" s="307"/>
      <c r="E80" s="84"/>
      <c r="F80" s="84"/>
      <c r="G80" s="435"/>
      <c r="H80" s="81">
        <f t="shared" ref="H80:R80" si="334">IF(H$2=1,G80*(1+$D80),G80)</f>
        <v>0</v>
      </c>
      <c r="I80" s="81">
        <f t="shared" si="334"/>
        <v>0</v>
      </c>
      <c r="J80" s="81">
        <f t="shared" si="334"/>
        <v>0</v>
      </c>
      <c r="K80" s="81">
        <f t="shared" si="334"/>
        <v>0</v>
      </c>
      <c r="L80" s="81">
        <f t="shared" si="334"/>
        <v>0</v>
      </c>
      <c r="M80" s="81">
        <f t="shared" si="334"/>
        <v>0</v>
      </c>
      <c r="N80" s="81">
        <f t="shared" si="334"/>
        <v>0</v>
      </c>
      <c r="O80" s="81">
        <f t="shared" si="334"/>
        <v>0</v>
      </c>
      <c r="P80" s="81">
        <f t="shared" si="334"/>
        <v>0</v>
      </c>
      <c r="Q80" s="81">
        <f t="shared" si="334"/>
        <v>0</v>
      </c>
      <c r="R80" s="81">
        <f t="shared" si="334"/>
        <v>0</v>
      </c>
      <c r="S80" s="44">
        <f t="shared" si="281"/>
        <v>0</v>
      </c>
      <c r="T80" s="81">
        <f t="shared" si="282"/>
        <v>0</v>
      </c>
      <c r="U80" s="81">
        <f t="shared" ref="U80:AE80" si="335">IF(U$2=13,T80*(1+$D80),T80)</f>
        <v>0</v>
      </c>
      <c r="V80" s="81">
        <f t="shared" si="335"/>
        <v>0</v>
      </c>
      <c r="W80" s="81">
        <f t="shared" si="335"/>
        <v>0</v>
      </c>
      <c r="X80" s="81">
        <f t="shared" si="335"/>
        <v>0</v>
      </c>
      <c r="Y80" s="81">
        <f t="shared" si="335"/>
        <v>0</v>
      </c>
      <c r="Z80" s="81">
        <f t="shared" si="335"/>
        <v>0</v>
      </c>
      <c r="AA80" s="81">
        <f t="shared" si="335"/>
        <v>0</v>
      </c>
      <c r="AB80" s="81">
        <f t="shared" si="335"/>
        <v>0</v>
      </c>
      <c r="AC80" s="81">
        <f t="shared" si="335"/>
        <v>0</v>
      </c>
      <c r="AD80" s="81">
        <f t="shared" si="335"/>
        <v>0</v>
      </c>
      <c r="AE80" s="82">
        <f t="shared" si="335"/>
        <v>0</v>
      </c>
      <c r="AF80" s="45">
        <f t="shared" si="284"/>
        <v>0</v>
      </c>
      <c r="AG80" s="81">
        <f t="shared" si="285"/>
        <v>0</v>
      </c>
      <c r="AH80" s="81">
        <f t="shared" ref="AH80:AR80" si="336">IF(AH$2=25,AG80*(1+$D80),AG80)</f>
        <v>0</v>
      </c>
      <c r="AI80" s="81">
        <f t="shared" si="336"/>
        <v>0</v>
      </c>
      <c r="AJ80" s="81">
        <f t="shared" si="336"/>
        <v>0</v>
      </c>
      <c r="AK80" s="81">
        <f t="shared" si="336"/>
        <v>0</v>
      </c>
      <c r="AL80" s="81">
        <f t="shared" si="336"/>
        <v>0</v>
      </c>
      <c r="AM80" s="81">
        <f t="shared" si="336"/>
        <v>0</v>
      </c>
      <c r="AN80" s="81">
        <f t="shared" si="336"/>
        <v>0</v>
      </c>
      <c r="AO80" s="81">
        <f t="shared" si="336"/>
        <v>0</v>
      </c>
      <c r="AP80" s="81">
        <f t="shared" si="336"/>
        <v>0</v>
      </c>
      <c r="AQ80" s="81">
        <f t="shared" si="336"/>
        <v>0</v>
      </c>
      <c r="AR80" s="82">
        <f t="shared" si="336"/>
        <v>0</v>
      </c>
      <c r="AS80" s="46">
        <f t="shared" si="287"/>
        <v>0</v>
      </c>
      <c r="AT80" s="81">
        <f t="shared" si="288"/>
        <v>0</v>
      </c>
      <c r="AU80" s="81">
        <f t="shared" ref="AU80:BE80" si="337">IF(AU$2=37,AT80*(1+$D80),AT80)</f>
        <v>0</v>
      </c>
      <c r="AV80" s="81">
        <f t="shared" si="337"/>
        <v>0</v>
      </c>
      <c r="AW80" s="81">
        <f t="shared" si="337"/>
        <v>0</v>
      </c>
      <c r="AX80" s="81">
        <f t="shared" si="337"/>
        <v>0</v>
      </c>
      <c r="AY80" s="81">
        <f t="shared" si="337"/>
        <v>0</v>
      </c>
      <c r="AZ80" s="81">
        <f t="shared" si="337"/>
        <v>0</v>
      </c>
      <c r="BA80" s="81">
        <f t="shared" si="337"/>
        <v>0</v>
      </c>
      <c r="BB80" s="81">
        <f t="shared" si="337"/>
        <v>0</v>
      </c>
      <c r="BC80" s="81">
        <f t="shared" si="337"/>
        <v>0</v>
      </c>
      <c r="BD80" s="81">
        <f t="shared" si="337"/>
        <v>0</v>
      </c>
      <c r="BE80" s="82">
        <f t="shared" si="337"/>
        <v>0</v>
      </c>
      <c r="BF80" s="47">
        <f t="shared" si="290"/>
        <v>0</v>
      </c>
      <c r="BG80" s="81">
        <f t="shared" si="291"/>
        <v>0</v>
      </c>
      <c r="BH80" s="81">
        <f t="shared" ref="BH80:BR80" si="338">IF(BH$2=49,BG80*(1+$D80),BG80)</f>
        <v>0</v>
      </c>
      <c r="BI80" s="81">
        <f t="shared" si="338"/>
        <v>0</v>
      </c>
      <c r="BJ80" s="81">
        <f t="shared" si="338"/>
        <v>0</v>
      </c>
      <c r="BK80" s="81">
        <f t="shared" si="338"/>
        <v>0</v>
      </c>
      <c r="BL80" s="81">
        <f t="shared" si="338"/>
        <v>0</v>
      </c>
      <c r="BM80" s="81">
        <f t="shared" si="338"/>
        <v>0</v>
      </c>
      <c r="BN80" s="81">
        <f t="shared" si="338"/>
        <v>0</v>
      </c>
      <c r="BO80" s="81">
        <f t="shared" si="338"/>
        <v>0</v>
      </c>
      <c r="BP80" s="81">
        <f t="shared" si="338"/>
        <v>0</v>
      </c>
      <c r="BQ80" s="81">
        <f t="shared" si="338"/>
        <v>0</v>
      </c>
      <c r="BR80" s="82">
        <f t="shared" si="338"/>
        <v>0</v>
      </c>
      <c r="BS80" s="48">
        <f t="shared" si="293"/>
        <v>0</v>
      </c>
    </row>
    <row r="81" spans="1:71" s="59" customFormat="1" ht="15" x14ac:dyDescent="0.25">
      <c r="A81" s="100"/>
      <c r="B81" s="84"/>
      <c r="C81" s="784"/>
      <c r="D81" s="307"/>
      <c r="E81" s="84"/>
      <c r="F81" s="84"/>
      <c r="G81" s="435"/>
      <c r="H81" s="81">
        <f t="shared" ref="H81:R81" si="339">IF(H$2=1,G81*(1+$D81),G81)</f>
        <v>0</v>
      </c>
      <c r="I81" s="81">
        <f t="shared" si="339"/>
        <v>0</v>
      </c>
      <c r="J81" s="81">
        <f t="shared" si="339"/>
        <v>0</v>
      </c>
      <c r="K81" s="81">
        <f t="shared" si="339"/>
        <v>0</v>
      </c>
      <c r="L81" s="81">
        <f t="shared" si="339"/>
        <v>0</v>
      </c>
      <c r="M81" s="81">
        <f t="shared" si="339"/>
        <v>0</v>
      </c>
      <c r="N81" s="81">
        <f t="shared" si="339"/>
        <v>0</v>
      </c>
      <c r="O81" s="81">
        <f t="shared" si="339"/>
        <v>0</v>
      </c>
      <c r="P81" s="81">
        <f t="shared" si="339"/>
        <v>0</v>
      </c>
      <c r="Q81" s="81">
        <f t="shared" si="339"/>
        <v>0</v>
      </c>
      <c r="R81" s="81">
        <f t="shared" si="339"/>
        <v>0</v>
      </c>
      <c r="S81" s="44">
        <f t="shared" si="281"/>
        <v>0</v>
      </c>
      <c r="T81" s="81">
        <f t="shared" si="282"/>
        <v>0</v>
      </c>
      <c r="U81" s="81">
        <f t="shared" ref="U81:AE81" si="340">IF(U$2=13,T81*(1+$D81),T81)</f>
        <v>0</v>
      </c>
      <c r="V81" s="81">
        <f t="shared" si="340"/>
        <v>0</v>
      </c>
      <c r="W81" s="81">
        <f t="shared" si="340"/>
        <v>0</v>
      </c>
      <c r="X81" s="81">
        <f t="shared" si="340"/>
        <v>0</v>
      </c>
      <c r="Y81" s="81">
        <f t="shared" si="340"/>
        <v>0</v>
      </c>
      <c r="Z81" s="81">
        <f t="shared" si="340"/>
        <v>0</v>
      </c>
      <c r="AA81" s="81">
        <f t="shared" si="340"/>
        <v>0</v>
      </c>
      <c r="AB81" s="81">
        <f t="shared" si="340"/>
        <v>0</v>
      </c>
      <c r="AC81" s="81">
        <f t="shared" si="340"/>
        <v>0</v>
      </c>
      <c r="AD81" s="81">
        <f t="shared" si="340"/>
        <v>0</v>
      </c>
      <c r="AE81" s="82">
        <f t="shared" si="340"/>
        <v>0</v>
      </c>
      <c r="AF81" s="45">
        <f t="shared" si="284"/>
        <v>0</v>
      </c>
      <c r="AG81" s="81">
        <f t="shared" si="285"/>
        <v>0</v>
      </c>
      <c r="AH81" s="81">
        <f t="shared" ref="AH81:AR81" si="341">IF(AH$2=25,AG81*(1+$D81),AG81)</f>
        <v>0</v>
      </c>
      <c r="AI81" s="81">
        <f t="shared" si="341"/>
        <v>0</v>
      </c>
      <c r="AJ81" s="81">
        <f t="shared" si="341"/>
        <v>0</v>
      </c>
      <c r="AK81" s="81">
        <f t="shared" si="341"/>
        <v>0</v>
      </c>
      <c r="AL81" s="81">
        <f t="shared" si="341"/>
        <v>0</v>
      </c>
      <c r="AM81" s="81">
        <f t="shared" si="341"/>
        <v>0</v>
      </c>
      <c r="AN81" s="81">
        <f t="shared" si="341"/>
        <v>0</v>
      </c>
      <c r="AO81" s="81">
        <f t="shared" si="341"/>
        <v>0</v>
      </c>
      <c r="AP81" s="81">
        <f t="shared" si="341"/>
        <v>0</v>
      </c>
      <c r="AQ81" s="81">
        <f t="shared" si="341"/>
        <v>0</v>
      </c>
      <c r="AR81" s="82">
        <f t="shared" si="341"/>
        <v>0</v>
      </c>
      <c r="AS81" s="46">
        <f t="shared" si="287"/>
        <v>0</v>
      </c>
      <c r="AT81" s="81">
        <f t="shared" si="288"/>
        <v>0</v>
      </c>
      <c r="AU81" s="81">
        <f t="shared" ref="AU81:BE81" si="342">IF(AU$2=37,AT81*(1+$D81),AT81)</f>
        <v>0</v>
      </c>
      <c r="AV81" s="81">
        <f t="shared" si="342"/>
        <v>0</v>
      </c>
      <c r="AW81" s="81">
        <f t="shared" si="342"/>
        <v>0</v>
      </c>
      <c r="AX81" s="81">
        <f t="shared" si="342"/>
        <v>0</v>
      </c>
      <c r="AY81" s="81">
        <f t="shared" si="342"/>
        <v>0</v>
      </c>
      <c r="AZ81" s="81">
        <f t="shared" si="342"/>
        <v>0</v>
      </c>
      <c r="BA81" s="81">
        <f t="shared" si="342"/>
        <v>0</v>
      </c>
      <c r="BB81" s="81">
        <f t="shared" si="342"/>
        <v>0</v>
      </c>
      <c r="BC81" s="81">
        <f t="shared" si="342"/>
        <v>0</v>
      </c>
      <c r="BD81" s="81">
        <f t="shared" si="342"/>
        <v>0</v>
      </c>
      <c r="BE81" s="82">
        <f t="shared" si="342"/>
        <v>0</v>
      </c>
      <c r="BF81" s="47">
        <f t="shared" si="290"/>
        <v>0</v>
      </c>
      <c r="BG81" s="81">
        <f t="shared" si="291"/>
        <v>0</v>
      </c>
      <c r="BH81" s="81">
        <f t="shared" ref="BH81:BR81" si="343">IF(BH$2=49,BG81*(1+$D81),BG81)</f>
        <v>0</v>
      </c>
      <c r="BI81" s="81">
        <f t="shared" si="343"/>
        <v>0</v>
      </c>
      <c r="BJ81" s="81">
        <f t="shared" si="343"/>
        <v>0</v>
      </c>
      <c r="BK81" s="81">
        <f t="shared" si="343"/>
        <v>0</v>
      </c>
      <c r="BL81" s="81">
        <f t="shared" si="343"/>
        <v>0</v>
      </c>
      <c r="BM81" s="81">
        <f t="shared" si="343"/>
        <v>0</v>
      </c>
      <c r="BN81" s="81">
        <f t="shared" si="343"/>
        <v>0</v>
      </c>
      <c r="BO81" s="81">
        <f t="shared" si="343"/>
        <v>0</v>
      </c>
      <c r="BP81" s="81">
        <f t="shared" si="343"/>
        <v>0</v>
      </c>
      <c r="BQ81" s="81">
        <f t="shared" si="343"/>
        <v>0</v>
      </c>
      <c r="BR81" s="82">
        <f t="shared" si="343"/>
        <v>0</v>
      </c>
      <c r="BS81" s="48">
        <f t="shared" si="293"/>
        <v>0</v>
      </c>
    </row>
    <row r="82" spans="1:71" s="59" customFormat="1" ht="15" x14ac:dyDescent="0.25">
      <c r="A82" s="100"/>
      <c r="B82" s="84"/>
      <c r="C82" s="784"/>
      <c r="D82" s="307"/>
      <c r="E82" s="84"/>
      <c r="F82" s="84"/>
      <c r="G82" s="435"/>
      <c r="H82" s="80">
        <f t="shared" ref="H82:R82" si="344">IF(H$2=1,G82*(1+$D82),G82)</f>
        <v>0</v>
      </c>
      <c r="I82" s="81">
        <f t="shared" si="344"/>
        <v>0</v>
      </c>
      <c r="J82" s="81">
        <f t="shared" si="344"/>
        <v>0</v>
      </c>
      <c r="K82" s="81">
        <f t="shared" si="344"/>
        <v>0</v>
      </c>
      <c r="L82" s="81">
        <f t="shared" si="344"/>
        <v>0</v>
      </c>
      <c r="M82" s="81">
        <f t="shared" si="344"/>
        <v>0</v>
      </c>
      <c r="N82" s="81">
        <f t="shared" si="344"/>
        <v>0</v>
      </c>
      <c r="O82" s="81">
        <f t="shared" si="344"/>
        <v>0</v>
      </c>
      <c r="P82" s="81">
        <f t="shared" si="344"/>
        <v>0</v>
      </c>
      <c r="Q82" s="81">
        <f t="shared" si="344"/>
        <v>0</v>
      </c>
      <c r="R82" s="81">
        <f t="shared" si="344"/>
        <v>0</v>
      </c>
      <c r="S82" s="44">
        <f t="shared" si="281"/>
        <v>0</v>
      </c>
      <c r="T82" s="81">
        <f t="shared" si="282"/>
        <v>0</v>
      </c>
      <c r="U82" s="81">
        <f t="shared" ref="U82:AE82" si="345">IF(U$2=13,T82*(1+$D82),T82)</f>
        <v>0</v>
      </c>
      <c r="V82" s="81">
        <f t="shared" si="345"/>
        <v>0</v>
      </c>
      <c r="W82" s="81">
        <f t="shared" si="345"/>
        <v>0</v>
      </c>
      <c r="X82" s="81">
        <f t="shared" si="345"/>
        <v>0</v>
      </c>
      <c r="Y82" s="81">
        <f t="shared" si="345"/>
        <v>0</v>
      </c>
      <c r="Z82" s="81">
        <f t="shared" si="345"/>
        <v>0</v>
      </c>
      <c r="AA82" s="81">
        <f t="shared" si="345"/>
        <v>0</v>
      </c>
      <c r="AB82" s="81">
        <f t="shared" si="345"/>
        <v>0</v>
      </c>
      <c r="AC82" s="81">
        <f t="shared" si="345"/>
        <v>0</v>
      </c>
      <c r="AD82" s="81">
        <f t="shared" si="345"/>
        <v>0</v>
      </c>
      <c r="AE82" s="82">
        <f t="shared" si="345"/>
        <v>0</v>
      </c>
      <c r="AF82" s="45">
        <f t="shared" si="284"/>
        <v>0</v>
      </c>
      <c r="AG82" s="81">
        <f t="shared" si="285"/>
        <v>0</v>
      </c>
      <c r="AH82" s="81">
        <f t="shared" ref="AH82:AR82" si="346">IF(AH$2=25,AG82*(1+$D82),AG82)</f>
        <v>0</v>
      </c>
      <c r="AI82" s="81">
        <f t="shared" si="346"/>
        <v>0</v>
      </c>
      <c r="AJ82" s="81">
        <f t="shared" si="346"/>
        <v>0</v>
      </c>
      <c r="AK82" s="81">
        <f t="shared" si="346"/>
        <v>0</v>
      </c>
      <c r="AL82" s="81">
        <f t="shared" si="346"/>
        <v>0</v>
      </c>
      <c r="AM82" s="81">
        <f t="shared" si="346"/>
        <v>0</v>
      </c>
      <c r="AN82" s="81">
        <f t="shared" si="346"/>
        <v>0</v>
      </c>
      <c r="AO82" s="81">
        <f t="shared" si="346"/>
        <v>0</v>
      </c>
      <c r="AP82" s="81">
        <f t="shared" si="346"/>
        <v>0</v>
      </c>
      <c r="AQ82" s="81">
        <f t="shared" si="346"/>
        <v>0</v>
      </c>
      <c r="AR82" s="82">
        <f t="shared" si="346"/>
        <v>0</v>
      </c>
      <c r="AS82" s="46">
        <f t="shared" si="287"/>
        <v>0</v>
      </c>
      <c r="AT82" s="81">
        <f t="shared" si="288"/>
        <v>0</v>
      </c>
      <c r="AU82" s="81">
        <f t="shared" ref="AU82:BE82" si="347">IF(AU$2=37,AT82*(1+$D82),AT82)</f>
        <v>0</v>
      </c>
      <c r="AV82" s="81">
        <f t="shared" si="347"/>
        <v>0</v>
      </c>
      <c r="AW82" s="81">
        <f t="shared" si="347"/>
        <v>0</v>
      </c>
      <c r="AX82" s="81">
        <f t="shared" si="347"/>
        <v>0</v>
      </c>
      <c r="AY82" s="81">
        <f t="shared" si="347"/>
        <v>0</v>
      </c>
      <c r="AZ82" s="81">
        <f t="shared" si="347"/>
        <v>0</v>
      </c>
      <c r="BA82" s="81">
        <f t="shared" si="347"/>
        <v>0</v>
      </c>
      <c r="BB82" s="81">
        <f t="shared" si="347"/>
        <v>0</v>
      </c>
      <c r="BC82" s="81">
        <f t="shared" si="347"/>
        <v>0</v>
      </c>
      <c r="BD82" s="81">
        <f t="shared" si="347"/>
        <v>0</v>
      </c>
      <c r="BE82" s="82">
        <f t="shared" si="347"/>
        <v>0</v>
      </c>
      <c r="BF82" s="47">
        <f t="shared" si="290"/>
        <v>0</v>
      </c>
      <c r="BG82" s="81">
        <f t="shared" si="291"/>
        <v>0</v>
      </c>
      <c r="BH82" s="81">
        <f t="shared" ref="BH82:BR82" si="348">IF(BH$2=49,BG82*(1+$D82),BG82)</f>
        <v>0</v>
      </c>
      <c r="BI82" s="81">
        <f t="shared" si="348"/>
        <v>0</v>
      </c>
      <c r="BJ82" s="81">
        <f t="shared" si="348"/>
        <v>0</v>
      </c>
      <c r="BK82" s="81">
        <f t="shared" si="348"/>
        <v>0</v>
      </c>
      <c r="BL82" s="81">
        <f t="shared" si="348"/>
        <v>0</v>
      </c>
      <c r="BM82" s="81">
        <f t="shared" si="348"/>
        <v>0</v>
      </c>
      <c r="BN82" s="81">
        <f t="shared" si="348"/>
        <v>0</v>
      </c>
      <c r="BO82" s="81">
        <f t="shared" si="348"/>
        <v>0</v>
      </c>
      <c r="BP82" s="81">
        <f t="shared" si="348"/>
        <v>0</v>
      </c>
      <c r="BQ82" s="81">
        <f t="shared" si="348"/>
        <v>0</v>
      </c>
      <c r="BR82" s="82">
        <f t="shared" si="348"/>
        <v>0</v>
      </c>
      <c r="BS82" s="48">
        <f t="shared" si="293"/>
        <v>0</v>
      </c>
    </row>
    <row r="83" spans="1:71" s="59" customFormat="1" ht="6.75" customHeight="1" x14ac:dyDescent="0.2">
      <c r="A83" s="100"/>
      <c r="B83" s="84"/>
      <c r="C83" s="785"/>
      <c r="D83" s="84"/>
      <c r="E83" s="84"/>
      <c r="F83" s="84"/>
      <c r="G83" s="123"/>
      <c r="H83" s="81"/>
      <c r="I83" s="81"/>
      <c r="J83" s="81"/>
      <c r="K83" s="81"/>
      <c r="L83" s="81"/>
      <c r="M83" s="81"/>
      <c r="N83" s="81"/>
      <c r="O83" s="81"/>
      <c r="P83" s="81"/>
      <c r="Q83" s="81"/>
      <c r="R83" s="81"/>
      <c r="S83" s="44"/>
      <c r="T83" s="81"/>
      <c r="U83" s="81"/>
      <c r="V83" s="81"/>
      <c r="W83" s="81"/>
      <c r="X83" s="81"/>
      <c r="Y83" s="81"/>
      <c r="Z83" s="81"/>
      <c r="AA83" s="81"/>
      <c r="AB83" s="81"/>
      <c r="AC83" s="81"/>
      <c r="AD83" s="81"/>
      <c r="AE83" s="82"/>
      <c r="AF83" s="45"/>
      <c r="AG83" s="81"/>
      <c r="AH83" s="81"/>
      <c r="AI83" s="81"/>
      <c r="AJ83" s="81"/>
      <c r="AK83" s="81"/>
      <c r="AL83" s="81"/>
      <c r="AM83" s="81"/>
      <c r="AN83" s="81"/>
      <c r="AO83" s="81"/>
      <c r="AP83" s="81"/>
      <c r="AQ83" s="81"/>
      <c r="AR83" s="82"/>
      <c r="AS83" s="46"/>
      <c r="AT83" s="81"/>
      <c r="AU83" s="81"/>
      <c r="AV83" s="81"/>
      <c r="AW83" s="81"/>
      <c r="AX83" s="81"/>
      <c r="AY83" s="81"/>
      <c r="AZ83" s="81"/>
      <c r="BA83" s="81"/>
      <c r="BB83" s="81"/>
      <c r="BC83" s="81"/>
      <c r="BD83" s="81"/>
      <c r="BE83" s="82"/>
      <c r="BF83" s="47"/>
      <c r="BG83" s="81"/>
      <c r="BH83" s="81"/>
      <c r="BI83" s="81"/>
      <c r="BJ83" s="81"/>
      <c r="BK83" s="81"/>
      <c r="BL83" s="81"/>
      <c r="BM83" s="81"/>
      <c r="BN83" s="81"/>
      <c r="BO83" s="81"/>
      <c r="BP83" s="81"/>
      <c r="BQ83" s="81"/>
      <c r="BR83" s="82"/>
      <c r="BS83" s="48"/>
    </row>
    <row r="84" spans="1:71" s="98" customFormat="1" x14ac:dyDescent="0.2">
      <c r="A84" s="100"/>
      <c r="B84" s="274"/>
      <c r="C84" s="274" t="s">
        <v>36</v>
      </c>
      <c r="D84" s="274"/>
      <c r="E84" s="274"/>
      <c r="F84" s="274"/>
      <c r="G84" s="312">
        <f>SUM(G71:G82)</f>
        <v>47.5</v>
      </c>
      <c r="H84" s="311">
        <f t="shared" ref="H84:BS84" si="349">SUM(H71:H82)</f>
        <v>47.5</v>
      </c>
      <c r="I84" s="311">
        <f t="shared" si="349"/>
        <v>47.5</v>
      </c>
      <c r="J84" s="311">
        <f t="shared" si="349"/>
        <v>47.5</v>
      </c>
      <c r="K84" s="311">
        <f t="shared" si="349"/>
        <v>47.5</v>
      </c>
      <c r="L84" s="311">
        <f t="shared" si="349"/>
        <v>47.5</v>
      </c>
      <c r="M84" s="311">
        <f t="shared" si="349"/>
        <v>47.5</v>
      </c>
      <c r="N84" s="311">
        <f t="shared" si="349"/>
        <v>47.5</v>
      </c>
      <c r="O84" s="311">
        <f t="shared" si="349"/>
        <v>47.5</v>
      </c>
      <c r="P84" s="311">
        <f t="shared" si="349"/>
        <v>47.5</v>
      </c>
      <c r="Q84" s="311">
        <f t="shared" si="349"/>
        <v>47.5</v>
      </c>
      <c r="R84" s="391">
        <f t="shared" si="349"/>
        <v>47.5</v>
      </c>
      <c r="S84" s="67">
        <f t="shared" si="349"/>
        <v>570</v>
      </c>
      <c r="T84" s="311">
        <f t="shared" si="349"/>
        <v>49.875</v>
      </c>
      <c r="U84" s="311">
        <f t="shared" si="349"/>
        <v>49.875</v>
      </c>
      <c r="V84" s="311">
        <f t="shared" si="349"/>
        <v>49.875</v>
      </c>
      <c r="W84" s="311">
        <f t="shared" si="349"/>
        <v>49.875</v>
      </c>
      <c r="X84" s="311">
        <f t="shared" si="349"/>
        <v>49.875</v>
      </c>
      <c r="Y84" s="311">
        <f t="shared" si="349"/>
        <v>49.875</v>
      </c>
      <c r="Z84" s="311">
        <f t="shared" si="349"/>
        <v>49.875</v>
      </c>
      <c r="AA84" s="311">
        <f t="shared" si="349"/>
        <v>49.875</v>
      </c>
      <c r="AB84" s="311">
        <f t="shared" si="349"/>
        <v>49.875</v>
      </c>
      <c r="AC84" s="311">
        <f t="shared" si="349"/>
        <v>49.875</v>
      </c>
      <c r="AD84" s="311">
        <f t="shared" si="349"/>
        <v>49.875</v>
      </c>
      <c r="AE84" s="392">
        <f t="shared" si="349"/>
        <v>49.875</v>
      </c>
      <c r="AF84" s="68">
        <f t="shared" si="349"/>
        <v>598.5</v>
      </c>
      <c r="AG84" s="311">
        <f t="shared" si="349"/>
        <v>52.368750000000006</v>
      </c>
      <c r="AH84" s="311">
        <f t="shared" si="349"/>
        <v>52.368750000000006</v>
      </c>
      <c r="AI84" s="311">
        <f t="shared" si="349"/>
        <v>52.368750000000006</v>
      </c>
      <c r="AJ84" s="311">
        <f t="shared" si="349"/>
        <v>52.368750000000006</v>
      </c>
      <c r="AK84" s="311">
        <f t="shared" si="349"/>
        <v>52.368750000000006</v>
      </c>
      <c r="AL84" s="311">
        <f t="shared" si="349"/>
        <v>52.368750000000006</v>
      </c>
      <c r="AM84" s="311">
        <f t="shared" si="349"/>
        <v>52.368750000000006</v>
      </c>
      <c r="AN84" s="311">
        <f t="shared" si="349"/>
        <v>52.368750000000006</v>
      </c>
      <c r="AO84" s="311">
        <f t="shared" si="349"/>
        <v>52.368750000000006</v>
      </c>
      <c r="AP84" s="311">
        <f t="shared" si="349"/>
        <v>52.368750000000006</v>
      </c>
      <c r="AQ84" s="311">
        <f t="shared" si="349"/>
        <v>52.368750000000006</v>
      </c>
      <c r="AR84" s="313">
        <f t="shared" si="349"/>
        <v>52.368750000000006</v>
      </c>
      <c r="AS84" s="69">
        <f t="shared" si="349"/>
        <v>628.42500000000007</v>
      </c>
      <c r="AT84" s="311">
        <f t="shared" si="349"/>
        <v>54.987187500000005</v>
      </c>
      <c r="AU84" s="311">
        <f t="shared" si="349"/>
        <v>54.987187500000005</v>
      </c>
      <c r="AV84" s="311">
        <f t="shared" si="349"/>
        <v>54.987187500000005</v>
      </c>
      <c r="AW84" s="311">
        <f t="shared" si="349"/>
        <v>54.987187500000005</v>
      </c>
      <c r="AX84" s="311">
        <f t="shared" si="349"/>
        <v>54.987187500000005</v>
      </c>
      <c r="AY84" s="311">
        <f t="shared" si="349"/>
        <v>54.987187500000005</v>
      </c>
      <c r="AZ84" s="311">
        <f t="shared" si="349"/>
        <v>54.987187500000005</v>
      </c>
      <c r="BA84" s="311">
        <f t="shared" si="349"/>
        <v>54.987187500000005</v>
      </c>
      <c r="BB84" s="311">
        <f t="shared" si="349"/>
        <v>54.987187500000005</v>
      </c>
      <c r="BC84" s="311">
        <f t="shared" si="349"/>
        <v>54.987187500000005</v>
      </c>
      <c r="BD84" s="311">
        <f t="shared" si="349"/>
        <v>54.987187500000005</v>
      </c>
      <c r="BE84" s="313">
        <f t="shared" si="349"/>
        <v>54.987187500000005</v>
      </c>
      <c r="BF84" s="70">
        <f t="shared" si="349"/>
        <v>659.84625000000005</v>
      </c>
      <c r="BG84" s="311">
        <f t="shared" si="349"/>
        <v>57.736546875000016</v>
      </c>
      <c r="BH84" s="311">
        <f t="shared" si="349"/>
        <v>57.736546875000016</v>
      </c>
      <c r="BI84" s="311">
        <f t="shared" si="349"/>
        <v>57.736546875000016</v>
      </c>
      <c r="BJ84" s="311">
        <f t="shared" si="349"/>
        <v>57.736546875000016</v>
      </c>
      <c r="BK84" s="311">
        <f t="shared" si="349"/>
        <v>57.736546875000016</v>
      </c>
      <c r="BL84" s="311">
        <f t="shared" si="349"/>
        <v>57.736546875000016</v>
      </c>
      <c r="BM84" s="311">
        <f t="shared" si="349"/>
        <v>57.736546875000016</v>
      </c>
      <c r="BN84" s="311">
        <f t="shared" si="349"/>
        <v>57.736546875000016</v>
      </c>
      <c r="BO84" s="311">
        <f t="shared" si="349"/>
        <v>57.736546875000016</v>
      </c>
      <c r="BP84" s="311">
        <f t="shared" si="349"/>
        <v>57.736546875000016</v>
      </c>
      <c r="BQ84" s="311">
        <f t="shared" si="349"/>
        <v>57.736546875000016</v>
      </c>
      <c r="BR84" s="313">
        <f t="shared" si="349"/>
        <v>57.736546875000016</v>
      </c>
      <c r="BS84" s="71">
        <f t="shared" si="349"/>
        <v>692.83856250000008</v>
      </c>
    </row>
    <row r="85" spans="1:71" s="98" customFormat="1" ht="6" customHeight="1" x14ac:dyDescent="0.2">
      <c r="A85" s="791"/>
      <c r="B85" s="56"/>
      <c r="C85" s="56"/>
      <c r="D85" s="56"/>
      <c r="E85" s="56"/>
      <c r="F85" s="56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120"/>
      <c r="T85" s="57"/>
      <c r="U85" s="57"/>
      <c r="V85" s="57"/>
      <c r="W85" s="57"/>
      <c r="X85" s="57"/>
      <c r="Y85" s="57"/>
      <c r="Z85" s="57"/>
      <c r="AA85" s="57"/>
      <c r="AB85" s="57"/>
      <c r="AC85" s="57"/>
      <c r="AD85" s="57"/>
      <c r="AE85" s="57"/>
      <c r="AF85" s="120"/>
      <c r="AG85" s="57"/>
      <c r="AH85" s="57"/>
      <c r="AI85" s="57"/>
      <c r="AJ85" s="57"/>
      <c r="AK85" s="57"/>
      <c r="AL85" s="57"/>
      <c r="AM85" s="57"/>
      <c r="AN85" s="57"/>
      <c r="AO85" s="57"/>
      <c r="AP85" s="57"/>
      <c r="AQ85" s="57"/>
      <c r="AR85" s="57"/>
      <c r="AS85" s="120"/>
      <c r="AT85" s="57"/>
      <c r="AU85" s="57"/>
      <c r="AV85" s="57"/>
      <c r="AW85" s="57"/>
      <c r="AX85" s="57"/>
      <c r="AY85" s="57"/>
      <c r="AZ85" s="57"/>
      <c r="BA85" s="57"/>
      <c r="BB85" s="57"/>
      <c r="BC85" s="57"/>
      <c r="BD85" s="57"/>
      <c r="BE85" s="57"/>
      <c r="BF85" s="120"/>
      <c r="BG85" s="57"/>
      <c r="BH85" s="57"/>
      <c r="BI85" s="57"/>
      <c r="BJ85" s="57"/>
      <c r="BK85" s="57"/>
      <c r="BL85" s="57"/>
      <c r="BM85" s="57"/>
      <c r="BN85" s="57"/>
      <c r="BO85" s="57"/>
      <c r="BP85" s="57"/>
      <c r="BQ85" s="57"/>
      <c r="BR85" s="57"/>
      <c r="BS85" s="120"/>
    </row>
    <row r="86" spans="1:71" s="58" customFormat="1" ht="6" customHeight="1" x14ac:dyDescent="0.2">
      <c r="B86" s="59"/>
      <c r="D86" s="59"/>
      <c r="E86" s="59"/>
      <c r="F86" s="59"/>
      <c r="G86" s="162"/>
      <c r="H86" s="162"/>
      <c r="I86" s="162"/>
      <c r="J86" s="162"/>
      <c r="K86" s="162"/>
      <c r="L86" s="162"/>
      <c r="M86" s="162"/>
      <c r="N86" s="162"/>
      <c r="O86" s="162"/>
      <c r="P86" s="162"/>
      <c r="Q86" s="162"/>
      <c r="R86" s="162"/>
      <c r="S86" s="98"/>
      <c r="T86" s="162"/>
      <c r="U86" s="162"/>
      <c r="V86" s="162"/>
      <c r="W86" s="162"/>
      <c r="X86" s="162"/>
      <c r="Y86" s="162"/>
      <c r="Z86" s="162"/>
      <c r="AA86" s="162"/>
      <c r="AB86" s="162"/>
      <c r="AC86" s="162"/>
      <c r="AD86" s="162"/>
      <c r="AE86" s="162"/>
      <c r="AF86" s="98"/>
      <c r="AG86" s="162"/>
      <c r="AH86" s="162"/>
      <c r="AI86" s="162"/>
      <c r="AJ86" s="162"/>
      <c r="AK86" s="162"/>
      <c r="AL86" s="162"/>
      <c r="AM86" s="162"/>
      <c r="AN86" s="162"/>
      <c r="AO86" s="162"/>
      <c r="AP86" s="162"/>
      <c r="AQ86" s="162"/>
      <c r="AR86" s="162"/>
      <c r="AS86" s="98"/>
      <c r="AT86" s="162"/>
      <c r="AU86" s="162"/>
      <c r="AV86" s="162"/>
      <c r="AW86" s="162"/>
      <c r="AX86" s="162"/>
      <c r="AY86" s="162"/>
      <c r="AZ86" s="162"/>
      <c r="BA86" s="162"/>
      <c r="BB86" s="162"/>
      <c r="BC86" s="162"/>
      <c r="BD86" s="162"/>
      <c r="BE86" s="162"/>
      <c r="BF86" s="98"/>
      <c r="BG86" s="162"/>
      <c r="BH86" s="162"/>
      <c r="BI86" s="162"/>
      <c r="BJ86" s="162"/>
      <c r="BK86" s="162"/>
      <c r="BL86" s="162"/>
      <c r="BM86" s="162"/>
      <c r="BN86" s="162"/>
      <c r="BO86" s="162"/>
      <c r="BP86" s="162"/>
      <c r="BQ86" s="162"/>
      <c r="BR86" s="162"/>
      <c r="BS86" s="98"/>
    </row>
    <row r="87" spans="1:71" s="165" customFormat="1" ht="15" x14ac:dyDescent="0.25">
      <c r="A87" s="130"/>
      <c r="B87" s="164"/>
      <c r="C87" s="164" t="s">
        <v>0</v>
      </c>
      <c r="D87" s="164"/>
      <c r="E87" s="164"/>
      <c r="F87" s="136"/>
      <c r="G87" s="135">
        <f>SUM(G22,G46,G67,G84)</f>
        <v>554.5</v>
      </c>
      <c r="H87" s="135">
        <f t="shared" ref="H87:BR87" si="350">SUM(H22,H46,H67,H84)</f>
        <v>886</v>
      </c>
      <c r="I87" s="135">
        <f t="shared" si="350"/>
        <v>886</v>
      </c>
      <c r="J87" s="135">
        <f t="shared" si="350"/>
        <v>1406</v>
      </c>
      <c r="K87" s="135">
        <f t="shared" si="350"/>
        <v>1406</v>
      </c>
      <c r="L87" s="135">
        <f t="shared" si="350"/>
        <v>1640</v>
      </c>
      <c r="M87" s="135">
        <f t="shared" si="350"/>
        <v>1640</v>
      </c>
      <c r="N87" s="135">
        <f t="shared" si="350"/>
        <v>1718</v>
      </c>
      <c r="O87" s="135">
        <f t="shared" si="350"/>
        <v>1718</v>
      </c>
      <c r="P87" s="135">
        <f t="shared" si="350"/>
        <v>1718</v>
      </c>
      <c r="Q87" s="135">
        <f t="shared" si="350"/>
        <v>1718</v>
      </c>
      <c r="R87" s="137">
        <f t="shared" si="350"/>
        <v>1718</v>
      </c>
      <c r="S87" s="141">
        <f>SUM(G87:R87)</f>
        <v>17008.5</v>
      </c>
      <c r="T87" s="135">
        <f t="shared" si="350"/>
        <v>1835.5549999999998</v>
      </c>
      <c r="U87" s="135">
        <f t="shared" si="350"/>
        <v>1835.5549999999998</v>
      </c>
      <c r="V87" s="135">
        <f t="shared" si="350"/>
        <v>1835.5549999999998</v>
      </c>
      <c r="W87" s="135">
        <f t="shared" si="350"/>
        <v>1835.5549999999998</v>
      </c>
      <c r="X87" s="135">
        <f t="shared" si="350"/>
        <v>1835.5549999999998</v>
      </c>
      <c r="Y87" s="135">
        <f t="shared" si="350"/>
        <v>1835.5549999999998</v>
      </c>
      <c r="Z87" s="135">
        <f t="shared" si="350"/>
        <v>1835.5549999999998</v>
      </c>
      <c r="AA87" s="135">
        <f t="shared" si="350"/>
        <v>1835.5549999999998</v>
      </c>
      <c r="AB87" s="135">
        <f t="shared" si="350"/>
        <v>1835.5549999999998</v>
      </c>
      <c r="AC87" s="135">
        <f t="shared" si="350"/>
        <v>1835.5549999999998</v>
      </c>
      <c r="AD87" s="135">
        <f t="shared" si="350"/>
        <v>1835.5549999999998</v>
      </c>
      <c r="AE87" s="137">
        <f t="shared" si="350"/>
        <v>1835.5549999999998</v>
      </c>
      <c r="AF87" s="185">
        <f>SUM(T87:AE87)</f>
        <v>22026.66</v>
      </c>
      <c r="AG87" s="135">
        <f t="shared" si="350"/>
        <v>1961.2378500000007</v>
      </c>
      <c r="AH87" s="135">
        <f t="shared" si="350"/>
        <v>1961.2378500000007</v>
      </c>
      <c r="AI87" s="135">
        <f t="shared" si="350"/>
        <v>1961.2378500000007</v>
      </c>
      <c r="AJ87" s="135">
        <f t="shared" si="350"/>
        <v>1961.2378500000007</v>
      </c>
      <c r="AK87" s="135">
        <f t="shared" si="350"/>
        <v>1961.2378500000007</v>
      </c>
      <c r="AL87" s="135">
        <f t="shared" si="350"/>
        <v>1961.2378500000007</v>
      </c>
      <c r="AM87" s="135">
        <f t="shared" si="350"/>
        <v>1961.2378500000007</v>
      </c>
      <c r="AN87" s="135">
        <f t="shared" si="350"/>
        <v>1961.2378500000007</v>
      </c>
      <c r="AO87" s="135">
        <f t="shared" si="350"/>
        <v>1961.2378500000007</v>
      </c>
      <c r="AP87" s="135">
        <f t="shared" si="350"/>
        <v>1961.2378500000007</v>
      </c>
      <c r="AQ87" s="135">
        <f t="shared" si="350"/>
        <v>1961.2378500000007</v>
      </c>
      <c r="AR87" s="137">
        <f t="shared" si="350"/>
        <v>1961.2378500000007</v>
      </c>
      <c r="AS87" s="188">
        <f>SUM(AG87:AR87)</f>
        <v>23534.854200000012</v>
      </c>
      <c r="AT87" s="135">
        <f t="shared" si="350"/>
        <v>2095.6162745000006</v>
      </c>
      <c r="AU87" s="135">
        <f t="shared" si="350"/>
        <v>2095.6162745000006</v>
      </c>
      <c r="AV87" s="135">
        <f t="shared" si="350"/>
        <v>2095.6162745000006</v>
      </c>
      <c r="AW87" s="135">
        <f t="shared" si="350"/>
        <v>2095.6162745000006</v>
      </c>
      <c r="AX87" s="135">
        <f t="shared" si="350"/>
        <v>2095.6162745000006</v>
      </c>
      <c r="AY87" s="135">
        <f t="shared" si="350"/>
        <v>2095.6162745000006</v>
      </c>
      <c r="AZ87" s="135">
        <f t="shared" si="350"/>
        <v>2095.6162745000006</v>
      </c>
      <c r="BA87" s="135">
        <f t="shared" si="350"/>
        <v>2095.6162745000006</v>
      </c>
      <c r="BB87" s="135">
        <f t="shared" si="350"/>
        <v>2095.6162745000006</v>
      </c>
      <c r="BC87" s="135">
        <f t="shared" si="350"/>
        <v>2095.6162745000006</v>
      </c>
      <c r="BD87" s="135">
        <f t="shared" si="350"/>
        <v>2095.6162745000006</v>
      </c>
      <c r="BE87" s="137">
        <f t="shared" si="350"/>
        <v>2095.6162745000006</v>
      </c>
      <c r="BF87" s="183">
        <f>SUM(AT87:BE87)</f>
        <v>25147.395294000005</v>
      </c>
      <c r="BG87" s="135">
        <f t="shared" si="350"/>
        <v>2239.2981199650012</v>
      </c>
      <c r="BH87" s="135">
        <f t="shared" si="350"/>
        <v>2239.2981199650012</v>
      </c>
      <c r="BI87" s="135">
        <f t="shared" si="350"/>
        <v>2239.2981199650012</v>
      </c>
      <c r="BJ87" s="135">
        <f t="shared" si="350"/>
        <v>2239.2981199650012</v>
      </c>
      <c r="BK87" s="135">
        <f t="shared" si="350"/>
        <v>2239.2981199650012</v>
      </c>
      <c r="BL87" s="135">
        <f t="shared" si="350"/>
        <v>2239.2981199650012</v>
      </c>
      <c r="BM87" s="135">
        <f t="shared" si="350"/>
        <v>2239.2981199650012</v>
      </c>
      <c r="BN87" s="135">
        <f t="shared" si="350"/>
        <v>2239.2981199650012</v>
      </c>
      <c r="BO87" s="135">
        <f t="shared" si="350"/>
        <v>2239.2981199650012</v>
      </c>
      <c r="BP87" s="135">
        <f t="shared" si="350"/>
        <v>2239.2981199650012</v>
      </c>
      <c r="BQ87" s="135">
        <f t="shared" si="350"/>
        <v>2239.2981199650012</v>
      </c>
      <c r="BR87" s="137">
        <f t="shared" si="350"/>
        <v>2239.2981199650012</v>
      </c>
      <c r="BS87" s="181">
        <f>SUM(BG87:BR87)</f>
        <v>26871.577439580022</v>
      </c>
    </row>
    <row r="88" spans="1:71" x14ac:dyDescent="0.2">
      <c r="A88" s="58"/>
      <c r="B88" s="59"/>
      <c r="C88" s="58"/>
      <c r="D88" s="59"/>
      <c r="E88" s="59"/>
      <c r="F88" s="59"/>
      <c r="G88" s="58"/>
      <c r="S88" s="98"/>
      <c r="AF88" s="98"/>
      <c r="AS88" s="98"/>
      <c r="AT88" s="58"/>
      <c r="AU88" s="58"/>
      <c r="AV88" s="58"/>
      <c r="AW88" s="58"/>
      <c r="AX88" s="58"/>
      <c r="AY88" s="58"/>
      <c r="AZ88" s="58"/>
      <c r="BA88" s="58"/>
      <c r="BB88" s="58"/>
      <c r="BC88" s="58"/>
      <c r="BD88" s="58"/>
      <c r="BE88" s="58"/>
      <c r="BF88" s="98"/>
      <c r="BG88" s="58"/>
      <c r="BH88" s="58"/>
      <c r="BI88" s="58"/>
      <c r="BJ88" s="58"/>
      <c r="BK88" s="58"/>
      <c r="BL88" s="58"/>
      <c r="BM88" s="58"/>
      <c r="BN88" s="58"/>
      <c r="BO88" s="58"/>
      <c r="BP88" s="58"/>
      <c r="BQ88" s="58"/>
      <c r="BR88" s="58"/>
      <c r="BS88" s="98"/>
    </row>
    <row r="89" spans="1:71" x14ac:dyDescent="0.2">
      <c r="S89" s="90"/>
      <c r="AF89" s="90"/>
      <c r="AS89" s="90"/>
      <c r="BF89" s="90"/>
      <c r="BS89" s="90"/>
    </row>
    <row r="90" spans="1:71" x14ac:dyDescent="0.2">
      <c r="S90" s="90"/>
      <c r="AF90" s="90"/>
      <c r="AS90" s="90"/>
      <c r="BF90" s="90"/>
      <c r="BS90" s="90"/>
    </row>
    <row r="91" spans="1:71" x14ac:dyDescent="0.2">
      <c r="S91" s="90"/>
      <c r="AF91" s="90"/>
      <c r="AS91" s="90"/>
      <c r="BF91" s="90"/>
      <c r="BS91" s="90"/>
    </row>
    <row r="92" spans="1:71" x14ac:dyDescent="0.2">
      <c r="S92" s="90"/>
      <c r="AF92" s="90"/>
      <c r="AS92" s="90"/>
      <c r="BF92" s="90"/>
      <c r="BS92" s="90"/>
    </row>
    <row r="93" spans="1:71" x14ac:dyDescent="0.2">
      <c r="S93" s="90"/>
      <c r="AF93" s="90"/>
      <c r="AS93" s="90"/>
      <c r="BF93" s="90"/>
      <c r="BS93" s="90"/>
    </row>
    <row r="94" spans="1:71" x14ac:dyDescent="0.2">
      <c r="S94" s="90"/>
      <c r="AF94" s="90"/>
      <c r="AS94" s="90"/>
      <c r="BF94" s="90"/>
      <c r="BS94" s="90"/>
    </row>
    <row r="95" spans="1:71" x14ac:dyDescent="0.2">
      <c r="S95" s="90"/>
      <c r="AF95" s="90"/>
      <c r="AS95" s="90"/>
      <c r="BF95" s="90"/>
      <c r="BS95" s="90"/>
    </row>
    <row r="96" spans="1:71" x14ac:dyDescent="0.2">
      <c r="S96" s="90"/>
      <c r="AF96" s="90"/>
      <c r="AS96" s="90"/>
      <c r="BF96" s="90"/>
      <c r="BS96" s="90"/>
    </row>
    <row r="97" spans="19:71" x14ac:dyDescent="0.2">
      <c r="S97" s="90"/>
      <c r="AF97" s="90"/>
      <c r="AS97" s="90"/>
      <c r="BF97" s="90"/>
      <c r="BS97" s="90"/>
    </row>
    <row r="98" spans="19:71" x14ac:dyDescent="0.2">
      <c r="S98" s="90"/>
      <c r="AF98" s="90"/>
      <c r="AS98" s="90"/>
      <c r="BF98" s="90"/>
      <c r="BS98" s="90"/>
    </row>
    <row r="99" spans="19:71" x14ac:dyDescent="0.2">
      <c r="S99" s="90"/>
      <c r="AF99" s="90"/>
      <c r="AS99" s="90"/>
      <c r="BF99" s="90"/>
      <c r="BS99" s="90"/>
    </row>
    <row r="100" spans="19:71" x14ac:dyDescent="0.2">
      <c r="S100" s="90"/>
      <c r="AF100" s="90"/>
      <c r="AS100" s="90"/>
      <c r="BF100" s="90"/>
      <c r="BS100" s="90"/>
    </row>
    <row r="101" spans="19:71" x14ac:dyDescent="0.2">
      <c r="S101" s="90"/>
      <c r="AF101" s="90"/>
      <c r="AS101" s="90"/>
      <c r="BF101" s="90"/>
      <c r="BS101" s="90"/>
    </row>
    <row r="102" spans="19:71" x14ac:dyDescent="0.2">
      <c r="S102" s="90"/>
      <c r="AF102" s="90"/>
      <c r="AS102" s="90"/>
      <c r="BF102" s="90"/>
      <c r="BS102" s="90"/>
    </row>
    <row r="103" spans="19:71" x14ac:dyDescent="0.2">
      <c r="S103" s="90"/>
      <c r="AF103" s="90"/>
      <c r="AS103" s="90"/>
      <c r="BF103" s="90"/>
      <c r="BS103" s="90"/>
    </row>
    <row r="104" spans="19:71" x14ac:dyDescent="0.2">
      <c r="S104" s="90"/>
      <c r="AF104" s="90"/>
      <c r="AS104" s="90"/>
      <c r="BF104" s="90"/>
      <c r="BS104" s="90"/>
    </row>
    <row r="105" spans="19:71" x14ac:dyDescent="0.2">
      <c r="S105" s="90"/>
      <c r="AF105" s="90"/>
      <c r="AS105" s="90"/>
      <c r="BF105" s="90"/>
      <c r="BS105" s="90"/>
    </row>
    <row r="106" spans="19:71" x14ac:dyDescent="0.2">
      <c r="S106" s="90"/>
      <c r="AF106" s="90"/>
      <c r="AS106" s="90"/>
      <c r="BF106" s="90"/>
      <c r="BS106" s="90"/>
    </row>
    <row r="107" spans="19:71" x14ac:dyDescent="0.2">
      <c r="S107" s="90"/>
      <c r="AF107" s="90"/>
      <c r="AS107" s="90"/>
      <c r="BF107" s="90"/>
      <c r="BS107" s="90"/>
    </row>
    <row r="108" spans="19:71" x14ac:dyDescent="0.2">
      <c r="S108" s="90"/>
      <c r="AF108" s="90"/>
      <c r="AS108" s="90"/>
      <c r="BF108" s="90"/>
      <c r="BS108" s="90"/>
    </row>
    <row r="109" spans="19:71" x14ac:dyDescent="0.2">
      <c r="S109" s="90"/>
      <c r="AF109" s="90"/>
      <c r="AS109" s="90"/>
      <c r="BF109" s="90"/>
      <c r="BS109" s="90"/>
    </row>
    <row r="110" spans="19:71" x14ac:dyDescent="0.2">
      <c r="S110" s="90"/>
      <c r="AF110" s="90"/>
      <c r="AS110" s="90"/>
      <c r="BF110" s="90"/>
      <c r="BS110" s="90"/>
    </row>
    <row r="111" spans="19:71" x14ac:dyDescent="0.2">
      <c r="S111" s="90"/>
      <c r="AF111" s="90"/>
      <c r="AS111" s="90"/>
      <c r="BF111" s="90"/>
      <c r="BS111" s="90"/>
    </row>
    <row r="112" spans="19:71" x14ac:dyDescent="0.2">
      <c r="S112" s="90"/>
      <c r="AF112" s="90"/>
      <c r="AS112" s="90"/>
      <c r="BF112" s="90"/>
      <c r="BS112" s="90"/>
    </row>
    <row r="113" spans="19:71" x14ac:dyDescent="0.2">
      <c r="S113" s="90"/>
      <c r="AF113" s="90"/>
      <c r="AS113" s="90"/>
      <c r="BF113" s="90"/>
      <c r="BS113" s="90"/>
    </row>
    <row r="114" spans="19:71" x14ac:dyDescent="0.2">
      <c r="S114" s="90"/>
      <c r="AF114" s="90"/>
      <c r="AS114" s="90"/>
      <c r="BF114" s="90"/>
      <c r="BS114" s="90"/>
    </row>
    <row r="115" spans="19:71" x14ac:dyDescent="0.2">
      <c r="S115" s="90"/>
      <c r="AF115" s="90"/>
      <c r="AS115" s="90"/>
      <c r="BF115" s="90"/>
      <c r="BS115" s="90"/>
    </row>
    <row r="116" spans="19:71" x14ac:dyDescent="0.2">
      <c r="S116" s="90"/>
      <c r="AF116" s="90"/>
      <c r="AS116" s="90"/>
      <c r="BF116" s="90"/>
      <c r="BS116" s="90"/>
    </row>
    <row r="117" spans="19:71" x14ac:dyDescent="0.2">
      <c r="S117" s="90"/>
      <c r="AF117" s="90"/>
      <c r="AS117" s="90"/>
      <c r="BF117" s="90"/>
      <c r="BS117" s="90"/>
    </row>
    <row r="118" spans="19:71" x14ac:dyDescent="0.2">
      <c r="S118" s="90"/>
      <c r="AF118" s="90"/>
      <c r="AS118" s="90"/>
      <c r="BF118" s="90"/>
      <c r="BS118" s="90"/>
    </row>
    <row r="119" spans="19:71" x14ac:dyDescent="0.2">
      <c r="S119" s="90"/>
      <c r="AF119" s="90"/>
      <c r="AS119" s="90"/>
      <c r="BF119" s="90"/>
      <c r="BS119" s="90"/>
    </row>
    <row r="120" spans="19:71" x14ac:dyDescent="0.2">
      <c r="S120" s="90"/>
      <c r="AF120" s="90"/>
      <c r="AS120" s="90"/>
      <c r="BF120" s="90"/>
      <c r="BS120" s="90"/>
    </row>
    <row r="121" spans="19:71" x14ac:dyDescent="0.2">
      <c r="S121" s="90"/>
      <c r="AF121" s="90"/>
      <c r="AS121" s="90"/>
      <c r="BF121" s="90"/>
      <c r="BS121" s="90"/>
    </row>
    <row r="122" spans="19:71" x14ac:dyDescent="0.2">
      <c r="S122" s="90"/>
      <c r="AF122" s="90"/>
      <c r="AS122" s="90"/>
      <c r="BF122" s="90"/>
      <c r="BS122" s="90"/>
    </row>
    <row r="123" spans="19:71" x14ac:dyDescent="0.2">
      <c r="S123" s="90"/>
      <c r="AF123" s="90"/>
      <c r="AS123" s="90"/>
      <c r="BF123" s="90"/>
      <c r="BS123" s="90"/>
    </row>
    <row r="124" spans="19:71" x14ac:dyDescent="0.2">
      <c r="S124" s="90"/>
      <c r="AF124" s="90"/>
      <c r="AS124" s="90"/>
      <c r="BF124" s="90"/>
      <c r="BS124" s="90"/>
    </row>
    <row r="125" spans="19:71" x14ac:dyDescent="0.2">
      <c r="S125" s="90"/>
      <c r="AF125" s="90"/>
      <c r="AS125" s="90"/>
      <c r="BF125" s="90"/>
      <c r="BS125" s="90"/>
    </row>
    <row r="126" spans="19:71" x14ac:dyDescent="0.2">
      <c r="S126" s="90"/>
      <c r="AF126" s="90"/>
      <c r="AS126" s="90"/>
      <c r="BF126" s="90"/>
      <c r="BS126" s="90"/>
    </row>
    <row r="127" spans="19:71" x14ac:dyDescent="0.2">
      <c r="S127" s="90"/>
      <c r="AF127" s="90"/>
      <c r="AS127" s="90"/>
      <c r="BF127" s="90"/>
      <c r="BS127" s="90"/>
    </row>
    <row r="128" spans="19:71" x14ac:dyDescent="0.2">
      <c r="S128" s="90"/>
      <c r="AF128" s="90"/>
      <c r="AS128" s="90"/>
      <c r="BF128" s="90"/>
      <c r="BS128" s="90"/>
    </row>
  </sheetData>
  <sheetProtection algorithmName="SHA-512" hashValue="8EHgzkFX1Pcwif3gI2wCcF03obFRvUthBvhpKUxm8eGJXOO/wZP9/+TK3Jtzh0fqagSzKgJ5/oIjpfMxjOdwNQ==" saltValue="1aJLjKWQq+9gN6yZvPFAGA==" spinCount="100000" sheet="1" objects="1" scenarios="1"/>
  <phoneticPr fontId="0" type="noConversion"/>
  <pageMargins left="0.75" right="0.75" top="1" bottom="1" header="0.5" footer="0.5"/>
  <pageSetup scale="7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C00000"/>
  </sheetPr>
  <dimension ref="A1:CL110"/>
  <sheetViews>
    <sheetView showGridLines="0" showZeros="0" zoomScaleNormal="100" zoomScaleSheetLayoutView="85" workbookViewId="0">
      <pane xSplit="5" ySplit="2" topLeftCell="F3" activePane="bottomRight" state="frozenSplit"/>
      <selection activeCell="AA11" sqref="AA11"/>
      <selection pane="topRight" activeCell="AA11" sqref="AA11"/>
      <selection pane="bottomLeft" activeCell="AA11" sqref="AA11"/>
      <selection pane="bottomRight" activeCell="F1" sqref="F1"/>
    </sheetView>
  </sheetViews>
  <sheetFormatPr defaultColWidth="9.140625" defaultRowHeight="12.75" outlineLevelCol="1" x14ac:dyDescent="0.2"/>
  <cols>
    <col min="1" max="1" width="8.7109375" style="130" bestFit="1" customWidth="1"/>
    <col min="2" max="2" width="23.7109375" style="130" bestFit="1" customWidth="1"/>
    <col min="3" max="3" width="9.28515625" style="130" customWidth="1"/>
    <col min="4" max="4" width="7.28515625" style="130" bestFit="1" customWidth="1"/>
    <col min="5" max="5" width="6" style="366" bestFit="1" customWidth="1"/>
    <col min="6" max="6" width="1.28515625" style="130" customWidth="1"/>
    <col min="7" max="8" width="4.5703125" style="130" customWidth="1" outlineLevel="1"/>
    <col min="9" max="9" width="3.5703125" style="130" customWidth="1" outlineLevel="1"/>
    <col min="10" max="10" width="6" style="130" customWidth="1" outlineLevel="1"/>
    <col min="11" max="11" width="4.5703125" style="130" customWidth="1" outlineLevel="1"/>
    <col min="12" max="12" width="6" style="130" customWidth="1" outlineLevel="1"/>
    <col min="13" max="18" width="4.5703125" style="130" customWidth="1" outlineLevel="1"/>
    <col min="19" max="19" width="7" style="89" bestFit="1" customWidth="1"/>
    <col min="20" max="20" width="6" style="130" hidden="1" customWidth="1" outlineLevel="1"/>
    <col min="21" max="22" width="4.5703125" style="130" hidden="1" customWidth="1" outlineLevel="1"/>
    <col min="23" max="31" width="6" style="130" hidden="1" customWidth="1" outlineLevel="1"/>
    <col min="32" max="32" width="7" style="130" bestFit="1" customWidth="1" collapsed="1"/>
    <col min="33" max="44" width="6" style="130" hidden="1" customWidth="1" outlineLevel="1"/>
    <col min="45" max="45" width="7" style="130" bestFit="1" customWidth="1" collapsed="1"/>
    <col min="46" max="57" width="6" style="92" hidden="1" customWidth="1" outlineLevel="1"/>
    <col min="58" max="58" width="7" style="92" bestFit="1" customWidth="1" collapsed="1"/>
    <col min="59" max="70" width="6" style="92" hidden="1" customWidth="1" outlineLevel="1"/>
    <col min="71" max="71" width="7" style="92" bestFit="1" customWidth="1" collapsed="1"/>
    <col min="72" max="87" width="9.140625" style="130"/>
    <col min="88" max="89" width="0" style="130" hidden="1" customWidth="1" outlineLevel="1"/>
    <col min="90" max="90" width="9.140625" style="130" collapsed="1"/>
    <col min="91" max="16384" width="9.140625" style="130"/>
  </cols>
  <sheetData>
    <row r="1" spans="1:90" ht="19.5" thickBot="1" x14ac:dyDescent="0.35">
      <c r="A1" s="834" t="s">
        <v>281</v>
      </c>
      <c r="B1" s="835"/>
      <c r="C1" s="366" t="s">
        <v>185</v>
      </c>
      <c r="D1" s="366" t="s">
        <v>194</v>
      </c>
      <c r="E1" s="366" t="s">
        <v>196</v>
      </c>
      <c r="F1" s="143"/>
      <c r="G1" s="3" t="s">
        <v>23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707"/>
      <c r="T1" s="5" t="s">
        <v>24</v>
      </c>
      <c r="U1" s="186"/>
      <c r="V1" s="186"/>
      <c r="W1" s="186"/>
      <c r="X1" s="186"/>
      <c r="Y1" s="186"/>
      <c r="Z1" s="186"/>
      <c r="AA1" s="186"/>
      <c r="AB1" s="186"/>
      <c r="AC1" s="186"/>
      <c r="AD1" s="186"/>
      <c r="AE1" s="186"/>
      <c r="AF1" s="549"/>
      <c r="AG1" s="9" t="s">
        <v>25</v>
      </c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9"/>
      <c r="AT1" s="13" t="s">
        <v>46</v>
      </c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10"/>
      <c r="BG1" s="17" t="s">
        <v>47</v>
      </c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9"/>
      <c r="BS1" s="365"/>
    </row>
    <row r="2" spans="1:90" ht="15.75" x14ac:dyDescent="0.25">
      <c r="A2" s="413" t="s">
        <v>345</v>
      </c>
      <c r="B2" s="142"/>
      <c r="C2" s="367" t="s">
        <v>186</v>
      </c>
      <c r="D2" s="367" t="s">
        <v>191</v>
      </c>
      <c r="E2" s="367" t="s">
        <v>195</v>
      </c>
      <c r="F2" s="144"/>
      <c r="G2" s="22">
        <v>1</v>
      </c>
      <c r="H2" s="22">
        <v>2</v>
      </c>
      <c r="I2" s="22">
        <v>3</v>
      </c>
      <c r="J2" s="22">
        <v>4</v>
      </c>
      <c r="K2" s="22">
        <v>5</v>
      </c>
      <c r="L2" s="22">
        <v>6</v>
      </c>
      <c r="M2" s="22">
        <v>7</v>
      </c>
      <c r="N2" s="22">
        <v>8</v>
      </c>
      <c r="O2" s="22">
        <v>9</v>
      </c>
      <c r="P2" s="22">
        <v>10</v>
      </c>
      <c r="Q2" s="22">
        <v>11</v>
      </c>
      <c r="R2" s="22">
        <v>12</v>
      </c>
      <c r="S2" s="23" t="str">
        <f>G1</f>
        <v>Year 1</v>
      </c>
      <c r="T2" s="22">
        <v>13</v>
      </c>
      <c r="U2" s="22">
        <v>14</v>
      </c>
      <c r="V2" s="22">
        <v>15</v>
      </c>
      <c r="W2" s="22">
        <v>16</v>
      </c>
      <c r="X2" s="22">
        <v>17</v>
      </c>
      <c r="Y2" s="22">
        <v>18</v>
      </c>
      <c r="Z2" s="22">
        <v>19</v>
      </c>
      <c r="AA2" s="22">
        <v>20</v>
      </c>
      <c r="AB2" s="22">
        <v>21</v>
      </c>
      <c r="AC2" s="22">
        <v>22</v>
      </c>
      <c r="AD2" s="22">
        <v>23</v>
      </c>
      <c r="AE2" s="22">
        <v>24</v>
      </c>
      <c r="AF2" s="24" t="str">
        <f>T1</f>
        <v>Year 2</v>
      </c>
      <c r="AG2" s="22">
        <v>25</v>
      </c>
      <c r="AH2" s="22">
        <v>26</v>
      </c>
      <c r="AI2" s="22">
        <v>27</v>
      </c>
      <c r="AJ2" s="22">
        <v>28</v>
      </c>
      <c r="AK2" s="22">
        <v>29</v>
      </c>
      <c r="AL2" s="22">
        <v>30</v>
      </c>
      <c r="AM2" s="22">
        <v>31</v>
      </c>
      <c r="AN2" s="22">
        <v>32</v>
      </c>
      <c r="AO2" s="22">
        <v>33</v>
      </c>
      <c r="AP2" s="22">
        <v>34</v>
      </c>
      <c r="AQ2" s="22">
        <v>35</v>
      </c>
      <c r="AR2" s="22">
        <v>36</v>
      </c>
      <c r="AS2" s="25" t="str">
        <f>AG1</f>
        <v>Year 3</v>
      </c>
      <c r="AT2" s="22">
        <v>37</v>
      </c>
      <c r="AU2" s="22">
        <v>38</v>
      </c>
      <c r="AV2" s="22">
        <v>39</v>
      </c>
      <c r="AW2" s="22">
        <v>40</v>
      </c>
      <c r="AX2" s="22">
        <v>41</v>
      </c>
      <c r="AY2" s="22">
        <v>42</v>
      </c>
      <c r="AZ2" s="22">
        <v>43</v>
      </c>
      <c r="BA2" s="22">
        <v>44</v>
      </c>
      <c r="BB2" s="22">
        <v>45</v>
      </c>
      <c r="BC2" s="22">
        <v>46</v>
      </c>
      <c r="BD2" s="22">
        <v>47</v>
      </c>
      <c r="BE2" s="22">
        <v>48</v>
      </c>
      <c r="BF2" s="26" t="str">
        <f>AT1</f>
        <v>Year 4</v>
      </c>
      <c r="BG2" s="22">
        <v>49</v>
      </c>
      <c r="BH2" s="22">
        <v>50</v>
      </c>
      <c r="BI2" s="22">
        <v>51</v>
      </c>
      <c r="BJ2" s="22">
        <v>52</v>
      </c>
      <c r="BK2" s="22">
        <v>53</v>
      </c>
      <c r="BL2" s="22">
        <v>54</v>
      </c>
      <c r="BM2" s="22">
        <v>55</v>
      </c>
      <c r="BN2" s="22">
        <v>56</v>
      </c>
      <c r="BO2" s="22">
        <v>57</v>
      </c>
      <c r="BP2" s="22">
        <v>58</v>
      </c>
      <c r="BQ2" s="22">
        <v>59</v>
      </c>
      <c r="BR2" s="22">
        <v>60</v>
      </c>
      <c r="BS2" s="30" t="str">
        <f>BG1</f>
        <v>Year 5</v>
      </c>
      <c r="CI2" s="744" t="s">
        <v>409</v>
      </c>
      <c r="CJ2" s="744"/>
      <c r="CK2" s="744"/>
      <c r="CL2" s="744"/>
    </row>
    <row r="3" spans="1:90" s="58" customFormat="1" ht="6" customHeight="1" x14ac:dyDescent="0.2">
      <c r="A3" s="99"/>
      <c r="B3" s="60"/>
      <c r="C3" s="61"/>
      <c r="D3" s="61"/>
      <c r="E3" s="368"/>
      <c r="F3" s="61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579"/>
      <c r="T3" s="145"/>
      <c r="U3" s="145"/>
      <c r="V3" s="145"/>
      <c r="W3" s="145"/>
      <c r="X3" s="145"/>
      <c r="Y3" s="145"/>
      <c r="Z3" s="145"/>
      <c r="AA3" s="145"/>
      <c r="AB3" s="145"/>
      <c r="AC3" s="145"/>
      <c r="AD3" s="145"/>
      <c r="AE3" s="145"/>
      <c r="AF3" s="145"/>
      <c r="AG3" s="145"/>
      <c r="AH3" s="145"/>
      <c r="AI3" s="145"/>
      <c r="AJ3" s="145"/>
      <c r="AK3" s="145"/>
      <c r="AL3" s="145"/>
      <c r="AM3" s="145"/>
      <c r="AN3" s="145"/>
      <c r="AO3" s="145"/>
      <c r="AP3" s="145"/>
      <c r="AQ3" s="145"/>
      <c r="AR3" s="145"/>
      <c r="AS3" s="145"/>
      <c r="AT3" s="145"/>
      <c r="AU3" s="145"/>
      <c r="AV3" s="145"/>
      <c r="AW3" s="145"/>
      <c r="AX3" s="145"/>
      <c r="AY3" s="145"/>
      <c r="AZ3" s="145"/>
      <c r="BA3" s="145"/>
      <c r="BB3" s="145"/>
      <c r="BC3" s="145"/>
      <c r="BD3" s="145"/>
      <c r="BE3" s="145"/>
      <c r="BF3" s="145"/>
      <c r="BG3" s="145"/>
      <c r="BH3" s="145"/>
      <c r="BI3" s="145"/>
      <c r="BJ3" s="145"/>
      <c r="BK3" s="145"/>
      <c r="BL3" s="145"/>
      <c r="BM3" s="145"/>
      <c r="BN3" s="145"/>
      <c r="BO3" s="145"/>
      <c r="BP3" s="145"/>
      <c r="BQ3" s="145"/>
      <c r="BR3" s="145"/>
      <c r="BS3" s="145"/>
      <c r="CJ3" s="745" t="s">
        <v>285</v>
      </c>
      <c r="CK3" s="745">
        <v>1</v>
      </c>
    </row>
    <row r="4" spans="1:90" s="58" customFormat="1" x14ac:dyDescent="0.2">
      <c r="A4" s="100"/>
      <c r="B4" s="51" t="s">
        <v>153</v>
      </c>
      <c r="C4" s="51"/>
      <c r="D4" s="51"/>
      <c r="E4" s="87"/>
      <c r="F4" s="51"/>
      <c r="G4" s="358"/>
      <c r="H4" s="358"/>
      <c r="I4" s="358"/>
      <c r="J4" s="358"/>
      <c r="K4" s="358"/>
      <c r="L4" s="358"/>
      <c r="M4" s="358"/>
      <c r="N4" s="358"/>
      <c r="O4" s="358"/>
      <c r="P4" s="358"/>
      <c r="Q4" s="358"/>
      <c r="R4" s="358"/>
      <c r="S4" s="632"/>
      <c r="T4" s="358"/>
      <c r="U4" s="358"/>
      <c r="V4" s="358"/>
      <c r="W4" s="358"/>
      <c r="X4" s="358"/>
      <c r="Y4" s="358"/>
      <c r="Z4" s="358"/>
      <c r="AA4" s="358"/>
      <c r="AB4" s="358"/>
      <c r="AC4" s="358"/>
      <c r="AD4" s="358"/>
      <c r="AE4" s="358"/>
      <c r="AF4" s="358"/>
      <c r="AG4" s="358"/>
      <c r="AH4" s="358"/>
      <c r="AI4" s="358"/>
      <c r="AJ4" s="358"/>
      <c r="AK4" s="358"/>
      <c r="AL4" s="358"/>
      <c r="AM4" s="358"/>
      <c r="AN4" s="358"/>
      <c r="AO4" s="358"/>
      <c r="AP4" s="358"/>
      <c r="AQ4" s="358"/>
      <c r="AR4" s="358"/>
      <c r="AS4" s="358"/>
      <c r="AT4" s="358"/>
      <c r="AU4" s="358"/>
      <c r="AV4" s="358"/>
      <c r="AW4" s="358"/>
      <c r="AX4" s="358"/>
      <c r="AY4" s="358"/>
      <c r="AZ4" s="358"/>
      <c r="BA4" s="358"/>
      <c r="BB4" s="358"/>
      <c r="BC4" s="358"/>
      <c r="BD4" s="358"/>
      <c r="BE4" s="358"/>
      <c r="BF4" s="358"/>
      <c r="BG4" s="358"/>
      <c r="BH4" s="358"/>
      <c r="BI4" s="358"/>
      <c r="BJ4" s="358"/>
      <c r="BK4" s="358"/>
      <c r="BL4" s="358"/>
      <c r="BM4" s="358"/>
      <c r="BN4" s="358"/>
      <c r="BO4" s="358"/>
      <c r="BP4" s="358"/>
      <c r="BQ4" s="358"/>
      <c r="BR4" s="358"/>
      <c r="BS4" s="358"/>
      <c r="CJ4" s="745" t="s">
        <v>286</v>
      </c>
      <c r="CK4" s="745">
        <v>2</v>
      </c>
    </row>
    <row r="5" spans="1:90" ht="15" x14ac:dyDescent="0.25">
      <c r="A5" s="146"/>
      <c r="B5" s="370" t="s">
        <v>152</v>
      </c>
      <c r="C5" s="407" t="s">
        <v>285</v>
      </c>
      <c r="D5" s="436">
        <v>250</v>
      </c>
      <c r="E5" s="309">
        <v>24</v>
      </c>
      <c r="F5" s="148"/>
      <c r="G5" s="123">
        <f t="shared" ref="G5:R14" si="0">IFERROR(IF(AND(VLOOKUP($C5,$CJ$3:$CK$62,2,FALSE)&lt;=G$2,VLOOKUP($C5,$CJ$3:$CK$62,2,FALSE)+$E5-1&gt;=G$2),ROUND($D5/$E5,1),0),0)</f>
        <v>10.4</v>
      </c>
      <c r="H5" s="124">
        <f t="shared" si="0"/>
        <v>10.4</v>
      </c>
      <c r="I5" s="124">
        <f t="shared" si="0"/>
        <v>10.4</v>
      </c>
      <c r="J5" s="124">
        <f t="shared" si="0"/>
        <v>10.4</v>
      </c>
      <c r="K5" s="124">
        <f t="shared" si="0"/>
        <v>10.4</v>
      </c>
      <c r="L5" s="124">
        <f t="shared" si="0"/>
        <v>10.4</v>
      </c>
      <c r="M5" s="124">
        <f t="shared" si="0"/>
        <v>10.4</v>
      </c>
      <c r="N5" s="124">
        <f t="shared" si="0"/>
        <v>10.4</v>
      </c>
      <c r="O5" s="124">
        <f t="shared" si="0"/>
        <v>10.4</v>
      </c>
      <c r="P5" s="124">
        <f t="shared" si="0"/>
        <v>10.4</v>
      </c>
      <c r="Q5" s="124">
        <f t="shared" si="0"/>
        <v>10.4</v>
      </c>
      <c r="R5" s="124">
        <f t="shared" si="0"/>
        <v>10.4</v>
      </c>
      <c r="S5" s="240">
        <f t="shared" ref="S5:S8" si="1">SUM(G5:R5)</f>
        <v>124.80000000000003</v>
      </c>
      <c r="T5" s="123">
        <f t="shared" ref="T5:AE14" si="2">IFERROR(IF(AND(VLOOKUP($C5,$CJ$3:$CK$62,2,FALSE)&lt;=T$2,VLOOKUP($C5,$CJ$3:$CK$62,2,FALSE)+$E5-1&gt;=T$2),ROUND($D5/$E5,1),0),0)</f>
        <v>10.4</v>
      </c>
      <c r="U5" s="124">
        <f t="shared" si="2"/>
        <v>10.4</v>
      </c>
      <c r="V5" s="124">
        <f t="shared" si="2"/>
        <v>10.4</v>
      </c>
      <c r="W5" s="124">
        <f t="shared" si="2"/>
        <v>10.4</v>
      </c>
      <c r="X5" s="124">
        <f t="shared" si="2"/>
        <v>10.4</v>
      </c>
      <c r="Y5" s="124">
        <f t="shared" si="2"/>
        <v>10.4</v>
      </c>
      <c r="Z5" s="124">
        <f t="shared" si="2"/>
        <v>10.4</v>
      </c>
      <c r="AA5" s="124">
        <f t="shared" si="2"/>
        <v>10.4</v>
      </c>
      <c r="AB5" s="124">
        <f t="shared" si="2"/>
        <v>10.4</v>
      </c>
      <c r="AC5" s="124">
        <f t="shared" si="2"/>
        <v>10.4</v>
      </c>
      <c r="AD5" s="124">
        <f t="shared" si="2"/>
        <v>10.4</v>
      </c>
      <c r="AE5" s="124">
        <f t="shared" si="2"/>
        <v>10.4</v>
      </c>
      <c r="AF5" s="443">
        <f t="shared" ref="AF5:AF13" si="3">SUM(T5:AE5)</f>
        <v>124.80000000000003</v>
      </c>
      <c r="AG5" s="123">
        <f t="shared" ref="AG5:AR14" si="4">IFERROR(IF(AND(VLOOKUP($C5,$CJ$3:$CK$62,2,FALSE)&lt;=AG$2,VLOOKUP($C5,$CJ$3:$CK$62,2,FALSE)+$E5-1&gt;=AG$2),ROUND($D5/$E5,1),0),0)</f>
        <v>0</v>
      </c>
      <c r="AH5" s="124">
        <f t="shared" si="4"/>
        <v>0</v>
      </c>
      <c r="AI5" s="124">
        <f t="shared" si="4"/>
        <v>0</v>
      </c>
      <c r="AJ5" s="124">
        <f t="shared" si="4"/>
        <v>0</v>
      </c>
      <c r="AK5" s="124">
        <f t="shared" si="4"/>
        <v>0</v>
      </c>
      <c r="AL5" s="124">
        <f t="shared" si="4"/>
        <v>0</v>
      </c>
      <c r="AM5" s="124">
        <f t="shared" si="4"/>
        <v>0</v>
      </c>
      <c r="AN5" s="124">
        <f t="shared" si="4"/>
        <v>0</v>
      </c>
      <c r="AO5" s="124">
        <f t="shared" si="4"/>
        <v>0</v>
      </c>
      <c r="AP5" s="124">
        <f t="shared" si="4"/>
        <v>0</v>
      </c>
      <c r="AQ5" s="124">
        <f t="shared" si="4"/>
        <v>0</v>
      </c>
      <c r="AR5" s="124">
        <f t="shared" si="4"/>
        <v>0</v>
      </c>
      <c r="AS5" s="444">
        <f t="shared" ref="AS5:AS13" si="5">SUM(AG5:AR5)</f>
        <v>0</v>
      </c>
      <c r="AT5" s="123">
        <f t="shared" ref="AT5:BE14" si="6">IFERROR(IF(AND(VLOOKUP($C5,$CJ$3:$CK$62,2,FALSE)&lt;=AT$2,VLOOKUP($C5,$CJ$3:$CK$62,2,FALSE)+$E5-1&gt;=AT$2),ROUND($D5/$E5,1),0),0)</f>
        <v>0</v>
      </c>
      <c r="AU5" s="124">
        <f t="shared" si="6"/>
        <v>0</v>
      </c>
      <c r="AV5" s="124">
        <f t="shared" si="6"/>
        <v>0</v>
      </c>
      <c r="AW5" s="124">
        <f t="shared" si="6"/>
        <v>0</v>
      </c>
      <c r="AX5" s="124">
        <f t="shared" si="6"/>
        <v>0</v>
      </c>
      <c r="AY5" s="124">
        <f t="shared" si="6"/>
        <v>0</v>
      </c>
      <c r="AZ5" s="124">
        <f t="shared" si="6"/>
        <v>0</v>
      </c>
      <c r="BA5" s="124">
        <f t="shared" si="6"/>
        <v>0</v>
      </c>
      <c r="BB5" s="124">
        <f t="shared" si="6"/>
        <v>0</v>
      </c>
      <c r="BC5" s="124">
        <f t="shared" si="6"/>
        <v>0</v>
      </c>
      <c r="BD5" s="124">
        <f t="shared" si="6"/>
        <v>0</v>
      </c>
      <c r="BE5" s="124">
        <f t="shared" si="6"/>
        <v>0</v>
      </c>
      <c r="BF5" s="445">
        <f t="shared" ref="BF5:BF13" si="7">SUM(AT5:BE5)</f>
        <v>0</v>
      </c>
      <c r="BG5" s="123">
        <f t="shared" ref="BG5:BR14" si="8">IFERROR(IF(AND(VLOOKUP($C5,$CJ$3:$CK$62,2,FALSE)&lt;=BG$2,VLOOKUP($C5,$CJ$3:$CK$62,2,FALSE)+$E5-1&gt;=BG$2),ROUND($D5/$E5,1),0),0)</f>
        <v>0</v>
      </c>
      <c r="BH5" s="124">
        <f t="shared" si="8"/>
        <v>0</v>
      </c>
      <c r="BI5" s="124">
        <f t="shared" si="8"/>
        <v>0</v>
      </c>
      <c r="BJ5" s="124">
        <f t="shared" si="8"/>
        <v>0</v>
      </c>
      <c r="BK5" s="124">
        <f t="shared" si="8"/>
        <v>0</v>
      </c>
      <c r="BL5" s="124">
        <f t="shared" si="8"/>
        <v>0</v>
      </c>
      <c r="BM5" s="124">
        <f t="shared" si="8"/>
        <v>0</v>
      </c>
      <c r="BN5" s="124">
        <f t="shared" si="8"/>
        <v>0</v>
      </c>
      <c r="BO5" s="124">
        <f t="shared" si="8"/>
        <v>0</v>
      </c>
      <c r="BP5" s="124">
        <f t="shared" si="8"/>
        <v>0</v>
      </c>
      <c r="BQ5" s="124">
        <f t="shared" si="8"/>
        <v>0</v>
      </c>
      <c r="BR5" s="124">
        <f t="shared" si="8"/>
        <v>0</v>
      </c>
      <c r="BS5" s="437">
        <f t="shared" ref="BS5:BS13" si="9">SUM(BG5:BR5)</f>
        <v>0</v>
      </c>
      <c r="BT5" s="58"/>
      <c r="BU5" s="58"/>
      <c r="BV5" s="58"/>
      <c r="BW5" s="58"/>
      <c r="BX5" s="58"/>
      <c r="BY5" s="58"/>
      <c r="BZ5" s="58"/>
      <c r="CA5" s="58"/>
      <c r="CB5" s="58"/>
      <c r="CC5" s="58"/>
      <c r="CD5" s="58"/>
      <c r="CE5" s="58"/>
      <c r="CF5" s="58"/>
      <c r="CJ5" s="745" t="s">
        <v>287</v>
      </c>
      <c r="CK5" s="745">
        <v>3</v>
      </c>
    </row>
    <row r="6" spans="1:90" ht="15" x14ac:dyDescent="0.25">
      <c r="A6" s="100"/>
      <c r="B6" s="157" t="s">
        <v>183</v>
      </c>
      <c r="C6" s="407" t="s">
        <v>286</v>
      </c>
      <c r="D6" s="436">
        <v>75</v>
      </c>
      <c r="E6" s="309">
        <v>48</v>
      </c>
      <c r="F6" s="148"/>
      <c r="G6" s="80">
        <f t="shared" si="0"/>
        <v>0</v>
      </c>
      <c r="H6" s="81">
        <f t="shared" si="0"/>
        <v>1.6</v>
      </c>
      <c r="I6" s="81">
        <f t="shared" si="0"/>
        <v>1.6</v>
      </c>
      <c r="J6" s="81">
        <f t="shared" si="0"/>
        <v>1.6</v>
      </c>
      <c r="K6" s="81">
        <f t="shared" si="0"/>
        <v>1.6</v>
      </c>
      <c r="L6" s="81">
        <f t="shared" si="0"/>
        <v>1.6</v>
      </c>
      <c r="M6" s="81">
        <f t="shared" si="0"/>
        <v>1.6</v>
      </c>
      <c r="N6" s="81">
        <f t="shared" si="0"/>
        <v>1.6</v>
      </c>
      <c r="O6" s="81">
        <f t="shared" si="0"/>
        <v>1.6</v>
      </c>
      <c r="P6" s="81">
        <f t="shared" si="0"/>
        <v>1.6</v>
      </c>
      <c r="Q6" s="81">
        <f t="shared" si="0"/>
        <v>1.6</v>
      </c>
      <c r="R6" s="81">
        <f t="shared" si="0"/>
        <v>1.6</v>
      </c>
      <c r="S6" s="241">
        <f t="shared" si="1"/>
        <v>17.599999999999998</v>
      </c>
      <c r="T6" s="80">
        <f t="shared" si="2"/>
        <v>1.6</v>
      </c>
      <c r="U6" s="81">
        <f t="shared" si="2"/>
        <v>1.6</v>
      </c>
      <c r="V6" s="81">
        <f t="shared" si="2"/>
        <v>1.6</v>
      </c>
      <c r="W6" s="81">
        <f t="shared" si="2"/>
        <v>1.6</v>
      </c>
      <c r="X6" s="81">
        <f t="shared" si="2"/>
        <v>1.6</v>
      </c>
      <c r="Y6" s="81">
        <f t="shared" si="2"/>
        <v>1.6</v>
      </c>
      <c r="Z6" s="81">
        <f t="shared" si="2"/>
        <v>1.6</v>
      </c>
      <c r="AA6" s="81">
        <f t="shared" si="2"/>
        <v>1.6</v>
      </c>
      <c r="AB6" s="81">
        <f t="shared" si="2"/>
        <v>1.6</v>
      </c>
      <c r="AC6" s="81">
        <f t="shared" si="2"/>
        <v>1.6</v>
      </c>
      <c r="AD6" s="81">
        <f t="shared" si="2"/>
        <v>1.6</v>
      </c>
      <c r="AE6" s="81">
        <f t="shared" si="2"/>
        <v>1.6</v>
      </c>
      <c r="AF6" s="408">
        <f t="shared" si="3"/>
        <v>19.2</v>
      </c>
      <c r="AG6" s="80">
        <f t="shared" si="4"/>
        <v>1.6</v>
      </c>
      <c r="AH6" s="81">
        <f t="shared" si="4"/>
        <v>1.6</v>
      </c>
      <c r="AI6" s="81">
        <f t="shared" si="4"/>
        <v>1.6</v>
      </c>
      <c r="AJ6" s="81">
        <f t="shared" si="4"/>
        <v>1.6</v>
      </c>
      <c r="AK6" s="81">
        <f t="shared" si="4"/>
        <v>1.6</v>
      </c>
      <c r="AL6" s="81">
        <f t="shared" si="4"/>
        <v>1.6</v>
      </c>
      <c r="AM6" s="81">
        <f t="shared" si="4"/>
        <v>1.6</v>
      </c>
      <c r="AN6" s="81">
        <f t="shared" si="4"/>
        <v>1.6</v>
      </c>
      <c r="AO6" s="81">
        <f t="shared" si="4"/>
        <v>1.6</v>
      </c>
      <c r="AP6" s="81">
        <f t="shared" si="4"/>
        <v>1.6</v>
      </c>
      <c r="AQ6" s="81">
        <f t="shared" si="4"/>
        <v>1.6</v>
      </c>
      <c r="AR6" s="81">
        <f t="shared" si="4"/>
        <v>1.6</v>
      </c>
      <c r="AS6" s="409">
        <f t="shared" si="5"/>
        <v>19.2</v>
      </c>
      <c r="AT6" s="80">
        <f t="shared" si="6"/>
        <v>1.6</v>
      </c>
      <c r="AU6" s="81">
        <f t="shared" si="6"/>
        <v>1.6</v>
      </c>
      <c r="AV6" s="81">
        <f t="shared" si="6"/>
        <v>1.6</v>
      </c>
      <c r="AW6" s="81">
        <f t="shared" si="6"/>
        <v>1.6</v>
      </c>
      <c r="AX6" s="81">
        <f t="shared" si="6"/>
        <v>1.6</v>
      </c>
      <c r="AY6" s="81">
        <f t="shared" si="6"/>
        <v>1.6</v>
      </c>
      <c r="AZ6" s="81">
        <f t="shared" si="6"/>
        <v>1.6</v>
      </c>
      <c r="BA6" s="81">
        <f t="shared" si="6"/>
        <v>1.6</v>
      </c>
      <c r="BB6" s="81">
        <f t="shared" si="6"/>
        <v>1.6</v>
      </c>
      <c r="BC6" s="81">
        <f t="shared" si="6"/>
        <v>1.6</v>
      </c>
      <c r="BD6" s="81">
        <f t="shared" si="6"/>
        <v>1.6</v>
      </c>
      <c r="BE6" s="81">
        <f t="shared" si="6"/>
        <v>1.6</v>
      </c>
      <c r="BF6" s="371">
        <f t="shared" si="7"/>
        <v>19.2</v>
      </c>
      <c r="BG6" s="80">
        <f t="shared" si="8"/>
        <v>1.6</v>
      </c>
      <c r="BH6" s="81">
        <f t="shared" si="8"/>
        <v>0</v>
      </c>
      <c r="BI6" s="81">
        <f t="shared" si="8"/>
        <v>0</v>
      </c>
      <c r="BJ6" s="81">
        <f t="shared" si="8"/>
        <v>0</v>
      </c>
      <c r="BK6" s="81">
        <f t="shared" si="8"/>
        <v>0</v>
      </c>
      <c r="BL6" s="81">
        <f t="shared" si="8"/>
        <v>0</v>
      </c>
      <c r="BM6" s="81">
        <f t="shared" si="8"/>
        <v>0</v>
      </c>
      <c r="BN6" s="81">
        <f t="shared" si="8"/>
        <v>0</v>
      </c>
      <c r="BO6" s="81">
        <f t="shared" si="8"/>
        <v>0</v>
      </c>
      <c r="BP6" s="81">
        <f t="shared" si="8"/>
        <v>0</v>
      </c>
      <c r="BQ6" s="81">
        <f t="shared" si="8"/>
        <v>0</v>
      </c>
      <c r="BR6" s="81">
        <f t="shared" si="8"/>
        <v>0</v>
      </c>
      <c r="BS6" s="410">
        <f t="shared" si="9"/>
        <v>1.6</v>
      </c>
      <c r="BT6" s="58"/>
      <c r="BU6" s="58"/>
      <c r="BV6" s="58"/>
      <c r="BW6" s="58"/>
      <c r="BX6" s="58"/>
      <c r="BY6" s="58"/>
      <c r="BZ6" s="58"/>
      <c r="CA6" s="58"/>
      <c r="CB6" s="58"/>
      <c r="CC6" s="58"/>
      <c r="CD6" s="58"/>
      <c r="CE6" s="58"/>
      <c r="CF6" s="58"/>
      <c r="CJ6" s="745" t="s">
        <v>288</v>
      </c>
      <c r="CK6" s="745">
        <v>4</v>
      </c>
    </row>
    <row r="7" spans="1:90" ht="15" x14ac:dyDescent="0.25">
      <c r="A7" s="100"/>
      <c r="B7" s="157" t="s">
        <v>153</v>
      </c>
      <c r="C7" s="407" t="s">
        <v>288</v>
      </c>
      <c r="D7" s="436">
        <v>1200</v>
      </c>
      <c r="E7" s="309">
        <v>48</v>
      </c>
      <c r="F7" s="148"/>
      <c r="G7" s="80">
        <f t="shared" si="0"/>
        <v>0</v>
      </c>
      <c r="H7" s="81">
        <f t="shared" si="0"/>
        <v>0</v>
      </c>
      <c r="I7" s="81">
        <f t="shared" si="0"/>
        <v>0</v>
      </c>
      <c r="J7" s="81">
        <f t="shared" si="0"/>
        <v>25</v>
      </c>
      <c r="K7" s="81">
        <f t="shared" si="0"/>
        <v>25</v>
      </c>
      <c r="L7" s="81">
        <f t="shared" si="0"/>
        <v>25</v>
      </c>
      <c r="M7" s="81">
        <f t="shared" si="0"/>
        <v>25</v>
      </c>
      <c r="N7" s="81">
        <f t="shared" si="0"/>
        <v>25</v>
      </c>
      <c r="O7" s="81">
        <f t="shared" si="0"/>
        <v>25</v>
      </c>
      <c r="P7" s="81">
        <f t="shared" si="0"/>
        <v>25</v>
      </c>
      <c r="Q7" s="81">
        <f t="shared" si="0"/>
        <v>25</v>
      </c>
      <c r="R7" s="81">
        <f t="shared" si="0"/>
        <v>25</v>
      </c>
      <c r="S7" s="241">
        <f t="shared" si="1"/>
        <v>225</v>
      </c>
      <c r="T7" s="80">
        <f t="shared" si="2"/>
        <v>25</v>
      </c>
      <c r="U7" s="81">
        <f t="shared" si="2"/>
        <v>25</v>
      </c>
      <c r="V7" s="81">
        <f t="shared" si="2"/>
        <v>25</v>
      </c>
      <c r="W7" s="81">
        <f t="shared" si="2"/>
        <v>25</v>
      </c>
      <c r="X7" s="81">
        <f t="shared" si="2"/>
        <v>25</v>
      </c>
      <c r="Y7" s="81">
        <f t="shared" si="2"/>
        <v>25</v>
      </c>
      <c r="Z7" s="81">
        <f t="shared" si="2"/>
        <v>25</v>
      </c>
      <c r="AA7" s="81">
        <f t="shared" si="2"/>
        <v>25</v>
      </c>
      <c r="AB7" s="81">
        <f t="shared" si="2"/>
        <v>25</v>
      </c>
      <c r="AC7" s="81">
        <f t="shared" si="2"/>
        <v>25</v>
      </c>
      <c r="AD7" s="81">
        <f t="shared" si="2"/>
        <v>25</v>
      </c>
      <c r="AE7" s="81">
        <f t="shared" si="2"/>
        <v>25</v>
      </c>
      <c r="AF7" s="408">
        <f t="shared" si="3"/>
        <v>300</v>
      </c>
      <c r="AG7" s="80">
        <f t="shared" si="4"/>
        <v>25</v>
      </c>
      <c r="AH7" s="81">
        <f t="shared" si="4"/>
        <v>25</v>
      </c>
      <c r="AI7" s="81">
        <f t="shared" si="4"/>
        <v>25</v>
      </c>
      <c r="AJ7" s="81">
        <f t="shared" si="4"/>
        <v>25</v>
      </c>
      <c r="AK7" s="81">
        <f t="shared" si="4"/>
        <v>25</v>
      </c>
      <c r="AL7" s="81">
        <f t="shared" si="4"/>
        <v>25</v>
      </c>
      <c r="AM7" s="81">
        <f t="shared" si="4"/>
        <v>25</v>
      </c>
      <c r="AN7" s="81">
        <f t="shared" si="4"/>
        <v>25</v>
      </c>
      <c r="AO7" s="81">
        <f t="shared" si="4"/>
        <v>25</v>
      </c>
      <c r="AP7" s="81">
        <f t="shared" si="4"/>
        <v>25</v>
      </c>
      <c r="AQ7" s="81">
        <f t="shared" si="4"/>
        <v>25</v>
      </c>
      <c r="AR7" s="81">
        <f t="shared" si="4"/>
        <v>25</v>
      </c>
      <c r="AS7" s="409">
        <f t="shared" si="5"/>
        <v>300</v>
      </c>
      <c r="AT7" s="80">
        <f t="shared" si="6"/>
        <v>25</v>
      </c>
      <c r="AU7" s="81">
        <f t="shared" si="6"/>
        <v>25</v>
      </c>
      <c r="AV7" s="81">
        <f t="shared" si="6"/>
        <v>25</v>
      </c>
      <c r="AW7" s="81">
        <f t="shared" si="6"/>
        <v>25</v>
      </c>
      <c r="AX7" s="81">
        <f t="shared" si="6"/>
        <v>25</v>
      </c>
      <c r="AY7" s="81">
        <f t="shared" si="6"/>
        <v>25</v>
      </c>
      <c r="AZ7" s="81">
        <f t="shared" si="6"/>
        <v>25</v>
      </c>
      <c r="BA7" s="81">
        <f t="shared" si="6"/>
        <v>25</v>
      </c>
      <c r="BB7" s="81">
        <f t="shared" si="6"/>
        <v>25</v>
      </c>
      <c r="BC7" s="81">
        <f t="shared" si="6"/>
        <v>25</v>
      </c>
      <c r="BD7" s="81">
        <f t="shared" si="6"/>
        <v>25</v>
      </c>
      <c r="BE7" s="81">
        <f t="shared" si="6"/>
        <v>25</v>
      </c>
      <c r="BF7" s="371">
        <f t="shared" si="7"/>
        <v>300</v>
      </c>
      <c r="BG7" s="80">
        <f t="shared" si="8"/>
        <v>25</v>
      </c>
      <c r="BH7" s="81">
        <f t="shared" si="8"/>
        <v>25</v>
      </c>
      <c r="BI7" s="81">
        <f t="shared" si="8"/>
        <v>25</v>
      </c>
      <c r="BJ7" s="81">
        <f t="shared" si="8"/>
        <v>0</v>
      </c>
      <c r="BK7" s="81">
        <f t="shared" si="8"/>
        <v>0</v>
      </c>
      <c r="BL7" s="81">
        <f t="shared" si="8"/>
        <v>0</v>
      </c>
      <c r="BM7" s="81">
        <f t="shared" si="8"/>
        <v>0</v>
      </c>
      <c r="BN7" s="81">
        <f t="shared" si="8"/>
        <v>0</v>
      </c>
      <c r="BO7" s="81">
        <f t="shared" si="8"/>
        <v>0</v>
      </c>
      <c r="BP7" s="81">
        <f t="shared" si="8"/>
        <v>0</v>
      </c>
      <c r="BQ7" s="81">
        <f t="shared" si="8"/>
        <v>0</v>
      </c>
      <c r="BR7" s="81">
        <f t="shared" si="8"/>
        <v>0</v>
      </c>
      <c r="BS7" s="410">
        <f t="shared" si="9"/>
        <v>75</v>
      </c>
      <c r="BT7" s="58"/>
      <c r="BU7" s="58"/>
      <c r="BV7" s="58"/>
      <c r="BW7" s="58"/>
      <c r="BX7" s="58"/>
      <c r="BY7" s="58"/>
      <c r="BZ7" s="58"/>
      <c r="CA7" s="58"/>
      <c r="CB7" s="58"/>
      <c r="CC7" s="58"/>
      <c r="CD7" s="58"/>
      <c r="CE7" s="58"/>
      <c r="CF7" s="58"/>
      <c r="CJ7" s="745" t="s">
        <v>289</v>
      </c>
      <c r="CK7" s="745">
        <v>5</v>
      </c>
    </row>
    <row r="8" spans="1:90" ht="15" x14ac:dyDescent="0.25">
      <c r="A8" s="100"/>
      <c r="B8" s="157" t="s">
        <v>154</v>
      </c>
      <c r="C8" s="407" t="s">
        <v>288</v>
      </c>
      <c r="D8" s="436">
        <v>250</v>
      </c>
      <c r="E8" s="309">
        <v>60</v>
      </c>
      <c r="F8" s="148"/>
      <c r="G8" s="80">
        <f t="shared" si="0"/>
        <v>0</v>
      </c>
      <c r="H8" s="81">
        <f t="shared" si="0"/>
        <v>0</v>
      </c>
      <c r="I8" s="81">
        <f t="shared" si="0"/>
        <v>0</v>
      </c>
      <c r="J8" s="81">
        <f t="shared" si="0"/>
        <v>4.2</v>
      </c>
      <c r="K8" s="81">
        <f t="shared" si="0"/>
        <v>4.2</v>
      </c>
      <c r="L8" s="81">
        <f t="shared" si="0"/>
        <v>4.2</v>
      </c>
      <c r="M8" s="81">
        <f t="shared" si="0"/>
        <v>4.2</v>
      </c>
      <c r="N8" s="81">
        <f t="shared" si="0"/>
        <v>4.2</v>
      </c>
      <c r="O8" s="81">
        <f t="shared" si="0"/>
        <v>4.2</v>
      </c>
      <c r="P8" s="81">
        <f t="shared" si="0"/>
        <v>4.2</v>
      </c>
      <c r="Q8" s="81">
        <f t="shared" si="0"/>
        <v>4.2</v>
      </c>
      <c r="R8" s="81">
        <f t="shared" si="0"/>
        <v>4.2</v>
      </c>
      <c r="S8" s="241">
        <f t="shared" si="1"/>
        <v>37.800000000000004</v>
      </c>
      <c r="T8" s="80">
        <f t="shared" si="2"/>
        <v>4.2</v>
      </c>
      <c r="U8" s="81">
        <f t="shared" si="2"/>
        <v>4.2</v>
      </c>
      <c r="V8" s="81">
        <f t="shared" si="2"/>
        <v>4.2</v>
      </c>
      <c r="W8" s="81">
        <f t="shared" si="2"/>
        <v>4.2</v>
      </c>
      <c r="X8" s="81">
        <f t="shared" si="2"/>
        <v>4.2</v>
      </c>
      <c r="Y8" s="81">
        <f t="shared" si="2"/>
        <v>4.2</v>
      </c>
      <c r="Z8" s="81">
        <f t="shared" si="2"/>
        <v>4.2</v>
      </c>
      <c r="AA8" s="81">
        <f t="shared" si="2"/>
        <v>4.2</v>
      </c>
      <c r="AB8" s="81">
        <f t="shared" si="2"/>
        <v>4.2</v>
      </c>
      <c r="AC8" s="81">
        <f t="shared" si="2"/>
        <v>4.2</v>
      </c>
      <c r="AD8" s="81">
        <f t="shared" si="2"/>
        <v>4.2</v>
      </c>
      <c r="AE8" s="81">
        <f t="shared" si="2"/>
        <v>4.2</v>
      </c>
      <c r="AF8" s="408">
        <f t="shared" si="3"/>
        <v>50.400000000000013</v>
      </c>
      <c r="AG8" s="80">
        <f t="shared" si="4"/>
        <v>4.2</v>
      </c>
      <c r="AH8" s="81">
        <f t="shared" si="4"/>
        <v>4.2</v>
      </c>
      <c r="AI8" s="81">
        <f t="shared" si="4"/>
        <v>4.2</v>
      </c>
      <c r="AJ8" s="81">
        <f t="shared" si="4"/>
        <v>4.2</v>
      </c>
      <c r="AK8" s="81">
        <f t="shared" si="4"/>
        <v>4.2</v>
      </c>
      <c r="AL8" s="81">
        <f t="shared" si="4"/>
        <v>4.2</v>
      </c>
      <c r="AM8" s="81">
        <f t="shared" si="4"/>
        <v>4.2</v>
      </c>
      <c r="AN8" s="81">
        <f t="shared" si="4"/>
        <v>4.2</v>
      </c>
      <c r="AO8" s="81">
        <f t="shared" si="4"/>
        <v>4.2</v>
      </c>
      <c r="AP8" s="81">
        <f t="shared" si="4"/>
        <v>4.2</v>
      </c>
      <c r="AQ8" s="81">
        <f t="shared" si="4"/>
        <v>4.2</v>
      </c>
      <c r="AR8" s="81">
        <f t="shared" si="4"/>
        <v>4.2</v>
      </c>
      <c r="AS8" s="409">
        <f t="shared" si="5"/>
        <v>50.400000000000013</v>
      </c>
      <c r="AT8" s="80">
        <f t="shared" si="6"/>
        <v>4.2</v>
      </c>
      <c r="AU8" s="81">
        <f t="shared" si="6"/>
        <v>4.2</v>
      </c>
      <c r="AV8" s="81">
        <f t="shared" si="6"/>
        <v>4.2</v>
      </c>
      <c r="AW8" s="81">
        <f t="shared" si="6"/>
        <v>4.2</v>
      </c>
      <c r="AX8" s="81">
        <f t="shared" si="6"/>
        <v>4.2</v>
      </c>
      <c r="AY8" s="81">
        <f t="shared" si="6"/>
        <v>4.2</v>
      </c>
      <c r="AZ8" s="81">
        <f t="shared" si="6"/>
        <v>4.2</v>
      </c>
      <c r="BA8" s="81">
        <f t="shared" si="6"/>
        <v>4.2</v>
      </c>
      <c r="BB8" s="81">
        <f t="shared" si="6"/>
        <v>4.2</v>
      </c>
      <c r="BC8" s="81">
        <f t="shared" si="6"/>
        <v>4.2</v>
      </c>
      <c r="BD8" s="81">
        <f t="shared" si="6"/>
        <v>4.2</v>
      </c>
      <c r="BE8" s="81">
        <f t="shared" si="6"/>
        <v>4.2</v>
      </c>
      <c r="BF8" s="371">
        <f t="shared" si="7"/>
        <v>50.400000000000013</v>
      </c>
      <c r="BG8" s="80">
        <f t="shared" si="8"/>
        <v>4.2</v>
      </c>
      <c r="BH8" s="81">
        <f t="shared" si="8"/>
        <v>4.2</v>
      </c>
      <c r="BI8" s="81">
        <f t="shared" si="8"/>
        <v>4.2</v>
      </c>
      <c r="BJ8" s="81">
        <f t="shared" si="8"/>
        <v>4.2</v>
      </c>
      <c r="BK8" s="81">
        <f t="shared" si="8"/>
        <v>4.2</v>
      </c>
      <c r="BL8" s="81">
        <f t="shared" si="8"/>
        <v>4.2</v>
      </c>
      <c r="BM8" s="81">
        <f t="shared" si="8"/>
        <v>4.2</v>
      </c>
      <c r="BN8" s="81">
        <f t="shared" si="8"/>
        <v>4.2</v>
      </c>
      <c r="BO8" s="81">
        <f t="shared" si="8"/>
        <v>4.2</v>
      </c>
      <c r="BP8" s="81">
        <f t="shared" si="8"/>
        <v>4.2</v>
      </c>
      <c r="BQ8" s="81">
        <f t="shared" si="8"/>
        <v>4.2</v>
      </c>
      <c r="BR8" s="81">
        <f t="shared" si="8"/>
        <v>4.2</v>
      </c>
      <c r="BS8" s="410">
        <f t="shared" si="9"/>
        <v>50.400000000000013</v>
      </c>
      <c r="BT8" s="58"/>
      <c r="BU8" s="58"/>
      <c r="BV8" s="58"/>
      <c r="BW8" s="58"/>
      <c r="BX8" s="58"/>
      <c r="BY8" s="58"/>
      <c r="BZ8" s="58"/>
      <c r="CA8" s="58"/>
      <c r="CB8" s="58"/>
      <c r="CC8" s="58"/>
      <c r="CD8" s="58"/>
      <c r="CE8" s="58"/>
      <c r="CF8" s="58"/>
      <c r="CJ8" s="745" t="s">
        <v>290</v>
      </c>
      <c r="CK8" s="745">
        <v>6</v>
      </c>
    </row>
    <row r="9" spans="1:90" ht="15" x14ac:dyDescent="0.25">
      <c r="A9" s="100"/>
      <c r="B9" s="157" t="s">
        <v>184</v>
      </c>
      <c r="C9" s="407" t="s">
        <v>297</v>
      </c>
      <c r="D9" s="436">
        <v>2500</v>
      </c>
      <c r="E9" s="309">
        <v>36</v>
      </c>
      <c r="F9" s="148"/>
      <c r="G9" s="80">
        <f t="shared" si="0"/>
        <v>0</v>
      </c>
      <c r="H9" s="81">
        <f t="shared" si="0"/>
        <v>0</v>
      </c>
      <c r="I9" s="81">
        <f t="shared" si="0"/>
        <v>0</v>
      </c>
      <c r="J9" s="81">
        <f t="shared" si="0"/>
        <v>0</v>
      </c>
      <c r="K9" s="81">
        <f t="shared" si="0"/>
        <v>0</v>
      </c>
      <c r="L9" s="81">
        <f t="shared" si="0"/>
        <v>0</v>
      </c>
      <c r="M9" s="81">
        <f t="shared" si="0"/>
        <v>0</v>
      </c>
      <c r="N9" s="81">
        <f t="shared" si="0"/>
        <v>0</v>
      </c>
      <c r="O9" s="81">
        <f t="shared" si="0"/>
        <v>0</v>
      </c>
      <c r="P9" s="81">
        <f t="shared" si="0"/>
        <v>0</v>
      </c>
      <c r="Q9" s="81">
        <f t="shared" si="0"/>
        <v>0</v>
      </c>
      <c r="R9" s="81">
        <f t="shared" si="0"/>
        <v>0</v>
      </c>
      <c r="S9" s="241">
        <f t="shared" ref="S9:S13" si="10">SUM(G9:R9)</f>
        <v>0</v>
      </c>
      <c r="T9" s="80">
        <f t="shared" si="2"/>
        <v>69.400000000000006</v>
      </c>
      <c r="U9" s="81">
        <f t="shared" si="2"/>
        <v>69.400000000000006</v>
      </c>
      <c r="V9" s="81">
        <f t="shared" si="2"/>
        <v>69.400000000000006</v>
      </c>
      <c r="W9" s="81">
        <f t="shared" si="2"/>
        <v>69.400000000000006</v>
      </c>
      <c r="X9" s="81">
        <f t="shared" si="2"/>
        <v>69.400000000000006</v>
      </c>
      <c r="Y9" s="81">
        <f t="shared" si="2"/>
        <v>69.400000000000006</v>
      </c>
      <c r="Z9" s="81">
        <f t="shared" si="2"/>
        <v>69.400000000000006</v>
      </c>
      <c r="AA9" s="81">
        <f t="shared" si="2"/>
        <v>69.400000000000006</v>
      </c>
      <c r="AB9" s="81">
        <f t="shared" si="2"/>
        <v>69.400000000000006</v>
      </c>
      <c r="AC9" s="81">
        <f t="shared" si="2"/>
        <v>69.400000000000006</v>
      </c>
      <c r="AD9" s="81">
        <f t="shared" si="2"/>
        <v>69.400000000000006</v>
      </c>
      <c r="AE9" s="81">
        <f t="shared" si="2"/>
        <v>69.400000000000006</v>
      </c>
      <c r="AF9" s="408">
        <f t="shared" si="3"/>
        <v>832.79999999999984</v>
      </c>
      <c r="AG9" s="80">
        <f t="shared" si="4"/>
        <v>69.400000000000006</v>
      </c>
      <c r="AH9" s="81">
        <f t="shared" si="4"/>
        <v>69.400000000000006</v>
      </c>
      <c r="AI9" s="81">
        <f t="shared" si="4"/>
        <v>69.400000000000006</v>
      </c>
      <c r="AJ9" s="81">
        <f t="shared" si="4"/>
        <v>69.400000000000006</v>
      </c>
      <c r="AK9" s="81">
        <f t="shared" si="4"/>
        <v>69.400000000000006</v>
      </c>
      <c r="AL9" s="81">
        <f t="shared" si="4"/>
        <v>69.400000000000006</v>
      </c>
      <c r="AM9" s="81">
        <f t="shared" si="4"/>
        <v>69.400000000000006</v>
      </c>
      <c r="AN9" s="81">
        <f t="shared" si="4"/>
        <v>69.400000000000006</v>
      </c>
      <c r="AO9" s="81">
        <f t="shared" si="4"/>
        <v>69.400000000000006</v>
      </c>
      <c r="AP9" s="81">
        <f t="shared" si="4"/>
        <v>69.400000000000006</v>
      </c>
      <c r="AQ9" s="81">
        <f t="shared" si="4"/>
        <v>69.400000000000006</v>
      </c>
      <c r="AR9" s="81">
        <f t="shared" si="4"/>
        <v>69.400000000000006</v>
      </c>
      <c r="AS9" s="409">
        <f t="shared" si="5"/>
        <v>832.79999999999984</v>
      </c>
      <c r="AT9" s="80">
        <f t="shared" si="6"/>
        <v>69.400000000000006</v>
      </c>
      <c r="AU9" s="81">
        <f t="shared" si="6"/>
        <v>69.400000000000006</v>
      </c>
      <c r="AV9" s="81">
        <f t="shared" si="6"/>
        <v>69.400000000000006</v>
      </c>
      <c r="AW9" s="81">
        <f t="shared" si="6"/>
        <v>69.400000000000006</v>
      </c>
      <c r="AX9" s="81">
        <f t="shared" si="6"/>
        <v>69.400000000000006</v>
      </c>
      <c r="AY9" s="81">
        <f t="shared" si="6"/>
        <v>69.400000000000006</v>
      </c>
      <c r="AZ9" s="81">
        <f t="shared" si="6"/>
        <v>69.400000000000006</v>
      </c>
      <c r="BA9" s="81">
        <f t="shared" si="6"/>
        <v>69.400000000000006</v>
      </c>
      <c r="BB9" s="81">
        <f t="shared" si="6"/>
        <v>69.400000000000006</v>
      </c>
      <c r="BC9" s="81">
        <f t="shared" si="6"/>
        <v>69.400000000000006</v>
      </c>
      <c r="BD9" s="81">
        <f t="shared" si="6"/>
        <v>69.400000000000006</v>
      </c>
      <c r="BE9" s="81">
        <f t="shared" si="6"/>
        <v>69.400000000000006</v>
      </c>
      <c r="BF9" s="371">
        <f t="shared" si="7"/>
        <v>832.79999999999984</v>
      </c>
      <c r="BG9" s="80">
        <f t="shared" si="8"/>
        <v>0</v>
      </c>
      <c r="BH9" s="81">
        <f t="shared" si="8"/>
        <v>0</v>
      </c>
      <c r="BI9" s="81">
        <f t="shared" si="8"/>
        <v>0</v>
      </c>
      <c r="BJ9" s="81">
        <f t="shared" si="8"/>
        <v>0</v>
      </c>
      <c r="BK9" s="81">
        <f t="shared" si="8"/>
        <v>0</v>
      </c>
      <c r="BL9" s="81">
        <f t="shared" si="8"/>
        <v>0</v>
      </c>
      <c r="BM9" s="81">
        <f t="shared" si="8"/>
        <v>0</v>
      </c>
      <c r="BN9" s="81">
        <f t="shared" si="8"/>
        <v>0</v>
      </c>
      <c r="BO9" s="81">
        <f t="shared" si="8"/>
        <v>0</v>
      </c>
      <c r="BP9" s="81">
        <f t="shared" si="8"/>
        <v>0</v>
      </c>
      <c r="BQ9" s="81">
        <f t="shared" si="8"/>
        <v>0</v>
      </c>
      <c r="BR9" s="81">
        <f t="shared" si="8"/>
        <v>0</v>
      </c>
      <c r="BS9" s="410">
        <f t="shared" si="9"/>
        <v>0</v>
      </c>
      <c r="BT9" s="58"/>
      <c r="BU9" s="58"/>
      <c r="BV9" s="58"/>
      <c r="BW9" s="58"/>
      <c r="BX9" s="58"/>
      <c r="BY9" s="58"/>
      <c r="BZ9" s="58"/>
      <c r="CA9" s="58"/>
      <c r="CB9" s="58"/>
      <c r="CC9" s="58"/>
      <c r="CD9" s="58"/>
      <c r="CE9" s="58"/>
      <c r="CF9" s="58"/>
      <c r="CJ9" s="745" t="s">
        <v>291</v>
      </c>
      <c r="CK9" s="745">
        <v>7</v>
      </c>
    </row>
    <row r="10" spans="1:90" ht="15" x14ac:dyDescent="0.25">
      <c r="A10" s="100"/>
      <c r="B10" s="631" t="s">
        <v>380</v>
      </c>
      <c r="C10" s="407"/>
      <c r="D10" s="436"/>
      <c r="E10" s="309"/>
      <c r="F10" s="148"/>
      <c r="G10" s="80">
        <f t="shared" si="0"/>
        <v>0</v>
      </c>
      <c r="H10" s="81">
        <f t="shared" si="0"/>
        <v>0</v>
      </c>
      <c r="I10" s="81">
        <f t="shared" si="0"/>
        <v>0</v>
      </c>
      <c r="J10" s="81">
        <f t="shared" si="0"/>
        <v>0</v>
      </c>
      <c r="K10" s="81">
        <f t="shared" si="0"/>
        <v>0</v>
      </c>
      <c r="L10" s="81">
        <f t="shared" si="0"/>
        <v>0</v>
      </c>
      <c r="M10" s="81">
        <f t="shared" si="0"/>
        <v>0</v>
      </c>
      <c r="N10" s="81">
        <f t="shared" si="0"/>
        <v>0</v>
      </c>
      <c r="O10" s="81">
        <f t="shared" si="0"/>
        <v>0</v>
      </c>
      <c r="P10" s="81">
        <f t="shared" si="0"/>
        <v>0</v>
      </c>
      <c r="Q10" s="81">
        <f t="shared" si="0"/>
        <v>0</v>
      </c>
      <c r="R10" s="81">
        <f t="shared" si="0"/>
        <v>0</v>
      </c>
      <c r="S10" s="241">
        <f t="shared" si="10"/>
        <v>0</v>
      </c>
      <c r="T10" s="80">
        <f t="shared" si="2"/>
        <v>0</v>
      </c>
      <c r="U10" s="81">
        <f t="shared" si="2"/>
        <v>0</v>
      </c>
      <c r="V10" s="81">
        <f t="shared" si="2"/>
        <v>0</v>
      </c>
      <c r="W10" s="81">
        <f t="shared" si="2"/>
        <v>0</v>
      </c>
      <c r="X10" s="81">
        <f t="shared" si="2"/>
        <v>0</v>
      </c>
      <c r="Y10" s="81">
        <f t="shared" si="2"/>
        <v>0</v>
      </c>
      <c r="Z10" s="81">
        <f t="shared" si="2"/>
        <v>0</v>
      </c>
      <c r="AA10" s="81">
        <f t="shared" si="2"/>
        <v>0</v>
      </c>
      <c r="AB10" s="81">
        <f t="shared" si="2"/>
        <v>0</v>
      </c>
      <c r="AC10" s="81">
        <f t="shared" si="2"/>
        <v>0</v>
      </c>
      <c r="AD10" s="81">
        <f t="shared" si="2"/>
        <v>0</v>
      </c>
      <c r="AE10" s="81">
        <f t="shared" si="2"/>
        <v>0</v>
      </c>
      <c r="AF10" s="408">
        <f t="shared" si="3"/>
        <v>0</v>
      </c>
      <c r="AG10" s="80">
        <f t="shared" si="4"/>
        <v>0</v>
      </c>
      <c r="AH10" s="81">
        <f t="shared" si="4"/>
        <v>0</v>
      </c>
      <c r="AI10" s="81">
        <f t="shared" si="4"/>
        <v>0</v>
      </c>
      <c r="AJ10" s="81">
        <f t="shared" si="4"/>
        <v>0</v>
      </c>
      <c r="AK10" s="81">
        <f t="shared" si="4"/>
        <v>0</v>
      </c>
      <c r="AL10" s="81">
        <f t="shared" si="4"/>
        <v>0</v>
      </c>
      <c r="AM10" s="81">
        <f t="shared" si="4"/>
        <v>0</v>
      </c>
      <c r="AN10" s="81">
        <f t="shared" si="4"/>
        <v>0</v>
      </c>
      <c r="AO10" s="81">
        <f t="shared" si="4"/>
        <v>0</v>
      </c>
      <c r="AP10" s="81">
        <f t="shared" si="4"/>
        <v>0</v>
      </c>
      <c r="AQ10" s="81">
        <f t="shared" si="4"/>
        <v>0</v>
      </c>
      <c r="AR10" s="81">
        <f t="shared" si="4"/>
        <v>0</v>
      </c>
      <c r="AS10" s="409">
        <f t="shared" si="5"/>
        <v>0</v>
      </c>
      <c r="AT10" s="80">
        <f t="shared" si="6"/>
        <v>0</v>
      </c>
      <c r="AU10" s="81">
        <f t="shared" si="6"/>
        <v>0</v>
      </c>
      <c r="AV10" s="81">
        <f t="shared" si="6"/>
        <v>0</v>
      </c>
      <c r="AW10" s="81">
        <f t="shared" si="6"/>
        <v>0</v>
      </c>
      <c r="AX10" s="81">
        <f t="shared" si="6"/>
        <v>0</v>
      </c>
      <c r="AY10" s="81">
        <f t="shared" si="6"/>
        <v>0</v>
      </c>
      <c r="AZ10" s="81">
        <f t="shared" si="6"/>
        <v>0</v>
      </c>
      <c r="BA10" s="81">
        <f t="shared" si="6"/>
        <v>0</v>
      </c>
      <c r="BB10" s="81">
        <f t="shared" si="6"/>
        <v>0</v>
      </c>
      <c r="BC10" s="81">
        <f t="shared" si="6"/>
        <v>0</v>
      </c>
      <c r="BD10" s="81">
        <f t="shared" si="6"/>
        <v>0</v>
      </c>
      <c r="BE10" s="81">
        <f t="shared" si="6"/>
        <v>0</v>
      </c>
      <c r="BF10" s="371">
        <f t="shared" si="7"/>
        <v>0</v>
      </c>
      <c r="BG10" s="80">
        <f t="shared" si="8"/>
        <v>0</v>
      </c>
      <c r="BH10" s="81">
        <f t="shared" si="8"/>
        <v>0</v>
      </c>
      <c r="BI10" s="81">
        <f t="shared" si="8"/>
        <v>0</v>
      </c>
      <c r="BJ10" s="81">
        <f t="shared" si="8"/>
        <v>0</v>
      </c>
      <c r="BK10" s="81">
        <f t="shared" si="8"/>
        <v>0</v>
      </c>
      <c r="BL10" s="81">
        <f t="shared" si="8"/>
        <v>0</v>
      </c>
      <c r="BM10" s="81">
        <f t="shared" si="8"/>
        <v>0</v>
      </c>
      <c r="BN10" s="81">
        <f t="shared" si="8"/>
        <v>0</v>
      </c>
      <c r="BO10" s="81">
        <f t="shared" si="8"/>
        <v>0</v>
      </c>
      <c r="BP10" s="81">
        <f t="shared" si="8"/>
        <v>0</v>
      </c>
      <c r="BQ10" s="81">
        <f t="shared" si="8"/>
        <v>0</v>
      </c>
      <c r="BR10" s="81">
        <f t="shared" si="8"/>
        <v>0</v>
      </c>
      <c r="BS10" s="410">
        <f t="shared" si="9"/>
        <v>0</v>
      </c>
      <c r="BT10" s="58"/>
      <c r="BU10" s="58"/>
      <c r="BV10" s="58"/>
      <c r="BW10" s="58"/>
      <c r="BX10" s="58"/>
      <c r="BY10" s="58"/>
      <c r="BZ10" s="58"/>
      <c r="CA10" s="58"/>
      <c r="CB10" s="58"/>
      <c r="CC10" s="58"/>
      <c r="CD10" s="58"/>
      <c r="CE10" s="58"/>
      <c r="CF10" s="58"/>
      <c r="CJ10" s="745" t="s">
        <v>292</v>
      </c>
      <c r="CK10" s="745">
        <v>8</v>
      </c>
    </row>
    <row r="11" spans="1:90" ht="15" x14ac:dyDescent="0.25">
      <c r="A11" s="100" t="s">
        <v>169</v>
      </c>
      <c r="B11" s="631" t="s">
        <v>381</v>
      </c>
      <c r="C11" s="407"/>
      <c r="D11" s="436"/>
      <c r="E11" s="309"/>
      <c r="F11" s="148"/>
      <c r="G11" s="80">
        <f t="shared" si="0"/>
        <v>0</v>
      </c>
      <c r="H11" s="81">
        <f t="shared" si="0"/>
        <v>0</v>
      </c>
      <c r="I11" s="81">
        <f t="shared" si="0"/>
        <v>0</v>
      </c>
      <c r="J11" s="81">
        <f t="shared" si="0"/>
        <v>0</v>
      </c>
      <c r="K11" s="81">
        <f t="shared" si="0"/>
        <v>0</v>
      </c>
      <c r="L11" s="81">
        <f t="shared" si="0"/>
        <v>0</v>
      </c>
      <c r="M11" s="81">
        <f t="shared" si="0"/>
        <v>0</v>
      </c>
      <c r="N11" s="81">
        <f t="shared" si="0"/>
        <v>0</v>
      </c>
      <c r="O11" s="81">
        <f t="shared" si="0"/>
        <v>0</v>
      </c>
      <c r="P11" s="81">
        <f t="shared" si="0"/>
        <v>0</v>
      </c>
      <c r="Q11" s="81">
        <f t="shared" si="0"/>
        <v>0</v>
      </c>
      <c r="R11" s="81">
        <f t="shared" si="0"/>
        <v>0</v>
      </c>
      <c r="S11" s="241">
        <f t="shared" si="10"/>
        <v>0</v>
      </c>
      <c r="T11" s="80">
        <f t="shared" si="2"/>
        <v>0</v>
      </c>
      <c r="U11" s="81">
        <f t="shared" si="2"/>
        <v>0</v>
      </c>
      <c r="V11" s="81">
        <f t="shared" si="2"/>
        <v>0</v>
      </c>
      <c r="W11" s="81">
        <f t="shared" si="2"/>
        <v>0</v>
      </c>
      <c r="X11" s="81">
        <f t="shared" si="2"/>
        <v>0</v>
      </c>
      <c r="Y11" s="81">
        <f t="shared" si="2"/>
        <v>0</v>
      </c>
      <c r="Z11" s="81">
        <f t="shared" si="2"/>
        <v>0</v>
      </c>
      <c r="AA11" s="81">
        <f t="shared" si="2"/>
        <v>0</v>
      </c>
      <c r="AB11" s="81">
        <f t="shared" si="2"/>
        <v>0</v>
      </c>
      <c r="AC11" s="81">
        <f t="shared" si="2"/>
        <v>0</v>
      </c>
      <c r="AD11" s="81">
        <f t="shared" si="2"/>
        <v>0</v>
      </c>
      <c r="AE11" s="81">
        <f t="shared" si="2"/>
        <v>0</v>
      </c>
      <c r="AF11" s="408">
        <f t="shared" si="3"/>
        <v>0</v>
      </c>
      <c r="AG11" s="80">
        <f t="shared" si="4"/>
        <v>0</v>
      </c>
      <c r="AH11" s="81">
        <f t="shared" si="4"/>
        <v>0</v>
      </c>
      <c r="AI11" s="81">
        <f t="shared" si="4"/>
        <v>0</v>
      </c>
      <c r="AJ11" s="81">
        <f t="shared" si="4"/>
        <v>0</v>
      </c>
      <c r="AK11" s="81">
        <f t="shared" si="4"/>
        <v>0</v>
      </c>
      <c r="AL11" s="81">
        <f t="shared" si="4"/>
        <v>0</v>
      </c>
      <c r="AM11" s="81">
        <f t="shared" si="4"/>
        <v>0</v>
      </c>
      <c r="AN11" s="81">
        <f t="shared" si="4"/>
        <v>0</v>
      </c>
      <c r="AO11" s="81">
        <f t="shared" si="4"/>
        <v>0</v>
      </c>
      <c r="AP11" s="81">
        <f t="shared" si="4"/>
        <v>0</v>
      </c>
      <c r="AQ11" s="81">
        <f t="shared" si="4"/>
        <v>0</v>
      </c>
      <c r="AR11" s="81">
        <f t="shared" si="4"/>
        <v>0</v>
      </c>
      <c r="AS11" s="409">
        <f t="shared" si="5"/>
        <v>0</v>
      </c>
      <c r="AT11" s="80">
        <f t="shared" si="6"/>
        <v>0</v>
      </c>
      <c r="AU11" s="81">
        <f t="shared" si="6"/>
        <v>0</v>
      </c>
      <c r="AV11" s="81">
        <f t="shared" si="6"/>
        <v>0</v>
      </c>
      <c r="AW11" s="81">
        <f t="shared" si="6"/>
        <v>0</v>
      </c>
      <c r="AX11" s="81">
        <f t="shared" si="6"/>
        <v>0</v>
      </c>
      <c r="AY11" s="81">
        <f t="shared" si="6"/>
        <v>0</v>
      </c>
      <c r="AZ11" s="81">
        <f t="shared" si="6"/>
        <v>0</v>
      </c>
      <c r="BA11" s="81">
        <f t="shared" si="6"/>
        <v>0</v>
      </c>
      <c r="BB11" s="81">
        <f t="shared" si="6"/>
        <v>0</v>
      </c>
      <c r="BC11" s="81">
        <f t="shared" si="6"/>
        <v>0</v>
      </c>
      <c r="BD11" s="81">
        <f t="shared" si="6"/>
        <v>0</v>
      </c>
      <c r="BE11" s="81">
        <f t="shared" si="6"/>
        <v>0</v>
      </c>
      <c r="BF11" s="371">
        <f t="shared" si="7"/>
        <v>0</v>
      </c>
      <c r="BG11" s="80">
        <f t="shared" si="8"/>
        <v>0</v>
      </c>
      <c r="BH11" s="81">
        <f t="shared" si="8"/>
        <v>0</v>
      </c>
      <c r="BI11" s="81">
        <f t="shared" si="8"/>
        <v>0</v>
      </c>
      <c r="BJ11" s="81">
        <f t="shared" si="8"/>
        <v>0</v>
      </c>
      <c r="BK11" s="81">
        <f t="shared" si="8"/>
        <v>0</v>
      </c>
      <c r="BL11" s="81">
        <f t="shared" si="8"/>
        <v>0</v>
      </c>
      <c r="BM11" s="81">
        <f t="shared" si="8"/>
        <v>0</v>
      </c>
      <c r="BN11" s="81">
        <f t="shared" si="8"/>
        <v>0</v>
      </c>
      <c r="BO11" s="81">
        <f t="shared" si="8"/>
        <v>0</v>
      </c>
      <c r="BP11" s="81">
        <f t="shared" si="8"/>
        <v>0</v>
      </c>
      <c r="BQ11" s="81">
        <f t="shared" si="8"/>
        <v>0</v>
      </c>
      <c r="BR11" s="81">
        <f t="shared" si="8"/>
        <v>0</v>
      </c>
      <c r="BS11" s="410">
        <f t="shared" si="9"/>
        <v>0</v>
      </c>
      <c r="BT11" s="58"/>
      <c r="BU11" s="58"/>
      <c r="BV11" s="58"/>
      <c r="BW11" s="58"/>
      <c r="BX11" s="58"/>
      <c r="BY11" s="58"/>
      <c r="BZ11" s="58"/>
      <c r="CA11" s="58"/>
      <c r="CB11" s="58"/>
      <c r="CC11" s="58"/>
      <c r="CD11" s="58"/>
      <c r="CE11" s="58"/>
      <c r="CF11" s="58"/>
      <c r="CJ11" s="745" t="s">
        <v>293</v>
      </c>
      <c r="CK11" s="745">
        <v>9</v>
      </c>
    </row>
    <row r="12" spans="1:90" ht="15" x14ac:dyDescent="0.25">
      <c r="A12" s="100" t="s">
        <v>142</v>
      </c>
      <c r="B12" s="631" t="s">
        <v>382</v>
      </c>
      <c r="C12" s="407"/>
      <c r="D12" s="436"/>
      <c r="E12" s="309"/>
      <c r="F12" s="148"/>
      <c r="G12" s="80">
        <f t="shared" si="0"/>
        <v>0</v>
      </c>
      <c r="H12" s="81">
        <f t="shared" si="0"/>
        <v>0</v>
      </c>
      <c r="I12" s="81">
        <f t="shared" si="0"/>
        <v>0</v>
      </c>
      <c r="J12" s="81">
        <f t="shared" si="0"/>
        <v>0</v>
      </c>
      <c r="K12" s="81">
        <f t="shared" si="0"/>
        <v>0</v>
      </c>
      <c r="L12" s="81">
        <f t="shared" si="0"/>
        <v>0</v>
      </c>
      <c r="M12" s="81">
        <f t="shared" si="0"/>
        <v>0</v>
      </c>
      <c r="N12" s="81">
        <f t="shared" si="0"/>
        <v>0</v>
      </c>
      <c r="O12" s="81">
        <f t="shared" si="0"/>
        <v>0</v>
      </c>
      <c r="P12" s="81">
        <f t="shared" si="0"/>
        <v>0</v>
      </c>
      <c r="Q12" s="81">
        <f t="shared" si="0"/>
        <v>0</v>
      </c>
      <c r="R12" s="81">
        <f t="shared" si="0"/>
        <v>0</v>
      </c>
      <c r="S12" s="241">
        <f t="shared" si="10"/>
        <v>0</v>
      </c>
      <c r="T12" s="80">
        <f t="shared" si="2"/>
        <v>0</v>
      </c>
      <c r="U12" s="81">
        <f t="shared" si="2"/>
        <v>0</v>
      </c>
      <c r="V12" s="81">
        <f t="shared" si="2"/>
        <v>0</v>
      </c>
      <c r="W12" s="81">
        <f t="shared" si="2"/>
        <v>0</v>
      </c>
      <c r="X12" s="81">
        <f t="shared" si="2"/>
        <v>0</v>
      </c>
      <c r="Y12" s="81">
        <f t="shared" si="2"/>
        <v>0</v>
      </c>
      <c r="Z12" s="81">
        <f t="shared" si="2"/>
        <v>0</v>
      </c>
      <c r="AA12" s="81">
        <f t="shared" si="2"/>
        <v>0</v>
      </c>
      <c r="AB12" s="81">
        <f t="shared" si="2"/>
        <v>0</v>
      </c>
      <c r="AC12" s="81">
        <f t="shared" si="2"/>
        <v>0</v>
      </c>
      <c r="AD12" s="81">
        <f t="shared" si="2"/>
        <v>0</v>
      </c>
      <c r="AE12" s="81">
        <f t="shared" si="2"/>
        <v>0</v>
      </c>
      <c r="AF12" s="408">
        <f t="shared" si="3"/>
        <v>0</v>
      </c>
      <c r="AG12" s="80">
        <f t="shared" si="4"/>
        <v>0</v>
      </c>
      <c r="AH12" s="81">
        <f t="shared" si="4"/>
        <v>0</v>
      </c>
      <c r="AI12" s="81">
        <f t="shared" si="4"/>
        <v>0</v>
      </c>
      <c r="AJ12" s="81">
        <f t="shared" si="4"/>
        <v>0</v>
      </c>
      <c r="AK12" s="81">
        <f t="shared" si="4"/>
        <v>0</v>
      </c>
      <c r="AL12" s="81">
        <f t="shared" si="4"/>
        <v>0</v>
      </c>
      <c r="AM12" s="81">
        <f t="shared" si="4"/>
        <v>0</v>
      </c>
      <c r="AN12" s="81">
        <f t="shared" si="4"/>
        <v>0</v>
      </c>
      <c r="AO12" s="81">
        <f t="shared" si="4"/>
        <v>0</v>
      </c>
      <c r="AP12" s="81">
        <f t="shared" si="4"/>
        <v>0</v>
      </c>
      <c r="AQ12" s="81">
        <f t="shared" si="4"/>
        <v>0</v>
      </c>
      <c r="AR12" s="81">
        <f t="shared" si="4"/>
        <v>0</v>
      </c>
      <c r="AS12" s="409">
        <f t="shared" si="5"/>
        <v>0</v>
      </c>
      <c r="AT12" s="80">
        <f t="shared" si="6"/>
        <v>0</v>
      </c>
      <c r="AU12" s="81">
        <f t="shared" si="6"/>
        <v>0</v>
      </c>
      <c r="AV12" s="81">
        <f t="shared" si="6"/>
        <v>0</v>
      </c>
      <c r="AW12" s="81">
        <f t="shared" si="6"/>
        <v>0</v>
      </c>
      <c r="AX12" s="81">
        <f t="shared" si="6"/>
        <v>0</v>
      </c>
      <c r="AY12" s="81">
        <f t="shared" si="6"/>
        <v>0</v>
      </c>
      <c r="AZ12" s="81">
        <f t="shared" si="6"/>
        <v>0</v>
      </c>
      <c r="BA12" s="81">
        <f t="shared" si="6"/>
        <v>0</v>
      </c>
      <c r="BB12" s="81">
        <f t="shared" si="6"/>
        <v>0</v>
      </c>
      <c r="BC12" s="81">
        <f t="shared" si="6"/>
        <v>0</v>
      </c>
      <c r="BD12" s="81">
        <f t="shared" si="6"/>
        <v>0</v>
      </c>
      <c r="BE12" s="81">
        <f t="shared" si="6"/>
        <v>0</v>
      </c>
      <c r="BF12" s="371">
        <f t="shared" si="7"/>
        <v>0</v>
      </c>
      <c r="BG12" s="80">
        <f t="shared" si="8"/>
        <v>0</v>
      </c>
      <c r="BH12" s="81">
        <f t="shared" si="8"/>
        <v>0</v>
      </c>
      <c r="BI12" s="81">
        <f t="shared" si="8"/>
        <v>0</v>
      </c>
      <c r="BJ12" s="81">
        <f t="shared" si="8"/>
        <v>0</v>
      </c>
      <c r="BK12" s="81">
        <f t="shared" si="8"/>
        <v>0</v>
      </c>
      <c r="BL12" s="81">
        <f t="shared" si="8"/>
        <v>0</v>
      </c>
      <c r="BM12" s="81">
        <f t="shared" si="8"/>
        <v>0</v>
      </c>
      <c r="BN12" s="81">
        <f t="shared" si="8"/>
        <v>0</v>
      </c>
      <c r="BO12" s="81">
        <f t="shared" si="8"/>
        <v>0</v>
      </c>
      <c r="BP12" s="81">
        <f t="shared" si="8"/>
        <v>0</v>
      </c>
      <c r="BQ12" s="81">
        <f t="shared" si="8"/>
        <v>0</v>
      </c>
      <c r="BR12" s="81">
        <f t="shared" si="8"/>
        <v>0</v>
      </c>
      <c r="BS12" s="410">
        <f t="shared" si="9"/>
        <v>0</v>
      </c>
      <c r="BT12" s="58"/>
      <c r="BU12" s="58"/>
      <c r="BV12" s="58"/>
      <c r="BW12" s="58"/>
      <c r="BX12" s="58"/>
      <c r="BY12" s="58"/>
      <c r="BZ12" s="58"/>
      <c r="CA12" s="58"/>
      <c r="CB12" s="58"/>
      <c r="CC12" s="58"/>
      <c r="CD12" s="58"/>
      <c r="CE12" s="58"/>
      <c r="CF12" s="58"/>
      <c r="CJ12" s="745" t="s">
        <v>294</v>
      </c>
      <c r="CK12" s="745">
        <v>10</v>
      </c>
    </row>
    <row r="13" spans="1:90" ht="15" x14ac:dyDescent="0.25">
      <c r="A13" s="100" t="s">
        <v>347</v>
      </c>
      <c r="B13" s="631" t="s">
        <v>383</v>
      </c>
      <c r="C13" s="407"/>
      <c r="D13" s="436"/>
      <c r="E13" s="309"/>
      <c r="F13" s="148"/>
      <c r="G13" s="80">
        <f t="shared" si="0"/>
        <v>0</v>
      </c>
      <c r="H13" s="81">
        <f t="shared" si="0"/>
        <v>0</v>
      </c>
      <c r="I13" s="81">
        <f t="shared" si="0"/>
        <v>0</v>
      </c>
      <c r="J13" s="81">
        <f t="shared" si="0"/>
        <v>0</v>
      </c>
      <c r="K13" s="81">
        <f t="shared" si="0"/>
        <v>0</v>
      </c>
      <c r="L13" s="81">
        <f t="shared" si="0"/>
        <v>0</v>
      </c>
      <c r="M13" s="81">
        <f t="shared" si="0"/>
        <v>0</v>
      </c>
      <c r="N13" s="81">
        <f t="shared" si="0"/>
        <v>0</v>
      </c>
      <c r="O13" s="81">
        <f t="shared" si="0"/>
        <v>0</v>
      </c>
      <c r="P13" s="81">
        <f t="shared" si="0"/>
        <v>0</v>
      </c>
      <c r="Q13" s="81">
        <f t="shared" si="0"/>
        <v>0</v>
      </c>
      <c r="R13" s="81">
        <f t="shared" si="0"/>
        <v>0</v>
      </c>
      <c r="S13" s="241">
        <f t="shared" si="10"/>
        <v>0</v>
      </c>
      <c r="T13" s="80">
        <f t="shared" si="2"/>
        <v>0</v>
      </c>
      <c r="U13" s="81">
        <f t="shared" si="2"/>
        <v>0</v>
      </c>
      <c r="V13" s="81">
        <f t="shared" si="2"/>
        <v>0</v>
      </c>
      <c r="W13" s="81">
        <f t="shared" si="2"/>
        <v>0</v>
      </c>
      <c r="X13" s="81">
        <f t="shared" si="2"/>
        <v>0</v>
      </c>
      <c r="Y13" s="81">
        <f t="shared" si="2"/>
        <v>0</v>
      </c>
      <c r="Z13" s="81">
        <f t="shared" si="2"/>
        <v>0</v>
      </c>
      <c r="AA13" s="81">
        <f t="shared" si="2"/>
        <v>0</v>
      </c>
      <c r="AB13" s="81">
        <f t="shared" si="2"/>
        <v>0</v>
      </c>
      <c r="AC13" s="81">
        <f t="shared" si="2"/>
        <v>0</v>
      </c>
      <c r="AD13" s="81">
        <f t="shared" si="2"/>
        <v>0</v>
      </c>
      <c r="AE13" s="81">
        <f t="shared" si="2"/>
        <v>0</v>
      </c>
      <c r="AF13" s="408">
        <f t="shared" si="3"/>
        <v>0</v>
      </c>
      <c r="AG13" s="80">
        <f t="shared" si="4"/>
        <v>0</v>
      </c>
      <c r="AH13" s="81">
        <f t="shared" si="4"/>
        <v>0</v>
      </c>
      <c r="AI13" s="81">
        <f t="shared" si="4"/>
        <v>0</v>
      </c>
      <c r="AJ13" s="81">
        <f t="shared" si="4"/>
        <v>0</v>
      </c>
      <c r="AK13" s="81">
        <f t="shared" si="4"/>
        <v>0</v>
      </c>
      <c r="AL13" s="81">
        <f t="shared" si="4"/>
        <v>0</v>
      </c>
      <c r="AM13" s="81">
        <f t="shared" si="4"/>
        <v>0</v>
      </c>
      <c r="AN13" s="81">
        <f t="shared" si="4"/>
        <v>0</v>
      </c>
      <c r="AO13" s="81">
        <f t="shared" si="4"/>
        <v>0</v>
      </c>
      <c r="AP13" s="81">
        <f t="shared" si="4"/>
        <v>0</v>
      </c>
      <c r="AQ13" s="81">
        <f t="shared" si="4"/>
        <v>0</v>
      </c>
      <c r="AR13" s="81">
        <f t="shared" si="4"/>
        <v>0</v>
      </c>
      <c r="AS13" s="409">
        <f t="shared" si="5"/>
        <v>0</v>
      </c>
      <c r="AT13" s="80">
        <f t="shared" si="6"/>
        <v>0</v>
      </c>
      <c r="AU13" s="81">
        <f t="shared" si="6"/>
        <v>0</v>
      </c>
      <c r="AV13" s="81">
        <f t="shared" si="6"/>
        <v>0</v>
      </c>
      <c r="AW13" s="81">
        <f t="shared" si="6"/>
        <v>0</v>
      </c>
      <c r="AX13" s="81">
        <f t="shared" si="6"/>
        <v>0</v>
      </c>
      <c r="AY13" s="81">
        <f t="shared" si="6"/>
        <v>0</v>
      </c>
      <c r="AZ13" s="81">
        <f t="shared" si="6"/>
        <v>0</v>
      </c>
      <c r="BA13" s="81">
        <f t="shared" si="6"/>
        <v>0</v>
      </c>
      <c r="BB13" s="81">
        <f t="shared" si="6"/>
        <v>0</v>
      </c>
      <c r="BC13" s="81">
        <f t="shared" si="6"/>
        <v>0</v>
      </c>
      <c r="BD13" s="81">
        <f t="shared" si="6"/>
        <v>0</v>
      </c>
      <c r="BE13" s="81">
        <f t="shared" si="6"/>
        <v>0</v>
      </c>
      <c r="BF13" s="371">
        <f t="shared" si="7"/>
        <v>0</v>
      </c>
      <c r="BG13" s="80">
        <f t="shared" si="8"/>
        <v>0</v>
      </c>
      <c r="BH13" s="81">
        <f t="shared" si="8"/>
        <v>0</v>
      </c>
      <c r="BI13" s="81">
        <f t="shared" si="8"/>
        <v>0</v>
      </c>
      <c r="BJ13" s="81">
        <f t="shared" si="8"/>
        <v>0</v>
      </c>
      <c r="BK13" s="81">
        <f t="shared" si="8"/>
        <v>0</v>
      </c>
      <c r="BL13" s="81">
        <f t="shared" si="8"/>
        <v>0</v>
      </c>
      <c r="BM13" s="81">
        <f t="shared" si="8"/>
        <v>0</v>
      </c>
      <c r="BN13" s="81">
        <f t="shared" si="8"/>
        <v>0</v>
      </c>
      <c r="BO13" s="81">
        <f t="shared" si="8"/>
        <v>0</v>
      </c>
      <c r="BP13" s="81">
        <f t="shared" si="8"/>
        <v>0</v>
      </c>
      <c r="BQ13" s="81">
        <f t="shared" si="8"/>
        <v>0</v>
      </c>
      <c r="BR13" s="81">
        <f t="shared" si="8"/>
        <v>0</v>
      </c>
      <c r="BS13" s="410">
        <f t="shared" si="9"/>
        <v>0</v>
      </c>
      <c r="BT13" s="58"/>
      <c r="BU13" s="58"/>
      <c r="BV13" s="58"/>
      <c r="BW13" s="58"/>
      <c r="BX13" s="58"/>
      <c r="BY13" s="58"/>
      <c r="BZ13" s="58"/>
      <c r="CA13" s="58"/>
      <c r="CB13" s="58"/>
      <c r="CC13" s="58"/>
      <c r="CD13" s="58"/>
      <c r="CE13" s="58"/>
      <c r="CF13" s="58"/>
      <c r="CJ13" s="745" t="s">
        <v>295</v>
      </c>
      <c r="CK13" s="745">
        <v>11</v>
      </c>
    </row>
    <row r="14" spans="1:90" ht="6.75" customHeight="1" x14ac:dyDescent="0.2">
      <c r="A14" s="100"/>
      <c r="B14" s="51"/>
      <c r="C14" s="171"/>
      <c r="D14" s="372"/>
      <c r="E14" s="373"/>
      <c r="F14" s="148"/>
      <c r="G14" s="80">
        <f t="shared" si="0"/>
        <v>0</v>
      </c>
      <c r="H14" s="81">
        <f t="shared" si="0"/>
        <v>0</v>
      </c>
      <c r="I14" s="81">
        <f t="shared" si="0"/>
        <v>0</v>
      </c>
      <c r="J14" s="81">
        <f t="shared" si="0"/>
        <v>0</v>
      </c>
      <c r="K14" s="81">
        <f t="shared" si="0"/>
        <v>0</v>
      </c>
      <c r="L14" s="81">
        <f t="shared" si="0"/>
        <v>0</v>
      </c>
      <c r="M14" s="81">
        <f t="shared" si="0"/>
        <v>0</v>
      </c>
      <c r="N14" s="81">
        <f t="shared" si="0"/>
        <v>0</v>
      </c>
      <c r="O14" s="81">
        <f t="shared" si="0"/>
        <v>0</v>
      </c>
      <c r="P14" s="81">
        <f t="shared" si="0"/>
        <v>0</v>
      </c>
      <c r="Q14" s="81">
        <f t="shared" si="0"/>
        <v>0</v>
      </c>
      <c r="R14" s="81">
        <f t="shared" si="0"/>
        <v>0</v>
      </c>
      <c r="S14" s="241"/>
      <c r="T14" s="80">
        <f t="shared" si="2"/>
        <v>0</v>
      </c>
      <c r="U14" s="81">
        <f t="shared" si="2"/>
        <v>0</v>
      </c>
      <c r="V14" s="81">
        <f t="shared" si="2"/>
        <v>0</v>
      </c>
      <c r="W14" s="81">
        <f t="shared" si="2"/>
        <v>0</v>
      </c>
      <c r="X14" s="81">
        <f t="shared" si="2"/>
        <v>0</v>
      </c>
      <c r="Y14" s="81">
        <f t="shared" si="2"/>
        <v>0</v>
      </c>
      <c r="Z14" s="81">
        <f t="shared" si="2"/>
        <v>0</v>
      </c>
      <c r="AA14" s="81">
        <f t="shared" si="2"/>
        <v>0</v>
      </c>
      <c r="AB14" s="81">
        <f t="shared" si="2"/>
        <v>0</v>
      </c>
      <c r="AC14" s="81">
        <f t="shared" si="2"/>
        <v>0</v>
      </c>
      <c r="AD14" s="81">
        <f t="shared" si="2"/>
        <v>0</v>
      </c>
      <c r="AE14" s="81">
        <f t="shared" si="2"/>
        <v>0</v>
      </c>
      <c r="AF14" s="408"/>
      <c r="AG14" s="80">
        <f t="shared" si="4"/>
        <v>0</v>
      </c>
      <c r="AH14" s="81">
        <f t="shared" si="4"/>
        <v>0</v>
      </c>
      <c r="AI14" s="81">
        <f t="shared" si="4"/>
        <v>0</v>
      </c>
      <c r="AJ14" s="81">
        <f t="shared" si="4"/>
        <v>0</v>
      </c>
      <c r="AK14" s="81">
        <f t="shared" si="4"/>
        <v>0</v>
      </c>
      <c r="AL14" s="81">
        <f t="shared" si="4"/>
        <v>0</v>
      </c>
      <c r="AM14" s="81">
        <f t="shared" si="4"/>
        <v>0</v>
      </c>
      <c r="AN14" s="81">
        <f t="shared" si="4"/>
        <v>0</v>
      </c>
      <c r="AO14" s="81">
        <f t="shared" si="4"/>
        <v>0</v>
      </c>
      <c r="AP14" s="81">
        <f t="shared" si="4"/>
        <v>0</v>
      </c>
      <c r="AQ14" s="81">
        <f t="shared" si="4"/>
        <v>0</v>
      </c>
      <c r="AR14" s="81">
        <f t="shared" si="4"/>
        <v>0</v>
      </c>
      <c r="AS14" s="409"/>
      <c r="AT14" s="80">
        <f t="shared" si="6"/>
        <v>0</v>
      </c>
      <c r="AU14" s="81">
        <f t="shared" si="6"/>
        <v>0</v>
      </c>
      <c r="AV14" s="81">
        <f t="shared" si="6"/>
        <v>0</v>
      </c>
      <c r="AW14" s="81">
        <f t="shared" si="6"/>
        <v>0</v>
      </c>
      <c r="AX14" s="81">
        <f t="shared" si="6"/>
        <v>0</v>
      </c>
      <c r="AY14" s="81">
        <f t="shared" si="6"/>
        <v>0</v>
      </c>
      <c r="AZ14" s="81">
        <f t="shared" si="6"/>
        <v>0</v>
      </c>
      <c r="BA14" s="81">
        <f t="shared" si="6"/>
        <v>0</v>
      </c>
      <c r="BB14" s="81">
        <f t="shared" si="6"/>
        <v>0</v>
      </c>
      <c r="BC14" s="81">
        <f t="shared" si="6"/>
        <v>0</v>
      </c>
      <c r="BD14" s="81">
        <f t="shared" si="6"/>
        <v>0</v>
      </c>
      <c r="BE14" s="81">
        <f t="shared" si="6"/>
        <v>0</v>
      </c>
      <c r="BF14" s="371"/>
      <c r="BG14" s="80">
        <f t="shared" si="8"/>
        <v>0</v>
      </c>
      <c r="BH14" s="81">
        <f t="shared" si="8"/>
        <v>0</v>
      </c>
      <c r="BI14" s="81">
        <f t="shared" si="8"/>
        <v>0</v>
      </c>
      <c r="BJ14" s="81">
        <f t="shared" si="8"/>
        <v>0</v>
      </c>
      <c r="BK14" s="81">
        <f t="shared" si="8"/>
        <v>0</v>
      </c>
      <c r="BL14" s="81">
        <f t="shared" si="8"/>
        <v>0</v>
      </c>
      <c r="BM14" s="81">
        <f t="shared" si="8"/>
        <v>0</v>
      </c>
      <c r="BN14" s="81">
        <f t="shared" si="8"/>
        <v>0</v>
      </c>
      <c r="BO14" s="81">
        <f t="shared" si="8"/>
        <v>0</v>
      </c>
      <c r="BP14" s="81">
        <f t="shared" si="8"/>
        <v>0</v>
      </c>
      <c r="BQ14" s="81">
        <f t="shared" si="8"/>
        <v>0</v>
      </c>
      <c r="BR14" s="81">
        <f t="shared" si="8"/>
        <v>0</v>
      </c>
      <c r="BS14" s="410"/>
      <c r="BT14" s="58"/>
      <c r="BU14" s="58"/>
      <c r="BV14" s="58"/>
      <c r="BW14" s="58"/>
      <c r="BX14" s="58"/>
      <c r="BY14" s="58"/>
      <c r="BZ14" s="58"/>
      <c r="CA14" s="58"/>
      <c r="CB14" s="58"/>
      <c r="CC14" s="58"/>
      <c r="CD14" s="58"/>
      <c r="CE14" s="58"/>
      <c r="CF14" s="58"/>
      <c r="CJ14" s="745" t="s">
        <v>296</v>
      </c>
      <c r="CK14" s="745">
        <v>12</v>
      </c>
    </row>
    <row r="15" spans="1:90" x14ac:dyDescent="0.2">
      <c r="A15" s="100"/>
      <c r="B15" s="51" t="s">
        <v>192</v>
      </c>
      <c r="C15" s="171"/>
      <c r="D15" s="372"/>
      <c r="E15" s="373"/>
      <c r="F15" s="148"/>
      <c r="G15" s="80">
        <f t="shared" ref="G15:R22" si="11">IFERROR(IF(AND(VLOOKUP($C15,$CJ$3:$CK$62,2,FALSE)&lt;=G$2,VLOOKUP($C15,$CJ$3:$CK$62,2,FALSE)+$E15-1&gt;=G$2),ROUND($D15/$E15,1),0),0)</f>
        <v>0</v>
      </c>
      <c r="H15" s="81">
        <f t="shared" si="11"/>
        <v>0</v>
      </c>
      <c r="I15" s="81">
        <f t="shared" si="11"/>
        <v>0</v>
      </c>
      <c r="J15" s="81">
        <f t="shared" si="11"/>
        <v>0</v>
      </c>
      <c r="K15" s="81">
        <f t="shared" si="11"/>
        <v>0</v>
      </c>
      <c r="L15" s="81">
        <f t="shared" si="11"/>
        <v>0</v>
      </c>
      <c r="M15" s="81">
        <f t="shared" si="11"/>
        <v>0</v>
      </c>
      <c r="N15" s="81">
        <f t="shared" si="11"/>
        <v>0</v>
      </c>
      <c r="O15" s="81">
        <f t="shared" si="11"/>
        <v>0</v>
      </c>
      <c r="P15" s="81">
        <f t="shared" si="11"/>
        <v>0</v>
      </c>
      <c r="Q15" s="81">
        <f t="shared" si="11"/>
        <v>0</v>
      </c>
      <c r="R15" s="81">
        <f t="shared" si="11"/>
        <v>0</v>
      </c>
      <c r="S15" s="241"/>
      <c r="T15" s="80">
        <f t="shared" ref="T15:AE22" si="12">IFERROR(IF(AND(VLOOKUP($C15,$CJ$3:$CK$62,2,FALSE)&lt;=T$2,VLOOKUP($C15,$CJ$3:$CK$62,2,FALSE)+$E15-1&gt;=T$2),ROUND($D15/$E15,1),0),0)</f>
        <v>0</v>
      </c>
      <c r="U15" s="81">
        <f t="shared" si="12"/>
        <v>0</v>
      </c>
      <c r="V15" s="81">
        <f t="shared" si="12"/>
        <v>0</v>
      </c>
      <c r="W15" s="81">
        <f t="shared" si="12"/>
        <v>0</v>
      </c>
      <c r="X15" s="81">
        <f t="shared" si="12"/>
        <v>0</v>
      </c>
      <c r="Y15" s="81">
        <f t="shared" si="12"/>
        <v>0</v>
      </c>
      <c r="Z15" s="81">
        <f t="shared" si="12"/>
        <v>0</v>
      </c>
      <c r="AA15" s="81">
        <f t="shared" si="12"/>
        <v>0</v>
      </c>
      <c r="AB15" s="81">
        <f t="shared" si="12"/>
        <v>0</v>
      </c>
      <c r="AC15" s="81">
        <f t="shared" si="12"/>
        <v>0</v>
      </c>
      <c r="AD15" s="81">
        <f t="shared" si="12"/>
        <v>0</v>
      </c>
      <c r="AE15" s="81">
        <f t="shared" si="12"/>
        <v>0</v>
      </c>
      <c r="AF15" s="408"/>
      <c r="AG15" s="80">
        <f t="shared" ref="AG15:AR22" si="13">IFERROR(IF(AND(VLOOKUP($C15,$CJ$3:$CK$62,2,FALSE)&lt;=AG$2,VLOOKUP($C15,$CJ$3:$CK$62,2,FALSE)+$E15-1&gt;=AG$2),ROUND($D15/$E15,1),0),0)</f>
        <v>0</v>
      </c>
      <c r="AH15" s="81">
        <f t="shared" si="13"/>
        <v>0</v>
      </c>
      <c r="AI15" s="81">
        <f t="shared" si="13"/>
        <v>0</v>
      </c>
      <c r="AJ15" s="81">
        <f t="shared" si="13"/>
        <v>0</v>
      </c>
      <c r="AK15" s="81">
        <f t="shared" si="13"/>
        <v>0</v>
      </c>
      <c r="AL15" s="81">
        <f t="shared" si="13"/>
        <v>0</v>
      </c>
      <c r="AM15" s="81">
        <f t="shared" si="13"/>
        <v>0</v>
      </c>
      <c r="AN15" s="81">
        <f t="shared" si="13"/>
        <v>0</v>
      </c>
      <c r="AO15" s="81">
        <f t="shared" si="13"/>
        <v>0</v>
      </c>
      <c r="AP15" s="81">
        <f t="shared" si="13"/>
        <v>0</v>
      </c>
      <c r="AQ15" s="81">
        <f t="shared" si="13"/>
        <v>0</v>
      </c>
      <c r="AR15" s="81">
        <f t="shared" si="13"/>
        <v>0</v>
      </c>
      <c r="AS15" s="409"/>
      <c r="AT15" s="80">
        <f t="shared" ref="AT15:BE22" si="14">IFERROR(IF(AND(VLOOKUP($C15,$CJ$3:$CK$62,2,FALSE)&lt;=AT$2,VLOOKUP($C15,$CJ$3:$CK$62,2,FALSE)+$E15-1&gt;=AT$2),ROUND($D15/$E15,1),0),0)</f>
        <v>0</v>
      </c>
      <c r="AU15" s="81">
        <f t="shared" si="14"/>
        <v>0</v>
      </c>
      <c r="AV15" s="81">
        <f t="shared" si="14"/>
        <v>0</v>
      </c>
      <c r="AW15" s="81">
        <f t="shared" si="14"/>
        <v>0</v>
      </c>
      <c r="AX15" s="81">
        <f t="shared" si="14"/>
        <v>0</v>
      </c>
      <c r="AY15" s="81">
        <f t="shared" si="14"/>
        <v>0</v>
      </c>
      <c r="AZ15" s="81">
        <f t="shared" si="14"/>
        <v>0</v>
      </c>
      <c r="BA15" s="81">
        <f t="shared" si="14"/>
        <v>0</v>
      </c>
      <c r="BB15" s="81">
        <f t="shared" si="14"/>
        <v>0</v>
      </c>
      <c r="BC15" s="81">
        <f t="shared" si="14"/>
        <v>0</v>
      </c>
      <c r="BD15" s="81">
        <f t="shared" si="14"/>
        <v>0</v>
      </c>
      <c r="BE15" s="81">
        <f t="shared" si="14"/>
        <v>0</v>
      </c>
      <c r="BF15" s="371"/>
      <c r="BG15" s="80">
        <f t="shared" ref="BG15:BR22" si="15">IFERROR(IF(AND(VLOOKUP($C15,$CJ$3:$CK$62,2,FALSE)&lt;=BG$2,VLOOKUP($C15,$CJ$3:$CK$62,2,FALSE)+$E15-1&gt;=BG$2),ROUND($D15/$E15,1),0),0)</f>
        <v>0</v>
      </c>
      <c r="BH15" s="81">
        <f t="shared" si="15"/>
        <v>0</v>
      </c>
      <c r="BI15" s="81">
        <f t="shared" si="15"/>
        <v>0</v>
      </c>
      <c r="BJ15" s="81">
        <f t="shared" si="15"/>
        <v>0</v>
      </c>
      <c r="BK15" s="81">
        <f t="shared" si="15"/>
        <v>0</v>
      </c>
      <c r="BL15" s="81">
        <f t="shared" si="15"/>
        <v>0</v>
      </c>
      <c r="BM15" s="81">
        <f t="shared" si="15"/>
        <v>0</v>
      </c>
      <c r="BN15" s="81">
        <f t="shared" si="15"/>
        <v>0</v>
      </c>
      <c r="BO15" s="81">
        <f t="shared" si="15"/>
        <v>0</v>
      </c>
      <c r="BP15" s="81">
        <f t="shared" si="15"/>
        <v>0</v>
      </c>
      <c r="BQ15" s="81">
        <f t="shared" si="15"/>
        <v>0</v>
      </c>
      <c r="BR15" s="81">
        <f t="shared" si="15"/>
        <v>0</v>
      </c>
      <c r="BS15" s="410"/>
      <c r="BT15" s="58"/>
      <c r="BU15" s="58"/>
      <c r="BV15" s="58"/>
      <c r="BW15" s="58"/>
      <c r="BX15" s="58"/>
      <c r="BY15" s="58"/>
      <c r="BZ15" s="58"/>
      <c r="CA15" s="58"/>
      <c r="CB15" s="58"/>
      <c r="CC15" s="58"/>
      <c r="CD15" s="58"/>
      <c r="CE15" s="58"/>
      <c r="CF15" s="58"/>
      <c r="CJ15" s="745" t="s">
        <v>297</v>
      </c>
      <c r="CK15" s="745">
        <v>13</v>
      </c>
    </row>
    <row r="16" spans="1:90" ht="15" x14ac:dyDescent="0.25">
      <c r="A16" s="100"/>
      <c r="B16" s="169" t="s">
        <v>155</v>
      </c>
      <c r="C16" s="407" t="s">
        <v>289</v>
      </c>
      <c r="D16" s="436">
        <v>750</v>
      </c>
      <c r="E16" s="309">
        <v>48</v>
      </c>
      <c r="F16" s="148"/>
      <c r="G16" s="80">
        <f t="shared" si="11"/>
        <v>0</v>
      </c>
      <c r="H16" s="81">
        <f t="shared" si="11"/>
        <v>0</v>
      </c>
      <c r="I16" s="81">
        <f t="shared" si="11"/>
        <v>0</v>
      </c>
      <c r="J16" s="81">
        <f t="shared" si="11"/>
        <v>0</v>
      </c>
      <c r="K16" s="81">
        <f t="shared" si="11"/>
        <v>15.6</v>
      </c>
      <c r="L16" s="81">
        <f t="shared" si="11"/>
        <v>15.6</v>
      </c>
      <c r="M16" s="81">
        <f t="shared" si="11"/>
        <v>15.6</v>
      </c>
      <c r="N16" s="81">
        <f t="shared" si="11"/>
        <v>15.6</v>
      </c>
      <c r="O16" s="81">
        <f t="shared" si="11"/>
        <v>15.6</v>
      </c>
      <c r="P16" s="81">
        <f t="shared" si="11"/>
        <v>15.6</v>
      </c>
      <c r="Q16" s="81">
        <f t="shared" si="11"/>
        <v>15.6</v>
      </c>
      <c r="R16" s="81">
        <f t="shared" si="11"/>
        <v>15.6</v>
      </c>
      <c r="S16" s="241">
        <f t="shared" ref="S16:S22" si="16">SUM(G16:R16)</f>
        <v>124.79999999999998</v>
      </c>
      <c r="T16" s="80">
        <f t="shared" si="12"/>
        <v>15.6</v>
      </c>
      <c r="U16" s="81">
        <f t="shared" si="12"/>
        <v>15.6</v>
      </c>
      <c r="V16" s="81">
        <f t="shared" si="12"/>
        <v>15.6</v>
      </c>
      <c r="W16" s="81">
        <f t="shared" si="12"/>
        <v>15.6</v>
      </c>
      <c r="X16" s="81">
        <f t="shared" si="12"/>
        <v>15.6</v>
      </c>
      <c r="Y16" s="81">
        <f t="shared" si="12"/>
        <v>15.6</v>
      </c>
      <c r="Z16" s="81">
        <f t="shared" si="12"/>
        <v>15.6</v>
      </c>
      <c r="AA16" s="81">
        <f t="shared" si="12"/>
        <v>15.6</v>
      </c>
      <c r="AB16" s="81">
        <f t="shared" si="12"/>
        <v>15.6</v>
      </c>
      <c r="AC16" s="81">
        <f t="shared" si="12"/>
        <v>15.6</v>
      </c>
      <c r="AD16" s="81">
        <f t="shared" si="12"/>
        <v>15.6</v>
      </c>
      <c r="AE16" s="81">
        <f t="shared" si="12"/>
        <v>15.6</v>
      </c>
      <c r="AF16" s="408">
        <f t="shared" ref="AF16:AF22" si="17">SUM(T16:AE16)</f>
        <v>187.19999999999996</v>
      </c>
      <c r="AG16" s="80">
        <f t="shared" si="13"/>
        <v>15.6</v>
      </c>
      <c r="AH16" s="81">
        <f t="shared" si="13"/>
        <v>15.6</v>
      </c>
      <c r="AI16" s="81">
        <f t="shared" si="13"/>
        <v>15.6</v>
      </c>
      <c r="AJ16" s="81">
        <f t="shared" si="13"/>
        <v>15.6</v>
      </c>
      <c r="AK16" s="81">
        <f t="shared" si="13"/>
        <v>15.6</v>
      </c>
      <c r="AL16" s="81">
        <f t="shared" si="13"/>
        <v>15.6</v>
      </c>
      <c r="AM16" s="81">
        <f t="shared" si="13"/>
        <v>15.6</v>
      </c>
      <c r="AN16" s="81">
        <f t="shared" si="13"/>
        <v>15.6</v>
      </c>
      <c r="AO16" s="81">
        <f t="shared" si="13"/>
        <v>15.6</v>
      </c>
      <c r="AP16" s="81">
        <f t="shared" si="13"/>
        <v>15.6</v>
      </c>
      <c r="AQ16" s="81">
        <f t="shared" si="13"/>
        <v>15.6</v>
      </c>
      <c r="AR16" s="81">
        <f t="shared" si="13"/>
        <v>15.6</v>
      </c>
      <c r="AS16" s="409">
        <f t="shared" ref="AS16:AS22" si="18">SUM(AG16:AR16)</f>
        <v>187.19999999999996</v>
      </c>
      <c r="AT16" s="80">
        <f t="shared" si="14"/>
        <v>15.6</v>
      </c>
      <c r="AU16" s="81">
        <f t="shared" si="14"/>
        <v>15.6</v>
      </c>
      <c r="AV16" s="81">
        <f t="shared" si="14"/>
        <v>15.6</v>
      </c>
      <c r="AW16" s="81">
        <f t="shared" si="14"/>
        <v>15.6</v>
      </c>
      <c r="AX16" s="81">
        <f t="shared" si="14"/>
        <v>15.6</v>
      </c>
      <c r="AY16" s="81">
        <f t="shared" si="14"/>
        <v>15.6</v>
      </c>
      <c r="AZ16" s="81">
        <f t="shared" si="14"/>
        <v>15.6</v>
      </c>
      <c r="BA16" s="81">
        <f t="shared" si="14"/>
        <v>15.6</v>
      </c>
      <c r="BB16" s="81">
        <f t="shared" si="14"/>
        <v>15.6</v>
      </c>
      <c r="BC16" s="81">
        <f t="shared" si="14"/>
        <v>15.6</v>
      </c>
      <c r="BD16" s="81">
        <f t="shared" si="14"/>
        <v>15.6</v>
      </c>
      <c r="BE16" s="81">
        <f t="shared" si="14"/>
        <v>15.6</v>
      </c>
      <c r="BF16" s="371">
        <f t="shared" ref="BF16:BF22" si="19">SUM(AT16:BE16)</f>
        <v>187.19999999999996</v>
      </c>
      <c r="BG16" s="80">
        <f t="shared" si="15"/>
        <v>15.6</v>
      </c>
      <c r="BH16" s="81">
        <f t="shared" si="15"/>
        <v>15.6</v>
      </c>
      <c r="BI16" s="81">
        <f t="shared" si="15"/>
        <v>15.6</v>
      </c>
      <c r="BJ16" s="81">
        <f t="shared" si="15"/>
        <v>15.6</v>
      </c>
      <c r="BK16" s="81">
        <f t="shared" si="15"/>
        <v>0</v>
      </c>
      <c r="BL16" s="81">
        <f t="shared" si="15"/>
        <v>0</v>
      </c>
      <c r="BM16" s="81">
        <f t="shared" si="15"/>
        <v>0</v>
      </c>
      <c r="BN16" s="81">
        <f t="shared" si="15"/>
        <v>0</v>
      </c>
      <c r="BO16" s="81">
        <f t="shared" si="15"/>
        <v>0</v>
      </c>
      <c r="BP16" s="81">
        <f t="shared" si="15"/>
        <v>0</v>
      </c>
      <c r="BQ16" s="81">
        <f t="shared" si="15"/>
        <v>0</v>
      </c>
      <c r="BR16" s="81">
        <f t="shared" si="15"/>
        <v>0</v>
      </c>
      <c r="BS16" s="410">
        <f t="shared" ref="BS16:BS22" si="20">SUM(BG16:BR16)</f>
        <v>62.4</v>
      </c>
      <c r="BT16" s="58"/>
      <c r="BU16" s="58"/>
      <c r="BV16" s="58"/>
      <c r="BW16" s="58"/>
      <c r="BX16" s="58"/>
      <c r="BY16" s="58"/>
      <c r="BZ16" s="58"/>
      <c r="CA16" s="58"/>
      <c r="CB16" s="58"/>
      <c r="CC16" s="58"/>
      <c r="CD16" s="58"/>
      <c r="CE16" s="58"/>
      <c r="CF16" s="58"/>
      <c r="CJ16" s="745" t="s">
        <v>298</v>
      </c>
      <c r="CK16" s="745">
        <v>14</v>
      </c>
    </row>
    <row r="17" spans="1:89" ht="15" x14ac:dyDescent="0.25">
      <c r="A17" s="100"/>
      <c r="B17" s="169" t="s">
        <v>187</v>
      </c>
      <c r="C17" s="407" t="s">
        <v>289</v>
      </c>
      <c r="D17" s="436">
        <v>150</v>
      </c>
      <c r="E17" s="309">
        <v>54</v>
      </c>
      <c r="F17" s="148"/>
      <c r="G17" s="80">
        <f t="shared" si="11"/>
        <v>0</v>
      </c>
      <c r="H17" s="81">
        <f t="shared" si="11"/>
        <v>0</v>
      </c>
      <c r="I17" s="81">
        <f t="shared" si="11"/>
        <v>0</v>
      </c>
      <c r="J17" s="81">
        <f t="shared" si="11"/>
        <v>0</v>
      </c>
      <c r="K17" s="81">
        <f t="shared" si="11"/>
        <v>2.8</v>
      </c>
      <c r="L17" s="81">
        <f t="shared" si="11"/>
        <v>2.8</v>
      </c>
      <c r="M17" s="81">
        <f t="shared" si="11"/>
        <v>2.8</v>
      </c>
      <c r="N17" s="81">
        <f t="shared" si="11"/>
        <v>2.8</v>
      </c>
      <c r="O17" s="81">
        <f t="shared" si="11"/>
        <v>2.8</v>
      </c>
      <c r="P17" s="81">
        <f t="shared" si="11"/>
        <v>2.8</v>
      </c>
      <c r="Q17" s="81">
        <f t="shared" si="11"/>
        <v>2.8</v>
      </c>
      <c r="R17" s="81">
        <f t="shared" si="11"/>
        <v>2.8</v>
      </c>
      <c r="S17" s="241">
        <f t="shared" si="16"/>
        <v>22.400000000000002</v>
      </c>
      <c r="T17" s="80">
        <f t="shared" si="12"/>
        <v>2.8</v>
      </c>
      <c r="U17" s="81">
        <f t="shared" si="12"/>
        <v>2.8</v>
      </c>
      <c r="V17" s="81">
        <f t="shared" si="12"/>
        <v>2.8</v>
      </c>
      <c r="W17" s="81">
        <f t="shared" si="12"/>
        <v>2.8</v>
      </c>
      <c r="X17" s="81">
        <f t="shared" si="12"/>
        <v>2.8</v>
      </c>
      <c r="Y17" s="81">
        <f t="shared" si="12"/>
        <v>2.8</v>
      </c>
      <c r="Z17" s="81">
        <f t="shared" si="12"/>
        <v>2.8</v>
      </c>
      <c r="AA17" s="81">
        <f t="shared" si="12"/>
        <v>2.8</v>
      </c>
      <c r="AB17" s="81">
        <f t="shared" si="12"/>
        <v>2.8</v>
      </c>
      <c r="AC17" s="81">
        <f t="shared" si="12"/>
        <v>2.8</v>
      </c>
      <c r="AD17" s="81">
        <f t="shared" si="12"/>
        <v>2.8</v>
      </c>
      <c r="AE17" s="81">
        <f t="shared" si="12"/>
        <v>2.8</v>
      </c>
      <c r="AF17" s="408">
        <f t="shared" si="17"/>
        <v>33.6</v>
      </c>
      <c r="AG17" s="80">
        <f t="shared" si="13"/>
        <v>2.8</v>
      </c>
      <c r="AH17" s="81">
        <f t="shared" si="13"/>
        <v>2.8</v>
      </c>
      <c r="AI17" s="81">
        <f t="shared" si="13"/>
        <v>2.8</v>
      </c>
      <c r="AJ17" s="81">
        <f t="shared" si="13"/>
        <v>2.8</v>
      </c>
      <c r="AK17" s="81">
        <f t="shared" si="13"/>
        <v>2.8</v>
      </c>
      <c r="AL17" s="81">
        <f t="shared" si="13"/>
        <v>2.8</v>
      </c>
      <c r="AM17" s="81">
        <f t="shared" si="13"/>
        <v>2.8</v>
      </c>
      <c r="AN17" s="81">
        <f t="shared" si="13"/>
        <v>2.8</v>
      </c>
      <c r="AO17" s="81">
        <f t="shared" si="13"/>
        <v>2.8</v>
      </c>
      <c r="AP17" s="81">
        <f t="shared" si="13"/>
        <v>2.8</v>
      </c>
      <c r="AQ17" s="81">
        <f t="shared" si="13"/>
        <v>2.8</v>
      </c>
      <c r="AR17" s="81">
        <f t="shared" si="13"/>
        <v>2.8</v>
      </c>
      <c r="AS17" s="409">
        <f t="shared" si="18"/>
        <v>33.6</v>
      </c>
      <c r="AT17" s="80">
        <f t="shared" si="14"/>
        <v>2.8</v>
      </c>
      <c r="AU17" s="81">
        <f t="shared" si="14"/>
        <v>2.8</v>
      </c>
      <c r="AV17" s="81">
        <f t="shared" si="14"/>
        <v>2.8</v>
      </c>
      <c r="AW17" s="81">
        <f t="shared" si="14"/>
        <v>2.8</v>
      </c>
      <c r="AX17" s="81">
        <f t="shared" si="14"/>
        <v>2.8</v>
      </c>
      <c r="AY17" s="81">
        <f t="shared" si="14"/>
        <v>2.8</v>
      </c>
      <c r="AZ17" s="81">
        <f t="shared" si="14"/>
        <v>2.8</v>
      </c>
      <c r="BA17" s="81">
        <f t="shared" si="14"/>
        <v>2.8</v>
      </c>
      <c r="BB17" s="81">
        <f t="shared" si="14"/>
        <v>2.8</v>
      </c>
      <c r="BC17" s="81">
        <f t="shared" si="14"/>
        <v>2.8</v>
      </c>
      <c r="BD17" s="81">
        <f t="shared" si="14"/>
        <v>2.8</v>
      </c>
      <c r="BE17" s="81">
        <f t="shared" si="14"/>
        <v>2.8</v>
      </c>
      <c r="BF17" s="371">
        <f t="shared" si="19"/>
        <v>33.6</v>
      </c>
      <c r="BG17" s="80">
        <f t="shared" si="15"/>
        <v>2.8</v>
      </c>
      <c r="BH17" s="81">
        <f t="shared" si="15"/>
        <v>2.8</v>
      </c>
      <c r="BI17" s="81">
        <f t="shared" si="15"/>
        <v>2.8</v>
      </c>
      <c r="BJ17" s="81">
        <f t="shared" si="15"/>
        <v>2.8</v>
      </c>
      <c r="BK17" s="81">
        <f t="shared" si="15"/>
        <v>2.8</v>
      </c>
      <c r="BL17" s="81">
        <f t="shared" si="15"/>
        <v>2.8</v>
      </c>
      <c r="BM17" s="81">
        <f t="shared" si="15"/>
        <v>2.8</v>
      </c>
      <c r="BN17" s="81">
        <f t="shared" si="15"/>
        <v>2.8</v>
      </c>
      <c r="BO17" s="81">
        <f t="shared" si="15"/>
        <v>2.8</v>
      </c>
      <c r="BP17" s="81">
        <f t="shared" si="15"/>
        <v>2.8</v>
      </c>
      <c r="BQ17" s="81">
        <f t="shared" si="15"/>
        <v>0</v>
      </c>
      <c r="BR17" s="81">
        <f t="shared" si="15"/>
        <v>0</v>
      </c>
      <c r="BS17" s="410">
        <f t="shared" si="20"/>
        <v>28.000000000000004</v>
      </c>
      <c r="BT17" s="58"/>
      <c r="BU17" s="58"/>
      <c r="BV17" s="58"/>
      <c r="BW17" s="58"/>
      <c r="BX17" s="58"/>
      <c r="BY17" s="58"/>
      <c r="BZ17" s="58"/>
      <c r="CA17" s="58"/>
      <c r="CB17" s="58"/>
      <c r="CC17" s="58"/>
      <c r="CD17" s="58"/>
      <c r="CE17" s="58"/>
      <c r="CF17" s="58"/>
      <c r="CJ17" s="745" t="s">
        <v>299</v>
      </c>
      <c r="CK17" s="745">
        <v>15</v>
      </c>
    </row>
    <row r="18" spans="1:89" ht="15" x14ac:dyDescent="0.25">
      <c r="A18" s="100"/>
      <c r="B18" s="169" t="s">
        <v>188</v>
      </c>
      <c r="C18" s="407" t="s">
        <v>287</v>
      </c>
      <c r="D18" s="436">
        <v>30</v>
      </c>
      <c r="E18" s="309">
        <v>60</v>
      </c>
      <c r="F18" s="148"/>
      <c r="G18" s="80">
        <f t="shared" si="11"/>
        <v>0</v>
      </c>
      <c r="H18" s="81">
        <f t="shared" si="11"/>
        <v>0</v>
      </c>
      <c r="I18" s="81">
        <f t="shared" si="11"/>
        <v>0.5</v>
      </c>
      <c r="J18" s="81">
        <f t="shared" si="11"/>
        <v>0.5</v>
      </c>
      <c r="K18" s="81">
        <f t="shared" si="11"/>
        <v>0.5</v>
      </c>
      <c r="L18" s="81">
        <f t="shared" si="11"/>
        <v>0.5</v>
      </c>
      <c r="M18" s="81">
        <f t="shared" si="11"/>
        <v>0.5</v>
      </c>
      <c r="N18" s="81">
        <f t="shared" si="11"/>
        <v>0.5</v>
      </c>
      <c r="O18" s="81">
        <f t="shared" si="11"/>
        <v>0.5</v>
      </c>
      <c r="P18" s="81">
        <f t="shared" si="11"/>
        <v>0.5</v>
      </c>
      <c r="Q18" s="81">
        <f t="shared" si="11"/>
        <v>0.5</v>
      </c>
      <c r="R18" s="81">
        <f t="shared" si="11"/>
        <v>0.5</v>
      </c>
      <c r="S18" s="241">
        <f t="shared" si="16"/>
        <v>5</v>
      </c>
      <c r="T18" s="80">
        <f t="shared" si="12"/>
        <v>0.5</v>
      </c>
      <c r="U18" s="81">
        <f t="shared" si="12"/>
        <v>0.5</v>
      </c>
      <c r="V18" s="81">
        <f t="shared" si="12"/>
        <v>0.5</v>
      </c>
      <c r="W18" s="81">
        <f t="shared" si="12"/>
        <v>0.5</v>
      </c>
      <c r="X18" s="81">
        <f t="shared" si="12"/>
        <v>0.5</v>
      </c>
      <c r="Y18" s="81">
        <f t="shared" si="12"/>
        <v>0.5</v>
      </c>
      <c r="Z18" s="81">
        <f t="shared" si="12"/>
        <v>0.5</v>
      </c>
      <c r="AA18" s="81">
        <f t="shared" si="12"/>
        <v>0.5</v>
      </c>
      <c r="AB18" s="81">
        <f t="shared" si="12"/>
        <v>0.5</v>
      </c>
      <c r="AC18" s="81">
        <f t="shared" si="12"/>
        <v>0.5</v>
      </c>
      <c r="AD18" s="81">
        <f t="shared" si="12"/>
        <v>0.5</v>
      </c>
      <c r="AE18" s="81">
        <f t="shared" si="12"/>
        <v>0.5</v>
      </c>
      <c r="AF18" s="408">
        <f t="shared" si="17"/>
        <v>6</v>
      </c>
      <c r="AG18" s="80">
        <f t="shared" si="13"/>
        <v>0.5</v>
      </c>
      <c r="AH18" s="81">
        <f t="shared" si="13"/>
        <v>0.5</v>
      </c>
      <c r="AI18" s="81">
        <f t="shared" si="13"/>
        <v>0.5</v>
      </c>
      <c r="AJ18" s="81">
        <f t="shared" si="13"/>
        <v>0.5</v>
      </c>
      <c r="AK18" s="81">
        <f t="shared" si="13"/>
        <v>0.5</v>
      </c>
      <c r="AL18" s="81">
        <f t="shared" si="13"/>
        <v>0.5</v>
      </c>
      <c r="AM18" s="81">
        <f t="shared" si="13"/>
        <v>0.5</v>
      </c>
      <c r="AN18" s="81">
        <f t="shared" si="13"/>
        <v>0.5</v>
      </c>
      <c r="AO18" s="81">
        <f t="shared" si="13"/>
        <v>0.5</v>
      </c>
      <c r="AP18" s="81">
        <f t="shared" si="13"/>
        <v>0.5</v>
      </c>
      <c r="AQ18" s="81">
        <f t="shared" si="13"/>
        <v>0.5</v>
      </c>
      <c r="AR18" s="81">
        <f t="shared" si="13"/>
        <v>0.5</v>
      </c>
      <c r="AS18" s="409">
        <f t="shared" si="18"/>
        <v>6</v>
      </c>
      <c r="AT18" s="80">
        <f t="shared" si="14"/>
        <v>0.5</v>
      </c>
      <c r="AU18" s="81">
        <f t="shared" si="14"/>
        <v>0.5</v>
      </c>
      <c r="AV18" s="81">
        <f t="shared" si="14"/>
        <v>0.5</v>
      </c>
      <c r="AW18" s="81">
        <f t="shared" si="14"/>
        <v>0.5</v>
      </c>
      <c r="AX18" s="81">
        <f t="shared" si="14"/>
        <v>0.5</v>
      </c>
      <c r="AY18" s="81">
        <f t="shared" si="14"/>
        <v>0.5</v>
      </c>
      <c r="AZ18" s="81">
        <f t="shared" si="14"/>
        <v>0.5</v>
      </c>
      <c r="BA18" s="81">
        <f t="shared" si="14"/>
        <v>0.5</v>
      </c>
      <c r="BB18" s="81">
        <f t="shared" si="14"/>
        <v>0.5</v>
      </c>
      <c r="BC18" s="81">
        <f t="shared" si="14"/>
        <v>0.5</v>
      </c>
      <c r="BD18" s="81">
        <f t="shared" si="14"/>
        <v>0.5</v>
      </c>
      <c r="BE18" s="81">
        <f t="shared" si="14"/>
        <v>0.5</v>
      </c>
      <c r="BF18" s="371">
        <f t="shared" si="19"/>
        <v>6</v>
      </c>
      <c r="BG18" s="80">
        <f t="shared" si="15"/>
        <v>0.5</v>
      </c>
      <c r="BH18" s="81">
        <f t="shared" si="15"/>
        <v>0.5</v>
      </c>
      <c r="BI18" s="81">
        <f t="shared" si="15"/>
        <v>0.5</v>
      </c>
      <c r="BJ18" s="81">
        <f t="shared" si="15"/>
        <v>0.5</v>
      </c>
      <c r="BK18" s="81">
        <f t="shared" si="15"/>
        <v>0.5</v>
      </c>
      <c r="BL18" s="81">
        <f t="shared" si="15"/>
        <v>0.5</v>
      </c>
      <c r="BM18" s="81">
        <f t="shared" si="15"/>
        <v>0.5</v>
      </c>
      <c r="BN18" s="81">
        <f t="shared" si="15"/>
        <v>0.5</v>
      </c>
      <c r="BO18" s="81">
        <f t="shared" si="15"/>
        <v>0.5</v>
      </c>
      <c r="BP18" s="81">
        <f t="shared" si="15"/>
        <v>0.5</v>
      </c>
      <c r="BQ18" s="81">
        <f t="shared" si="15"/>
        <v>0.5</v>
      </c>
      <c r="BR18" s="81">
        <f t="shared" si="15"/>
        <v>0.5</v>
      </c>
      <c r="BS18" s="410">
        <f t="shared" si="20"/>
        <v>6</v>
      </c>
      <c r="BT18" s="58"/>
      <c r="BU18" s="58"/>
      <c r="BV18" s="58"/>
      <c r="BW18" s="58"/>
      <c r="BX18" s="58"/>
      <c r="BY18" s="58"/>
      <c r="BZ18" s="58"/>
      <c r="CA18" s="58"/>
      <c r="CB18" s="58"/>
      <c r="CC18" s="58"/>
      <c r="CD18" s="58"/>
      <c r="CE18" s="58"/>
      <c r="CF18" s="58"/>
      <c r="CJ18" s="745" t="s">
        <v>300</v>
      </c>
      <c r="CK18" s="745">
        <v>16</v>
      </c>
    </row>
    <row r="19" spans="1:89" ht="15" x14ac:dyDescent="0.25">
      <c r="A19" s="100"/>
      <c r="B19" s="631" t="s">
        <v>384</v>
      </c>
      <c r="C19" s="407"/>
      <c r="D19" s="436"/>
      <c r="E19" s="309"/>
      <c r="F19" s="148"/>
      <c r="G19" s="80">
        <f t="shared" si="11"/>
        <v>0</v>
      </c>
      <c r="H19" s="81">
        <f t="shared" si="11"/>
        <v>0</v>
      </c>
      <c r="I19" s="81">
        <f t="shared" si="11"/>
        <v>0</v>
      </c>
      <c r="J19" s="81">
        <f t="shared" si="11"/>
        <v>0</v>
      </c>
      <c r="K19" s="81">
        <f t="shared" si="11"/>
        <v>0</v>
      </c>
      <c r="L19" s="81">
        <f t="shared" si="11"/>
        <v>0</v>
      </c>
      <c r="M19" s="81">
        <f t="shared" si="11"/>
        <v>0</v>
      </c>
      <c r="N19" s="81">
        <f t="shared" si="11"/>
        <v>0</v>
      </c>
      <c r="O19" s="81">
        <f t="shared" si="11"/>
        <v>0</v>
      </c>
      <c r="P19" s="81">
        <f t="shared" si="11"/>
        <v>0</v>
      </c>
      <c r="Q19" s="81">
        <f t="shared" si="11"/>
        <v>0</v>
      </c>
      <c r="R19" s="81">
        <f t="shared" si="11"/>
        <v>0</v>
      </c>
      <c r="S19" s="241">
        <f t="shared" si="16"/>
        <v>0</v>
      </c>
      <c r="T19" s="80">
        <f t="shared" si="12"/>
        <v>0</v>
      </c>
      <c r="U19" s="81">
        <f t="shared" si="12"/>
        <v>0</v>
      </c>
      <c r="V19" s="81">
        <f t="shared" si="12"/>
        <v>0</v>
      </c>
      <c r="W19" s="81">
        <f t="shared" si="12"/>
        <v>0</v>
      </c>
      <c r="X19" s="81">
        <f t="shared" si="12"/>
        <v>0</v>
      </c>
      <c r="Y19" s="81">
        <f t="shared" si="12"/>
        <v>0</v>
      </c>
      <c r="Z19" s="81">
        <f t="shared" si="12"/>
        <v>0</v>
      </c>
      <c r="AA19" s="81">
        <f t="shared" si="12"/>
        <v>0</v>
      </c>
      <c r="AB19" s="81">
        <f t="shared" si="12"/>
        <v>0</v>
      </c>
      <c r="AC19" s="81">
        <f t="shared" si="12"/>
        <v>0</v>
      </c>
      <c r="AD19" s="81">
        <f t="shared" si="12"/>
        <v>0</v>
      </c>
      <c r="AE19" s="81">
        <f t="shared" si="12"/>
        <v>0</v>
      </c>
      <c r="AF19" s="408">
        <f t="shared" si="17"/>
        <v>0</v>
      </c>
      <c r="AG19" s="80">
        <f t="shared" si="13"/>
        <v>0</v>
      </c>
      <c r="AH19" s="81">
        <f t="shared" si="13"/>
        <v>0</v>
      </c>
      <c r="AI19" s="81">
        <f t="shared" si="13"/>
        <v>0</v>
      </c>
      <c r="AJ19" s="81">
        <f t="shared" si="13"/>
        <v>0</v>
      </c>
      <c r="AK19" s="81">
        <f t="shared" si="13"/>
        <v>0</v>
      </c>
      <c r="AL19" s="81">
        <f t="shared" si="13"/>
        <v>0</v>
      </c>
      <c r="AM19" s="81">
        <f t="shared" si="13"/>
        <v>0</v>
      </c>
      <c r="AN19" s="81">
        <f t="shared" si="13"/>
        <v>0</v>
      </c>
      <c r="AO19" s="81">
        <f t="shared" si="13"/>
        <v>0</v>
      </c>
      <c r="AP19" s="81">
        <f t="shared" si="13"/>
        <v>0</v>
      </c>
      <c r="AQ19" s="81">
        <f t="shared" si="13"/>
        <v>0</v>
      </c>
      <c r="AR19" s="81">
        <f t="shared" si="13"/>
        <v>0</v>
      </c>
      <c r="AS19" s="409">
        <f t="shared" si="18"/>
        <v>0</v>
      </c>
      <c r="AT19" s="80">
        <f t="shared" si="14"/>
        <v>0</v>
      </c>
      <c r="AU19" s="81">
        <f t="shared" si="14"/>
        <v>0</v>
      </c>
      <c r="AV19" s="81">
        <f t="shared" si="14"/>
        <v>0</v>
      </c>
      <c r="AW19" s="81">
        <f t="shared" si="14"/>
        <v>0</v>
      </c>
      <c r="AX19" s="81">
        <f t="shared" si="14"/>
        <v>0</v>
      </c>
      <c r="AY19" s="81">
        <f t="shared" si="14"/>
        <v>0</v>
      </c>
      <c r="AZ19" s="81">
        <f t="shared" si="14"/>
        <v>0</v>
      </c>
      <c r="BA19" s="81">
        <f t="shared" si="14"/>
        <v>0</v>
      </c>
      <c r="BB19" s="81">
        <f t="shared" si="14"/>
        <v>0</v>
      </c>
      <c r="BC19" s="81">
        <f t="shared" si="14"/>
        <v>0</v>
      </c>
      <c r="BD19" s="81">
        <f t="shared" si="14"/>
        <v>0</v>
      </c>
      <c r="BE19" s="81">
        <f t="shared" si="14"/>
        <v>0</v>
      </c>
      <c r="BF19" s="371">
        <f t="shared" si="19"/>
        <v>0</v>
      </c>
      <c r="BG19" s="80">
        <f t="shared" si="15"/>
        <v>0</v>
      </c>
      <c r="BH19" s="81">
        <f t="shared" si="15"/>
        <v>0</v>
      </c>
      <c r="BI19" s="81">
        <f t="shared" si="15"/>
        <v>0</v>
      </c>
      <c r="BJ19" s="81">
        <f t="shared" si="15"/>
        <v>0</v>
      </c>
      <c r="BK19" s="81">
        <f t="shared" si="15"/>
        <v>0</v>
      </c>
      <c r="BL19" s="81">
        <f t="shared" si="15"/>
        <v>0</v>
      </c>
      <c r="BM19" s="81">
        <f t="shared" si="15"/>
        <v>0</v>
      </c>
      <c r="BN19" s="81">
        <f t="shared" si="15"/>
        <v>0</v>
      </c>
      <c r="BO19" s="81">
        <f t="shared" si="15"/>
        <v>0</v>
      </c>
      <c r="BP19" s="81">
        <f t="shared" si="15"/>
        <v>0</v>
      </c>
      <c r="BQ19" s="81">
        <f t="shared" si="15"/>
        <v>0</v>
      </c>
      <c r="BR19" s="81">
        <f t="shared" si="15"/>
        <v>0</v>
      </c>
      <c r="BS19" s="410">
        <f t="shared" si="20"/>
        <v>0</v>
      </c>
      <c r="BT19" s="58"/>
      <c r="BU19" s="58"/>
      <c r="BV19" s="58"/>
      <c r="BW19" s="58"/>
      <c r="BX19" s="58"/>
      <c r="BY19" s="58"/>
      <c r="BZ19" s="58"/>
      <c r="CA19" s="58"/>
      <c r="CB19" s="58"/>
      <c r="CC19" s="58"/>
      <c r="CD19" s="58"/>
      <c r="CE19" s="58"/>
      <c r="CF19" s="58"/>
      <c r="CJ19" s="745" t="s">
        <v>301</v>
      </c>
      <c r="CK19" s="745">
        <v>17</v>
      </c>
    </row>
    <row r="20" spans="1:89" ht="15" x14ac:dyDescent="0.25">
      <c r="A20" s="100"/>
      <c r="B20" s="631" t="s">
        <v>385</v>
      </c>
      <c r="C20" s="407"/>
      <c r="D20" s="436"/>
      <c r="E20" s="309"/>
      <c r="F20" s="148"/>
      <c r="G20" s="80">
        <f t="shared" si="11"/>
        <v>0</v>
      </c>
      <c r="H20" s="81">
        <f t="shared" si="11"/>
        <v>0</v>
      </c>
      <c r="I20" s="81">
        <f t="shared" si="11"/>
        <v>0</v>
      </c>
      <c r="J20" s="81">
        <f t="shared" si="11"/>
        <v>0</v>
      </c>
      <c r="K20" s="81">
        <f t="shared" si="11"/>
        <v>0</v>
      </c>
      <c r="L20" s="81">
        <f t="shared" si="11"/>
        <v>0</v>
      </c>
      <c r="M20" s="81">
        <f t="shared" si="11"/>
        <v>0</v>
      </c>
      <c r="N20" s="81">
        <f t="shared" si="11"/>
        <v>0</v>
      </c>
      <c r="O20" s="81">
        <f t="shared" si="11"/>
        <v>0</v>
      </c>
      <c r="P20" s="81">
        <f t="shared" si="11"/>
        <v>0</v>
      </c>
      <c r="Q20" s="81">
        <f t="shared" si="11"/>
        <v>0</v>
      </c>
      <c r="R20" s="81">
        <f t="shared" si="11"/>
        <v>0</v>
      </c>
      <c r="S20" s="241">
        <f t="shared" si="16"/>
        <v>0</v>
      </c>
      <c r="T20" s="80">
        <f t="shared" si="12"/>
        <v>0</v>
      </c>
      <c r="U20" s="81">
        <f t="shared" si="12"/>
        <v>0</v>
      </c>
      <c r="V20" s="81">
        <f t="shared" si="12"/>
        <v>0</v>
      </c>
      <c r="W20" s="81">
        <f t="shared" si="12"/>
        <v>0</v>
      </c>
      <c r="X20" s="81">
        <f t="shared" si="12"/>
        <v>0</v>
      </c>
      <c r="Y20" s="81">
        <f t="shared" si="12"/>
        <v>0</v>
      </c>
      <c r="Z20" s="81">
        <f t="shared" si="12"/>
        <v>0</v>
      </c>
      <c r="AA20" s="81">
        <f t="shared" si="12"/>
        <v>0</v>
      </c>
      <c r="AB20" s="81">
        <f t="shared" si="12"/>
        <v>0</v>
      </c>
      <c r="AC20" s="81">
        <f t="shared" si="12"/>
        <v>0</v>
      </c>
      <c r="AD20" s="81">
        <f t="shared" si="12"/>
        <v>0</v>
      </c>
      <c r="AE20" s="81">
        <f t="shared" si="12"/>
        <v>0</v>
      </c>
      <c r="AF20" s="408">
        <f t="shared" si="17"/>
        <v>0</v>
      </c>
      <c r="AG20" s="80">
        <f t="shared" si="13"/>
        <v>0</v>
      </c>
      <c r="AH20" s="81">
        <f t="shared" si="13"/>
        <v>0</v>
      </c>
      <c r="AI20" s="81">
        <f t="shared" si="13"/>
        <v>0</v>
      </c>
      <c r="AJ20" s="81">
        <f t="shared" si="13"/>
        <v>0</v>
      </c>
      <c r="AK20" s="81">
        <f t="shared" si="13"/>
        <v>0</v>
      </c>
      <c r="AL20" s="81">
        <f t="shared" si="13"/>
        <v>0</v>
      </c>
      <c r="AM20" s="81">
        <f t="shared" si="13"/>
        <v>0</v>
      </c>
      <c r="AN20" s="81">
        <f t="shared" si="13"/>
        <v>0</v>
      </c>
      <c r="AO20" s="81">
        <f t="shared" si="13"/>
        <v>0</v>
      </c>
      <c r="AP20" s="81">
        <f t="shared" si="13"/>
        <v>0</v>
      </c>
      <c r="AQ20" s="81">
        <f t="shared" si="13"/>
        <v>0</v>
      </c>
      <c r="AR20" s="81">
        <f t="shared" si="13"/>
        <v>0</v>
      </c>
      <c r="AS20" s="409">
        <f t="shared" si="18"/>
        <v>0</v>
      </c>
      <c r="AT20" s="80">
        <f t="shared" si="14"/>
        <v>0</v>
      </c>
      <c r="AU20" s="81">
        <f t="shared" si="14"/>
        <v>0</v>
      </c>
      <c r="AV20" s="81">
        <f t="shared" si="14"/>
        <v>0</v>
      </c>
      <c r="AW20" s="81">
        <f t="shared" si="14"/>
        <v>0</v>
      </c>
      <c r="AX20" s="81">
        <f t="shared" si="14"/>
        <v>0</v>
      </c>
      <c r="AY20" s="81">
        <f t="shared" si="14"/>
        <v>0</v>
      </c>
      <c r="AZ20" s="81">
        <f t="shared" si="14"/>
        <v>0</v>
      </c>
      <c r="BA20" s="81">
        <f t="shared" si="14"/>
        <v>0</v>
      </c>
      <c r="BB20" s="81">
        <f t="shared" si="14"/>
        <v>0</v>
      </c>
      <c r="BC20" s="81">
        <f t="shared" si="14"/>
        <v>0</v>
      </c>
      <c r="BD20" s="81">
        <f t="shared" si="14"/>
        <v>0</v>
      </c>
      <c r="BE20" s="81">
        <f t="shared" si="14"/>
        <v>0</v>
      </c>
      <c r="BF20" s="371">
        <f t="shared" si="19"/>
        <v>0</v>
      </c>
      <c r="BG20" s="80">
        <f t="shared" si="15"/>
        <v>0</v>
      </c>
      <c r="BH20" s="81">
        <f t="shared" si="15"/>
        <v>0</v>
      </c>
      <c r="BI20" s="81">
        <f t="shared" si="15"/>
        <v>0</v>
      </c>
      <c r="BJ20" s="81">
        <f t="shared" si="15"/>
        <v>0</v>
      </c>
      <c r="BK20" s="81">
        <f t="shared" si="15"/>
        <v>0</v>
      </c>
      <c r="BL20" s="81">
        <f t="shared" si="15"/>
        <v>0</v>
      </c>
      <c r="BM20" s="81">
        <f t="shared" si="15"/>
        <v>0</v>
      </c>
      <c r="BN20" s="81">
        <f t="shared" si="15"/>
        <v>0</v>
      </c>
      <c r="BO20" s="81">
        <f t="shared" si="15"/>
        <v>0</v>
      </c>
      <c r="BP20" s="81">
        <f t="shared" si="15"/>
        <v>0</v>
      </c>
      <c r="BQ20" s="81">
        <f t="shared" si="15"/>
        <v>0</v>
      </c>
      <c r="BR20" s="81">
        <f t="shared" si="15"/>
        <v>0</v>
      </c>
      <c r="BS20" s="410">
        <f t="shared" si="20"/>
        <v>0</v>
      </c>
      <c r="BT20" s="58"/>
      <c r="BU20" s="58"/>
      <c r="BV20" s="58"/>
      <c r="BW20" s="58"/>
      <c r="BX20" s="58"/>
      <c r="BY20" s="58"/>
      <c r="BZ20" s="58"/>
      <c r="CA20" s="58"/>
      <c r="CB20" s="58"/>
      <c r="CC20" s="58"/>
      <c r="CD20" s="58"/>
      <c r="CE20" s="58"/>
      <c r="CF20" s="58"/>
      <c r="CJ20" s="745" t="s">
        <v>302</v>
      </c>
      <c r="CK20" s="745">
        <v>18</v>
      </c>
    </row>
    <row r="21" spans="1:89" ht="15" x14ac:dyDescent="0.25">
      <c r="A21" s="100"/>
      <c r="B21" s="631" t="s">
        <v>387</v>
      </c>
      <c r="C21" s="407"/>
      <c r="D21" s="436"/>
      <c r="E21" s="309"/>
      <c r="F21" s="148"/>
      <c r="G21" s="80">
        <f t="shared" si="11"/>
        <v>0</v>
      </c>
      <c r="H21" s="81">
        <f t="shared" si="11"/>
        <v>0</v>
      </c>
      <c r="I21" s="81">
        <f t="shared" si="11"/>
        <v>0</v>
      </c>
      <c r="J21" s="81">
        <f t="shared" si="11"/>
        <v>0</v>
      </c>
      <c r="K21" s="81">
        <f t="shared" si="11"/>
        <v>0</v>
      </c>
      <c r="L21" s="81">
        <f t="shared" si="11"/>
        <v>0</v>
      </c>
      <c r="M21" s="81">
        <f t="shared" si="11"/>
        <v>0</v>
      </c>
      <c r="N21" s="81">
        <f t="shared" si="11"/>
        <v>0</v>
      </c>
      <c r="O21" s="81">
        <f t="shared" si="11"/>
        <v>0</v>
      </c>
      <c r="P21" s="81">
        <f t="shared" si="11"/>
        <v>0</v>
      </c>
      <c r="Q21" s="81">
        <f t="shared" si="11"/>
        <v>0</v>
      </c>
      <c r="R21" s="81">
        <f t="shared" si="11"/>
        <v>0</v>
      </c>
      <c r="S21" s="241">
        <f t="shared" si="16"/>
        <v>0</v>
      </c>
      <c r="T21" s="80">
        <f t="shared" si="12"/>
        <v>0</v>
      </c>
      <c r="U21" s="81">
        <f t="shared" si="12"/>
        <v>0</v>
      </c>
      <c r="V21" s="81">
        <f t="shared" si="12"/>
        <v>0</v>
      </c>
      <c r="W21" s="81">
        <f t="shared" si="12"/>
        <v>0</v>
      </c>
      <c r="X21" s="81">
        <f t="shared" si="12"/>
        <v>0</v>
      </c>
      <c r="Y21" s="81">
        <f t="shared" si="12"/>
        <v>0</v>
      </c>
      <c r="Z21" s="81">
        <f t="shared" si="12"/>
        <v>0</v>
      </c>
      <c r="AA21" s="81">
        <f t="shared" si="12"/>
        <v>0</v>
      </c>
      <c r="AB21" s="81">
        <f t="shared" si="12"/>
        <v>0</v>
      </c>
      <c r="AC21" s="81">
        <f t="shared" si="12"/>
        <v>0</v>
      </c>
      <c r="AD21" s="81">
        <f t="shared" si="12"/>
        <v>0</v>
      </c>
      <c r="AE21" s="81">
        <f t="shared" si="12"/>
        <v>0</v>
      </c>
      <c r="AF21" s="408">
        <f t="shared" si="17"/>
        <v>0</v>
      </c>
      <c r="AG21" s="80">
        <f t="shared" si="13"/>
        <v>0</v>
      </c>
      <c r="AH21" s="81">
        <f t="shared" si="13"/>
        <v>0</v>
      </c>
      <c r="AI21" s="81">
        <f t="shared" si="13"/>
        <v>0</v>
      </c>
      <c r="AJ21" s="81">
        <f t="shared" si="13"/>
        <v>0</v>
      </c>
      <c r="AK21" s="81">
        <f t="shared" si="13"/>
        <v>0</v>
      </c>
      <c r="AL21" s="81">
        <f t="shared" si="13"/>
        <v>0</v>
      </c>
      <c r="AM21" s="81">
        <f t="shared" si="13"/>
        <v>0</v>
      </c>
      <c r="AN21" s="81">
        <f t="shared" si="13"/>
        <v>0</v>
      </c>
      <c r="AO21" s="81">
        <f t="shared" si="13"/>
        <v>0</v>
      </c>
      <c r="AP21" s="81">
        <f t="shared" si="13"/>
        <v>0</v>
      </c>
      <c r="AQ21" s="81">
        <f t="shared" si="13"/>
        <v>0</v>
      </c>
      <c r="AR21" s="81">
        <f t="shared" si="13"/>
        <v>0</v>
      </c>
      <c r="AS21" s="409">
        <f t="shared" si="18"/>
        <v>0</v>
      </c>
      <c r="AT21" s="80">
        <f t="shared" si="14"/>
        <v>0</v>
      </c>
      <c r="AU21" s="81">
        <f t="shared" si="14"/>
        <v>0</v>
      </c>
      <c r="AV21" s="81">
        <f t="shared" si="14"/>
        <v>0</v>
      </c>
      <c r="AW21" s="81">
        <f t="shared" si="14"/>
        <v>0</v>
      </c>
      <c r="AX21" s="81">
        <f t="shared" si="14"/>
        <v>0</v>
      </c>
      <c r="AY21" s="81">
        <f t="shared" si="14"/>
        <v>0</v>
      </c>
      <c r="AZ21" s="81">
        <f t="shared" si="14"/>
        <v>0</v>
      </c>
      <c r="BA21" s="81">
        <f t="shared" si="14"/>
        <v>0</v>
      </c>
      <c r="BB21" s="81">
        <f t="shared" si="14"/>
        <v>0</v>
      </c>
      <c r="BC21" s="81">
        <f t="shared" si="14"/>
        <v>0</v>
      </c>
      <c r="BD21" s="81">
        <f t="shared" si="14"/>
        <v>0</v>
      </c>
      <c r="BE21" s="81">
        <f t="shared" si="14"/>
        <v>0</v>
      </c>
      <c r="BF21" s="371">
        <f t="shared" si="19"/>
        <v>0</v>
      </c>
      <c r="BG21" s="80">
        <f t="shared" si="15"/>
        <v>0</v>
      </c>
      <c r="BH21" s="81">
        <f t="shared" si="15"/>
        <v>0</v>
      </c>
      <c r="BI21" s="81">
        <f t="shared" si="15"/>
        <v>0</v>
      </c>
      <c r="BJ21" s="81">
        <f t="shared" si="15"/>
        <v>0</v>
      </c>
      <c r="BK21" s="81">
        <f t="shared" si="15"/>
        <v>0</v>
      </c>
      <c r="BL21" s="81">
        <f t="shared" si="15"/>
        <v>0</v>
      </c>
      <c r="BM21" s="81">
        <f t="shared" si="15"/>
        <v>0</v>
      </c>
      <c r="BN21" s="81">
        <f t="shared" si="15"/>
        <v>0</v>
      </c>
      <c r="BO21" s="81">
        <f t="shared" si="15"/>
        <v>0</v>
      </c>
      <c r="BP21" s="81">
        <f t="shared" si="15"/>
        <v>0</v>
      </c>
      <c r="BQ21" s="81">
        <f t="shared" si="15"/>
        <v>0</v>
      </c>
      <c r="BR21" s="81">
        <f t="shared" si="15"/>
        <v>0</v>
      </c>
      <c r="BS21" s="410">
        <f t="shared" si="20"/>
        <v>0</v>
      </c>
      <c r="BT21" s="58"/>
      <c r="BU21" s="58"/>
      <c r="BV21" s="58"/>
      <c r="BW21" s="58"/>
      <c r="BX21" s="58"/>
      <c r="BY21" s="58"/>
      <c r="BZ21" s="58"/>
      <c r="CA21" s="58"/>
      <c r="CB21" s="58"/>
      <c r="CC21" s="58"/>
      <c r="CD21" s="58"/>
      <c r="CE21" s="58"/>
      <c r="CF21" s="58"/>
      <c r="CJ21" s="745" t="s">
        <v>303</v>
      </c>
      <c r="CK21" s="745">
        <v>19</v>
      </c>
    </row>
    <row r="22" spans="1:89" ht="15" x14ac:dyDescent="0.25">
      <c r="A22" s="100"/>
      <c r="B22" s="631" t="s">
        <v>386</v>
      </c>
      <c r="C22" s="407"/>
      <c r="D22" s="436"/>
      <c r="E22" s="309"/>
      <c r="F22" s="148"/>
      <c r="G22" s="80">
        <f t="shared" si="11"/>
        <v>0</v>
      </c>
      <c r="H22" s="81">
        <f t="shared" si="11"/>
        <v>0</v>
      </c>
      <c r="I22" s="81">
        <f t="shared" si="11"/>
        <v>0</v>
      </c>
      <c r="J22" s="81">
        <f t="shared" si="11"/>
        <v>0</v>
      </c>
      <c r="K22" s="81">
        <f t="shared" si="11"/>
        <v>0</v>
      </c>
      <c r="L22" s="81">
        <f t="shared" si="11"/>
        <v>0</v>
      </c>
      <c r="M22" s="81">
        <f t="shared" si="11"/>
        <v>0</v>
      </c>
      <c r="N22" s="81">
        <f t="shared" si="11"/>
        <v>0</v>
      </c>
      <c r="O22" s="81">
        <f t="shared" si="11"/>
        <v>0</v>
      </c>
      <c r="P22" s="81">
        <f t="shared" si="11"/>
        <v>0</v>
      </c>
      <c r="Q22" s="81">
        <f t="shared" si="11"/>
        <v>0</v>
      </c>
      <c r="R22" s="81">
        <f t="shared" si="11"/>
        <v>0</v>
      </c>
      <c r="S22" s="241">
        <f t="shared" si="16"/>
        <v>0</v>
      </c>
      <c r="T22" s="80">
        <f t="shared" si="12"/>
        <v>0</v>
      </c>
      <c r="U22" s="81">
        <f t="shared" si="12"/>
        <v>0</v>
      </c>
      <c r="V22" s="81">
        <f t="shared" si="12"/>
        <v>0</v>
      </c>
      <c r="W22" s="81">
        <f t="shared" si="12"/>
        <v>0</v>
      </c>
      <c r="X22" s="81">
        <f t="shared" si="12"/>
        <v>0</v>
      </c>
      <c r="Y22" s="81">
        <f t="shared" si="12"/>
        <v>0</v>
      </c>
      <c r="Z22" s="81">
        <f t="shared" si="12"/>
        <v>0</v>
      </c>
      <c r="AA22" s="81">
        <f t="shared" si="12"/>
        <v>0</v>
      </c>
      <c r="AB22" s="81">
        <f t="shared" si="12"/>
        <v>0</v>
      </c>
      <c r="AC22" s="81">
        <f t="shared" si="12"/>
        <v>0</v>
      </c>
      <c r="AD22" s="81">
        <f t="shared" si="12"/>
        <v>0</v>
      </c>
      <c r="AE22" s="81">
        <f t="shared" si="12"/>
        <v>0</v>
      </c>
      <c r="AF22" s="408">
        <f t="shared" si="17"/>
        <v>0</v>
      </c>
      <c r="AG22" s="80">
        <f t="shared" si="13"/>
        <v>0</v>
      </c>
      <c r="AH22" s="81">
        <f t="shared" si="13"/>
        <v>0</v>
      </c>
      <c r="AI22" s="81">
        <f t="shared" si="13"/>
        <v>0</v>
      </c>
      <c r="AJ22" s="81">
        <f t="shared" si="13"/>
        <v>0</v>
      </c>
      <c r="AK22" s="81">
        <f t="shared" si="13"/>
        <v>0</v>
      </c>
      <c r="AL22" s="81">
        <f t="shared" si="13"/>
        <v>0</v>
      </c>
      <c r="AM22" s="81">
        <f t="shared" si="13"/>
        <v>0</v>
      </c>
      <c r="AN22" s="81">
        <f t="shared" si="13"/>
        <v>0</v>
      </c>
      <c r="AO22" s="81">
        <f t="shared" si="13"/>
        <v>0</v>
      </c>
      <c r="AP22" s="81">
        <f t="shared" si="13"/>
        <v>0</v>
      </c>
      <c r="AQ22" s="81">
        <f t="shared" si="13"/>
        <v>0</v>
      </c>
      <c r="AR22" s="81">
        <f t="shared" si="13"/>
        <v>0</v>
      </c>
      <c r="AS22" s="409">
        <f t="shared" si="18"/>
        <v>0</v>
      </c>
      <c r="AT22" s="80">
        <f t="shared" si="14"/>
        <v>0</v>
      </c>
      <c r="AU22" s="81">
        <f t="shared" si="14"/>
        <v>0</v>
      </c>
      <c r="AV22" s="81">
        <f t="shared" si="14"/>
        <v>0</v>
      </c>
      <c r="AW22" s="81">
        <f t="shared" si="14"/>
        <v>0</v>
      </c>
      <c r="AX22" s="81">
        <f t="shared" si="14"/>
        <v>0</v>
      </c>
      <c r="AY22" s="81">
        <f t="shared" si="14"/>
        <v>0</v>
      </c>
      <c r="AZ22" s="81">
        <f t="shared" si="14"/>
        <v>0</v>
      </c>
      <c r="BA22" s="81">
        <f t="shared" si="14"/>
        <v>0</v>
      </c>
      <c r="BB22" s="81">
        <f t="shared" si="14"/>
        <v>0</v>
      </c>
      <c r="BC22" s="81">
        <f t="shared" si="14"/>
        <v>0</v>
      </c>
      <c r="BD22" s="81">
        <f t="shared" si="14"/>
        <v>0</v>
      </c>
      <c r="BE22" s="81">
        <f t="shared" si="14"/>
        <v>0</v>
      </c>
      <c r="BF22" s="371">
        <f t="shared" si="19"/>
        <v>0</v>
      </c>
      <c r="BG22" s="80">
        <f t="shared" si="15"/>
        <v>0</v>
      </c>
      <c r="BH22" s="81">
        <f t="shared" si="15"/>
        <v>0</v>
      </c>
      <c r="BI22" s="81">
        <f t="shared" si="15"/>
        <v>0</v>
      </c>
      <c r="BJ22" s="81">
        <f t="shared" si="15"/>
        <v>0</v>
      </c>
      <c r="BK22" s="81">
        <f t="shared" si="15"/>
        <v>0</v>
      </c>
      <c r="BL22" s="81">
        <f t="shared" si="15"/>
        <v>0</v>
      </c>
      <c r="BM22" s="81">
        <f t="shared" si="15"/>
        <v>0</v>
      </c>
      <c r="BN22" s="81">
        <f t="shared" si="15"/>
        <v>0</v>
      </c>
      <c r="BO22" s="81">
        <f t="shared" si="15"/>
        <v>0</v>
      </c>
      <c r="BP22" s="81">
        <f t="shared" si="15"/>
        <v>0</v>
      </c>
      <c r="BQ22" s="81">
        <f t="shared" si="15"/>
        <v>0</v>
      </c>
      <c r="BR22" s="81">
        <f t="shared" si="15"/>
        <v>0</v>
      </c>
      <c r="BS22" s="410">
        <f t="shared" si="20"/>
        <v>0</v>
      </c>
      <c r="BT22" s="58"/>
      <c r="BU22" s="58"/>
      <c r="BV22" s="58"/>
      <c r="BW22" s="58"/>
      <c r="BX22" s="58"/>
      <c r="BY22" s="58"/>
      <c r="BZ22" s="58"/>
      <c r="CA22" s="58"/>
      <c r="CB22" s="58"/>
      <c r="CC22" s="58"/>
      <c r="CD22" s="58"/>
      <c r="CE22" s="58"/>
      <c r="CF22" s="58"/>
      <c r="CJ22" s="745" t="s">
        <v>304</v>
      </c>
      <c r="CK22" s="745">
        <v>20</v>
      </c>
    </row>
    <row r="23" spans="1:89" ht="6.75" customHeight="1" x14ac:dyDescent="0.2">
      <c r="A23" s="100"/>
      <c r="B23" s="51"/>
      <c r="C23" s="171"/>
      <c r="D23" s="372"/>
      <c r="E23" s="373"/>
      <c r="F23" s="148"/>
      <c r="G23" s="80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241"/>
      <c r="T23" s="80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408"/>
      <c r="AG23" s="80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409"/>
      <c r="AT23" s="80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371"/>
      <c r="BG23" s="80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410"/>
      <c r="BT23" s="58"/>
      <c r="BU23" s="58"/>
      <c r="BV23" s="58"/>
      <c r="BW23" s="58"/>
      <c r="BX23" s="58"/>
      <c r="BY23" s="58"/>
      <c r="BZ23" s="58"/>
      <c r="CA23" s="58"/>
      <c r="CB23" s="58"/>
      <c r="CC23" s="58"/>
      <c r="CD23" s="58"/>
      <c r="CE23" s="58"/>
      <c r="CF23" s="58"/>
      <c r="CJ23" s="745" t="s">
        <v>305</v>
      </c>
      <c r="CK23" s="745">
        <v>21</v>
      </c>
    </row>
    <row r="24" spans="1:89" s="173" customFormat="1" x14ac:dyDescent="0.2">
      <c r="A24" s="146"/>
      <c r="B24" s="379" t="s">
        <v>156</v>
      </c>
      <c r="C24" s="152"/>
      <c r="D24" s="619"/>
      <c r="E24" s="87"/>
      <c r="F24" s="152"/>
      <c r="G24" s="620">
        <f>SUM(G5:G22)</f>
        <v>10.4</v>
      </c>
      <c r="H24" s="621">
        <f>SUM(H5:H22)</f>
        <v>12</v>
      </c>
      <c r="I24" s="621">
        <f t="shared" ref="I24:R24" si="21">SUM(I5:I22)</f>
        <v>12.5</v>
      </c>
      <c r="J24" s="621">
        <f t="shared" si="21"/>
        <v>41.7</v>
      </c>
      <c r="K24" s="621">
        <f t="shared" si="21"/>
        <v>60.1</v>
      </c>
      <c r="L24" s="621">
        <f t="shared" si="21"/>
        <v>60.1</v>
      </c>
      <c r="M24" s="621">
        <f t="shared" si="21"/>
        <v>60.1</v>
      </c>
      <c r="N24" s="621">
        <f t="shared" si="21"/>
        <v>60.1</v>
      </c>
      <c r="O24" s="621">
        <f t="shared" si="21"/>
        <v>60.1</v>
      </c>
      <c r="P24" s="621">
        <f t="shared" si="21"/>
        <v>60.1</v>
      </c>
      <c r="Q24" s="621">
        <f t="shared" si="21"/>
        <v>60.1</v>
      </c>
      <c r="R24" s="621">
        <f t="shared" si="21"/>
        <v>60.1</v>
      </c>
      <c r="S24" s="622">
        <f t="shared" ref="S24:S25" si="22">SUM(G24:R24)</f>
        <v>557.40000000000009</v>
      </c>
      <c r="T24" s="620">
        <f>SUM(T5:T22)</f>
        <v>129.5</v>
      </c>
      <c r="U24" s="621">
        <f>SUM(U5:U22)</f>
        <v>129.5</v>
      </c>
      <c r="V24" s="621">
        <f t="shared" ref="V24:AE24" si="23">SUM(V5:V22)</f>
        <v>129.5</v>
      </c>
      <c r="W24" s="621">
        <f t="shared" si="23"/>
        <v>129.5</v>
      </c>
      <c r="X24" s="621">
        <f t="shared" si="23"/>
        <v>129.5</v>
      </c>
      <c r="Y24" s="621">
        <f t="shared" si="23"/>
        <v>129.5</v>
      </c>
      <c r="Z24" s="621">
        <f t="shared" si="23"/>
        <v>129.5</v>
      </c>
      <c r="AA24" s="621">
        <f t="shared" si="23"/>
        <v>129.5</v>
      </c>
      <c r="AB24" s="621">
        <f t="shared" si="23"/>
        <v>129.5</v>
      </c>
      <c r="AC24" s="621">
        <f t="shared" si="23"/>
        <v>129.5</v>
      </c>
      <c r="AD24" s="621">
        <f t="shared" si="23"/>
        <v>129.5</v>
      </c>
      <c r="AE24" s="621">
        <f t="shared" si="23"/>
        <v>129.5</v>
      </c>
      <c r="AF24" s="624">
        <f t="shared" ref="AF24:AF25" si="24">SUM(T24:AE24)</f>
        <v>1554</v>
      </c>
      <c r="AG24" s="620">
        <f>SUM(AG5:AG22)</f>
        <v>119.1</v>
      </c>
      <c r="AH24" s="621">
        <f>SUM(AH5:AH22)</f>
        <v>119.1</v>
      </c>
      <c r="AI24" s="621">
        <f t="shared" ref="AI24:AR24" si="25">SUM(AI5:AI22)</f>
        <v>119.1</v>
      </c>
      <c r="AJ24" s="621">
        <f t="shared" si="25"/>
        <v>119.1</v>
      </c>
      <c r="AK24" s="621">
        <f t="shared" si="25"/>
        <v>119.1</v>
      </c>
      <c r="AL24" s="621">
        <f t="shared" si="25"/>
        <v>119.1</v>
      </c>
      <c r="AM24" s="621">
        <f t="shared" si="25"/>
        <v>119.1</v>
      </c>
      <c r="AN24" s="621">
        <f t="shared" si="25"/>
        <v>119.1</v>
      </c>
      <c r="AO24" s="621">
        <f t="shared" si="25"/>
        <v>119.1</v>
      </c>
      <c r="AP24" s="621">
        <f t="shared" si="25"/>
        <v>119.1</v>
      </c>
      <c r="AQ24" s="621">
        <f t="shared" si="25"/>
        <v>119.1</v>
      </c>
      <c r="AR24" s="621">
        <f t="shared" si="25"/>
        <v>119.1</v>
      </c>
      <c r="AS24" s="625">
        <f t="shared" ref="AS24:AS25" si="26">SUM(AG24:AR24)</f>
        <v>1429.1999999999998</v>
      </c>
      <c r="AT24" s="620">
        <f>SUM(AT5:AT22)</f>
        <v>119.1</v>
      </c>
      <c r="AU24" s="621">
        <f>SUM(AU5:AU22)</f>
        <v>119.1</v>
      </c>
      <c r="AV24" s="621">
        <f t="shared" ref="AV24:BE24" si="27">SUM(AV5:AV22)</f>
        <v>119.1</v>
      </c>
      <c r="AW24" s="621">
        <f t="shared" si="27"/>
        <v>119.1</v>
      </c>
      <c r="AX24" s="621">
        <f t="shared" si="27"/>
        <v>119.1</v>
      </c>
      <c r="AY24" s="621">
        <f t="shared" si="27"/>
        <v>119.1</v>
      </c>
      <c r="AZ24" s="621">
        <f t="shared" si="27"/>
        <v>119.1</v>
      </c>
      <c r="BA24" s="621">
        <f t="shared" si="27"/>
        <v>119.1</v>
      </c>
      <c r="BB24" s="621">
        <f t="shared" si="27"/>
        <v>119.1</v>
      </c>
      <c r="BC24" s="621">
        <f t="shared" si="27"/>
        <v>119.1</v>
      </c>
      <c r="BD24" s="621">
        <f t="shared" si="27"/>
        <v>119.1</v>
      </c>
      <c r="BE24" s="621">
        <f t="shared" si="27"/>
        <v>119.1</v>
      </c>
      <c r="BF24" s="626">
        <f t="shared" ref="BF24:BF25" si="28">SUM(AT24:BE24)</f>
        <v>1429.1999999999998</v>
      </c>
      <c r="BG24" s="620">
        <f>SUM(BG5:BG22)</f>
        <v>49.699999999999996</v>
      </c>
      <c r="BH24" s="621">
        <f>SUM(BH5:BH22)</f>
        <v>48.099999999999994</v>
      </c>
      <c r="BI24" s="621">
        <f t="shared" ref="BI24:BR24" si="29">SUM(BI5:BI22)</f>
        <v>48.099999999999994</v>
      </c>
      <c r="BJ24" s="621">
        <f t="shared" si="29"/>
        <v>23.1</v>
      </c>
      <c r="BK24" s="621">
        <f t="shared" si="29"/>
        <v>7.5</v>
      </c>
      <c r="BL24" s="621">
        <f t="shared" si="29"/>
        <v>7.5</v>
      </c>
      <c r="BM24" s="621">
        <f t="shared" si="29"/>
        <v>7.5</v>
      </c>
      <c r="BN24" s="621">
        <f t="shared" si="29"/>
        <v>7.5</v>
      </c>
      <c r="BO24" s="621">
        <f t="shared" si="29"/>
        <v>7.5</v>
      </c>
      <c r="BP24" s="621">
        <f t="shared" si="29"/>
        <v>7.5</v>
      </c>
      <c r="BQ24" s="621">
        <f t="shared" si="29"/>
        <v>4.7</v>
      </c>
      <c r="BR24" s="621">
        <f t="shared" si="29"/>
        <v>4.7</v>
      </c>
      <c r="BS24" s="627">
        <f t="shared" ref="BS24:BS25" si="30">SUM(BG24:BR24)</f>
        <v>223.39999999999995</v>
      </c>
      <c r="BT24" s="59"/>
      <c r="BU24" s="59"/>
      <c r="BV24" s="59"/>
      <c r="BW24" s="59"/>
      <c r="BX24" s="59"/>
      <c r="BY24" s="59"/>
      <c r="BZ24" s="59"/>
      <c r="CA24" s="59"/>
      <c r="CB24" s="59"/>
      <c r="CC24" s="59"/>
      <c r="CD24" s="59"/>
      <c r="CE24" s="59"/>
      <c r="CF24" s="59"/>
      <c r="CJ24" s="745" t="s">
        <v>306</v>
      </c>
      <c r="CK24" s="745">
        <v>22</v>
      </c>
    </row>
    <row r="25" spans="1:89" s="173" customFormat="1" x14ac:dyDescent="0.2">
      <c r="A25" s="146"/>
      <c r="B25" s="379" t="s">
        <v>197</v>
      </c>
      <c r="C25" s="152"/>
      <c r="D25" s="619"/>
      <c r="E25" s="87"/>
      <c r="F25" s="152"/>
      <c r="G25" s="566">
        <f>+G24+F25</f>
        <v>10.4</v>
      </c>
      <c r="H25" s="567">
        <f>+H24+G25</f>
        <v>22.4</v>
      </c>
      <c r="I25" s="567">
        <f t="shared" ref="I25:R25" si="31">+I24+H25</f>
        <v>34.9</v>
      </c>
      <c r="J25" s="567">
        <f t="shared" si="31"/>
        <v>76.599999999999994</v>
      </c>
      <c r="K25" s="567">
        <f t="shared" si="31"/>
        <v>136.69999999999999</v>
      </c>
      <c r="L25" s="567">
        <f t="shared" si="31"/>
        <v>196.79999999999998</v>
      </c>
      <c r="M25" s="567">
        <f t="shared" si="31"/>
        <v>256.89999999999998</v>
      </c>
      <c r="N25" s="567">
        <f t="shared" si="31"/>
        <v>317</v>
      </c>
      <c r="O25" s="567">
        <f t="shared" si="31"/>
        <v>377.1</v>
      </c>
      <c r="P25" s="567">
        <f t="shared" si="31"/>
        <v>437.20000000000005</v>
      </c>
      <c r="Q25" s="567">
        <f t="shared" si="31"/>
        <v>497.30000000000007</v>
      </c>
      <c r="R25" s="567">
        <f t="shared" si="31"/>
        <v>557.40000000000009</v>
      </c>
      <c r="S25" s="568">
        <f t="shared" si="22"/>
        <v>2920.7</v>
      </c>
      <c r="T25" s="567">
        <f>+T24+R25</f>
        <v>686.90000000000009</v>
      </c>
      <c r="U25" s="567">
        <f>+U24+T25</f>
        <v>816.40000000000009</v>
      </c>
      <c r="V25" s="567">
        <f t="shared" ref="V25" si="32">+V24+U25</f>
        <v>945.90000000000009</v>
      </c>
      <c r="W25" s="567">
        <f t="shared" ref="W25" si="33">+W24+V25</f>
        <v>1075.4000000000001</v>
      </c>
      <c r="X25" s="567">
        <f t="shared" ref="X25" si="34">+X24+W25</f>
        <v>1204.9000000000001</v>
      </c>
      <c r="Y25" s="567">
        <f t="shared" ref="Y25" si="35">+Y24+X25</f>
        <v>1334.4</v>
      </c>
      <c r="Z25" s="567">
        <f t="shared" ref="Z25" si="36">+Z24+Y25</f>
        <v>1463.9</v>
      </c>
      <c r="AA25" s="567">
        <f t="shared" ref="AA25" si="37">+AA24+Z25</f>
        <v>1593.4</v>
      </c>
      <c r="AB25" s="567">
        <f t="shared" ref="AB25" si="38">+AB24+AA25</f>
        <v>1722.9</v>
      </c>
      <c r="AC25" s="567">
        <f t="shared" ref="AC25" si="39">+AC24+AB25</f>
        <v>1852.4</v>
      </c>
      <c r="AD25" s="567">
        <f t="shared" ref="AD25" si="40">+AD24+AC25</f>
        <v>1981.9</v>
      </c>
      <c r="AE25" s="567">
        <f t="shared" ref="AE25" si="41">+AE24+AD25</f>
        <v>2111.4</v>
      </c>
      <c r="AF25" s="570">
        <f t="shared" si="24"/>
        <v>16789.8</v>
      </c>
      <c r="AG25" s="567">
        <f>+AG24+AE25</f>
        <v>2230.5</v>
      </c>
      <c r="AH25" s="567">
        <f>+AH24+AG25</f>
        <v>2349.6</v>
      </c>
      <c r="AI25" s="567">
        <f t="shared" ref="AI25" si="42">+AI24+AH25</f>
        <v>2468.6999999999998</v>
      </c>
      <c r="AJ25" s="567">
        <f t="shared" ref="AJ25" si="43">+AJ24+AI25</f>
        <v>2587.7999999999997</v>
      </c>
      <c r="AK25" s="567">
        <f t="shared" ref="AK25" si="44">+AK24+AJ25</f>
        <v>2706.8999999999996</v>
      </c>
      <c r="AL25" s="567">
        <f t="shared" ref="AL25" si="45">+AL24+AK25</f>
        <v>2825.9999999999995</v>
      </c>
      <c r="AM25" s="567">
        <f t="shared" ref="AM25" si="46">+AM24+AL25</f>
        <v>2945.0999999999995</v>
      </c>
      <c r="AN25" s="567">
        <f t="shared" ref="AN25" si="47">+AN24+AM25</f>
        <v>3064.1999999999994</v>
      </c>
      <c r="AO25" s="567">
        <f t="shared" ref="AO25" si="48">+AO24+AN25</f>
        <v>3183.2999999999993</v>
      </c>
      <c r="AP25" s="567">
        <f t="shared" ref="AP25" si="49">+AP24+AO25</f>
        <v>3302.3999999999992</v>
      </c>
      <c r="AQ25" s="567">
        <f t="shared" ref="AQ25" si="50">+AQ24+AP25</f>
        <v>3421.4999999999991</v>
      </c>
      <c r="AR25" s="567">
        <f t="shared" ref="AR25" si="51">+AR24+AQ25</f>
        <v>3540.599999999999</v>
      </c>
      <c r="AS25" s="571">
        <f t="shared" si="26"/>
        <v>34626.6</v>
      </c>
      <c r="AT25" s="567">
        <f>+AT24+AR25</f>
        <v>3659.6999999999989</v>
      </c>
      <c r="AU25" s="567">
        <f>+AU24+AT25</f>
        <v>3778.7999999999988</v>
      </c>
      <c r="AV25" s="567">
        <f t="shared" ref="AV25" si="52">+AV24+AU25</f>
        <v>3897.8999999999987</v>
      </c>
      <c r="AW25" s="567">
        <f t="shared" ref="AW25" si="53">+AW24+AV25</f>
        <v>4016.9999999999986</v>
      </c>
      <c r="AX25" s="567">
        <f t="shared" ref="AX25" si="54">+AX24+AW25</f>
        <v>4136.0999999999985</v>
      </c>
      <c r="AY25" s="567">
        <f t="shared" ref="AY25" si="55">+AY24+AX25</f>
        <v>4255.1999999999989</v>
      </c>
      <c r="AZ25" s="567">
        <f t="shared" ref="AZ25" si="56">+AZ24+AY25</f>
        <v>4374.2999999999993</v>
      </c>
      <c r="BA25" s="567">
        <f t="shared" ref="BA25" si="57">+BA24+AZ25</f>
        <v>4493.3999999999996</v>
      </c>
      <c r="BB25" s="567">
        <f t="shared" ref="BB25" si="58">+BB24+BA25</f>
        <v>4612.5</v>
      </c>
      <c r="BC25" s="567">
        <f t="shared" ref="BC25" si="59">+BC24+BB25</f>
        <v>4731.6000000000004</v>
      </c>
      <c r="BD25" s="567">
        <f t="shared" ref="BD25" si="60">+BD24+BC25</f>
        <v>4850.7000000000007</v>
      </c>
      <c r="BE25" s="567">
        <f t="shared" ref="BE25" si="61">+BE24+BD25</f>
        <v>4969.8000000000011</v>
      </c>
      <c r="BF25" s="572">
        <f t="shared" si="28"/>
        <v>51776.999999999985</v>
      </c>
      <c r="BG25" s="567">
        <f>+BG24+BE25</f>
        <v>5019.5000000000009</v>
      </c>
      <c r="BH25" s="567">
        <f>+BH24+BG25</f>
        <v>5067.6000000000013</v>
      </c>
      <c r="BI25" s="567">
        <f t="shared" ref="BI25" si="62">+BI24+BH25</f>
        <v>5115.7000000000016</v>
      </c>
      <c r="BJ25" s="567">
        <f t="shared" ref="BJ25" si="63">+BJ24+BI25</f>
        <v>5138.800000000002</v>
      </c>
      <c r="BK25" s="567">
        <f t="shared" ref="BK25" si="64">+BK24+BJ25</f>
        <v>5146.300000000002</v>
      </c>
      <c r="BL25" s="567">
        <f t="shared" ref="BL25" si="65">+BL24+BK25</f>
        <v>5153.800000000002</v>
      </c>
      <c r="BM25" s="567">
        <f t="shared" ref="BM25" si="66">+BM24+BL25</f>
        <v>5161.300000000002</v>
      </c>
      <c r="BN25" s="567">
        <f t="shared" ref="BN25" si="67">+BN24+BM25</f>
        <v>5168.800000000002</v>
      </c>
      <c r="BO25" s="567">
        <f t="shared" ref="BO25" si="68">+BO24+BN25</f>
        <v>5176.300000000002</v>
      </c>
      <c r="BP25" s="567">
        <f t="shared" ref="BP25" si="69">+BP24+BO25</f>
        <v>5183.800000000002</v>
      </c>
      <c r="BQ25" s="567">
        <f t="shared" ref="BQ25" si="70">+BQ24+BP25</f>
        <v>5188.5000000000018</v>
      </c>
      <c r="BR25" s="567">
        <f t="shared" ref="BR25" si="71">+BR24+BQ25</f>
        <v>5193.2000000000016</v>
      </c>
      <c r="BS25" s="573">
        <f t="shared" si="30"/>
        <v>61713.600000000028</v>
      </c>
      <c r="BT25" s="59"/>
      <c r="BU25" s="59"/>
      <c r="BV25" s="59"/>
      <c r="BW25" s="59"/>
      <c r="BX25" s="59"/>
      <c r="BY25" s="59"/>
      <c r="BZ25" s="59"/>
      <c r="CA25" s="59"/>
      <c r="CB25" s="59"/>
      <c r="CC25" s="59"/>
      <c r="CD25" s="59"/>
      <c r="CE25" s="59"/>
      <c r="CF25" s="59"/>
      <c r="CJ25" s="745" t="s">
        <v>307</v>
      </c>
      <c r="CK25" s="745">
        <v>23</v>
      </c>
    </row>
    <row r="26" spans="1:89" ht="6" customHeight="1" x14ac:dyDescent="0.2">
      <c r="A26" s="246"/>
      <c r="B26" s="160"/>
      <c r="C26" s="160"/>
      <c r="D26" s="374"/>
      <c r="E26" s="330"/>
      <c r="F26" s="160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  <c r="BH26" s="119"/>
      <c r="BI26" s="119"/>
      <c r="BJ26" s="119"/>
      <c r="BK26" s="119"/>
      <c r="BL26" s="119"/>
      <c r="BM26" s="119"/>
      <c r="BN26" s="119"/>
      <c r="BO26" s="119"/>
      <c r="BP26" s="119"/>
      <c r="BQ26" s="119"/>
      <c r="BR26" s="119"/>
      <c r="BS26" s="119"/>
      <c r="BT26" s="58"/>
      <c r="BU26" s="58"/>
      <c r="BV26" s="58"/>
      <c r="BW26" s="58"/>
      <c r="BX26" s="58"/>
      <c r="BY26" s="58"/>
      <c r="BZ26" s="58"/>
      <c r="CA26" s="58"/>
      <c r="CB26" s="58"/>
      <c r="CC26" s="58"/>
      <c r="CD26" s="58"/>
      <c r="CE26" s="58"/>
      <c r="CF26" s="58"/>
      <c r="CJ26" s="745" t="s">
        <v>308</v>
      </c>
      <c r="CK26" s="745">
        <v>24</v>
      </c>
    </row>
    <row r="27" spans="1:89" ht="6" customHeight="1" x14ac:dyDescent="0.2">
      <c r="D27" s="199"/>
      <c r="E27" s="375"/>
      <c r="F27" s="173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117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58"/>
      <c r="BU27" s="58"/>
      <c r="BV27" s="58"/>
      <c r="BW27" s="58"/>
      <c r="BX27" s="58"/>
      <c r="BY27" s="58"/>
      <c r="BZ27" s="58"/>
      <c r="CA27" s="58"/>
      <c r="CB27" s="58"/>
      <c r="CC27" s="58"/>
      <c r="CD27" s="58"/>
      <c r="CE27" s="58"/>
      <c r="CF27" s="58"/>
      <c r="CJ27" s="745" t="s">
        <v>309</v>
      </c>
      <c r="CK27" s="745">
        <v>25</v>
      </c>
    </row>
    <row r="28" spans="1:89" s="58" customFormat="1" ht="6" customHeight="1" x14ac:dyDescent="0.2">
      <c r="A28" s="99"/>
      <c r="B28" s="60"/>
      <c r="C28" s="61"/>
      <c r="D28" s="376"/>
      <c r="E28" s="368"/>
      <c r="F28" s="61"/>
      <c r="G28" s="167"/>
      <c r="H28" s="167"/>
      <c r="I28" s="167"/>
      <c r="J28" s="167"/>
      <c r="K28" s="167"/>
      <c r="L28" s="167"/>
      <c r="M28" s="167"/>
      <c r="N28" s="167"/>
      <c r="O28" s="167"/>
      <c r="P28" s="167"/>
      <c r="Q28" s="167"/>
      <c r="R28" s="174"/>
      <c r="S28" s="31"/>
      <c r="T28" s="167"/>
      <c r="U28" s="167"/>
      <c r="V28" s="167"/>
      <c r="W28" s="167"/>
      <c r="X28" s="167"/>
      <c r="Y28" s="167"/>
      <c r="Z28" s="167"/>
      <c r="AA28" s="167"/>
      <c r="AB28" s="167"/>
      <c r="AC28" s="167"/>
      <c r="AD28" s="167"/>
      <c r="AE28" s="174"/>
      <c r="AF28" s="167"/>
      <c r="AG28" s="167"/>
      <c r="AH28" s="167"/>
      <c r="AI28" s="167"/>
      <c r="AJ28" s="167"/>
      <c r="AK28" s="167"/>
      <c r="AL28" s="167"/>
      <c r="AM28" s="167"/>
      <c r="AN28" s="167"/>
      <c r="AO28" s="167"/>
      <c r="AP28" s="167"/>
      <c r="AQ28" s="167"/>
      <c r="AR28" s="174"/>
      <c r="AS28" s="167"/>
      <c r="AT28" s="167"/>
      <c r="AU28" s="167"/>
      <c r="AV28" s="167"/>
      <c r="AW28" s="167"/>
      <c r="AX28" s="167"/>
      <c r="AY28" s="167"/>
      <c r="AZ28" s="167"/>
      <c r="BA28" s="167"/>
      <c r="BB28" s="167"/>
      <c r="BC28" s="167"/>
      <c r="BD28" s="167"/>
      <c r="BE28" s="174"/>
      <c r="BF28" s="167"/>
      <c r="BG28" s="167"/>
      <c r="BH28" s="167"/>
      <c r="BI28" s="167"/>
      <c r="BJ28" s="167"/>
      <c r="BK28" s="167"/>
      <c r="BL28" s="167"/>
      <c r="BM28" s="167"/>
      <c r="BN28" s="167"/>
      <c r="BO28" s="167"/>
      <c r="BP28" s="167"/>
      <c r="BQ28" s="167"/>
      <c r="BR28" s="174"/>
      <c r="BS28" s="167"/>
      <c r="CJ28" s="745" t="s">
        <v>310</v>
      </c>
      <c r="CK28" s="745">
        <v>26</v>
      </c>
    </row>
    <row r="29" spans="1:89" ht="15" x14ac:dyDescent="0.25">
      <c r="A29" s="146"/>
      <c r="B29" s="169" t="s">
        <v>158</v>
      </c>
      <c r="C29" s="407" t="s">
        <v>286</v>
      </c>
      <c r="D29" s="436">
        <v>50</v>
      </c>
      <c r="E29" s="309">
        <v>60</v>
      </c>
      <c r="F29" s="148"/>
      <c r="G29" s="123">
        <f t="shared" ref="G29:G36" si="72">IFERROR(IF(AND(VLOOKUP($C29,$CJ$3:$CK$62,2,FALSE)&lt;=G$2,VLOOKUP($C29,$CJ$3:$CK$62,2,FALSE)+$E29&gt;=G$2),ROUND($D29/$E29,1),0),0)</f>
        <v>0</v>
      </c>
      <c r="H29" s="124">
        <f t="shared" ref="H29:R36" si="73">IFERROR(IF(AND(VLOOKUP($C29,$CJ$3:$CK$62,2,FALSE)&lt;=H$2,VLOOKUP($C29,$CJ$3:$CK$62,2,FALSE)+$E29-1&gt;=H$2),ROUND($D29/$E29,1),0),0)</f>
        <v>0.8</v>
      </c>
      <c r="I29" s="124">
        <f t="shared" si="73"/>
        <v>0.8</v>
      </c>
      <c r="J29" s="124">
        <f t="shared" si="73"/>
        <v>0.8</v>
      </c>
      <c r="K29" s="124">
        <f t="shared" si="73"/>
        <v>0.8</v>
      </c>
      <c r="L29" s="124">
        <f t="shared" si="73"/>
        <v>0.8</v>
      </c>
      <c r="M29" s="124">
        <f t="shared" si="73"/>
        <v>0.8</v>
      </c>
      <c r="N29" s="124">
        <f t="shared" si="73"/>
        <v>0.8</v>
      </c>
      <c r="O29" s="124">
        <f t="shared" si="73"/>
        <v>0.8</v>
      </c>
      <c r="P29" s="124">
        <f t="shared" si="73"/>
        <v>0.8</v>
      </c>
      <c r="Q29" s="124">
        <f t="shared" si="73"/>
        <v>0.8</v>
      </c>
      <c r="R29" s="125">
        <f t="shared" si="73"/>
        <v>0.8</v>
      </c>
      <c r="S29" s="240">
        <f t="shared" ref="S29:S37" si="74">SUM(G29:R29)</f>
        <v>8.7999999999999989</v>
      </c>
      <c r="T29" s="123">
        <f t="shared" ref="T29:T36" si="75">IFERROR(IF(AND(VLOOKUP($C29,$CJ$3:$CK$62,2,FALSE)&lt;=T$2,VLOOKUP($C29,$CJ$3:$CK$62,2,FALSE)+$E29&gt;=T$2),ROUND($D29/$E29,1),0),0)</f>
        <v>0.8</v>
      </c>
      <c r="U29" s="124">
        <f t="shared" ref="U29:AE36" si="76">IFERROR(IF(AND(VLOOKUP($C29,$CJ$3:$CK$62,2,FALSE)&lt;=U$2,VLOOKUP($C29,$CJ$3:$CK$62,2,FALSE)+$E29-1&gt;=U$2),ROUND($D29/$E29,1),0),0)</f>
        <v>0.8</v>
      </c>
      <c r="V29" s="124">
        <f t="shared" si="76"/>
        <v>0.8</v>
      </c>
      <c r="W29" s="124">
        <f t="shared" si="76"/>
        <v>0.8</v>
      </c>
      <c r="X29" s="124">
        <f t="shared" si="76"/>
        <v>0.8</v>
      </c>
      <c r="Y29" s="124">
        <f t="shared" si="76"/>
        <v>0.8</v>
      </c>
      <c r="Z29" s="124">
        <f t="shared" si="76"/>
        <v>0.8</v>
      </c>
      <c r="AA29" s="124">
        <f t="shared" si="76"/>
        <v>0.8</v>
      </c>
      <c r="AB29" s="124">
        <f t="shared" si="76"/>
        <v>0.8</v>
      </c>
      <c r="AC29" s="124">
        <f t="shared" si="76"/>
        <v>0.8</v>
      </c>
      <c r="AD29" s="124">
        <f t="shared" si="76"/>
        <v>0.8</v>
      </c>
      <c r="AE29" s="125">
        <f t="shared" si="76"/>
        <v>0.8</v>
      </c>
      <c r="AF29" s="443">
        <f t="shared" ref="AF29:AF37" si="77">SUM(T29:AE29)</f>
        <v>9.6</v>
      </c>
      <c r="AG29" s="123">
        <f t="shared" ref="AG29:AG36" si="78">IFERROR(IF(AND(VLOOKUP($C29,$CJ$3:$CK$62,2,FALSE)&lt;=AG$2,VLOOKUP($C29,$CJ$3:$CK$62,2,FALSE)+$E29&gt;=AG$2),ROUND($D29/$E29,1),0),0)</f>
        <v>0.8</v>
      </c>
      <c r="AH29" s="124">
        <f t="shared" ref="AH29:AR36" si="79">IFERROR(IF(AND(VLOOKUP($C29,$CJ$3:$CK$62,2,FALSE)&lt;=AH$2,VLOOKUP($C29,$CJ$3:$CK$62,2,FALSE)+$E29-1&gt;=AH$2),ROUND($D29/$E29,1),0),0)</f>
        <v>0.8</v>
      </c>
      <c r="AI29" s="124">
        <f t="shared" si="79"/>
        <v>0.8</v>
      </c>
      <c r="AJ29" s="124">
        <f t="shared" si="79"/>
        <v>0.8</v>
      </c>
      <c r="AK29" s="124">
        <f t="shared" si="79"/>
        <v>0.8</v>
      </c>
      <c r="AL29" s="124">
        <f t="shared" si="79"/>
        <v>0.8</v>
      </c>
      <c r="AM29" s="124">
        <f t="shared" si="79"/>
        <v>0.8</v>
      </c>
      <c r="AN29" s="124">
        <f t="shared" si="79"/>
        <v>0.8</v>
      </c>
      <c r="AO29" s="124">
        <f t="shared" si="79"/>
        <v>0.8</v>
      </c>
      <c r="AP29" s="124">
        <f t="shared" si="79"/>
        <v>0.8</v>
      </c>
      <c r="AQ29" s="124">
        <f t="shared" si="79"/>
        <v>0.8</v>
      </c>
      <c r="AR29" s="125">
        <f t="shared" si="79"/>
        <v>0.8</v>
      </c>
      <c r="AS29" s="444">
        <f t="shared" ref="AS29:AS37" si="80">SUM(AG29:AR29)</f>
        <v>9.6</v>
      </c>
      <c r="AT29" s="123">
        <f t="shared" ref="AT29:AT36" si="81">IFERROR(IF(AND(VLOOKUP($C29,$CJ$3:$CK$62,2,FALSE)&lt;=AT$2,VLOOKUP($C29,$CJ$3:$CK$62,2,FALSE)+$E29&gt;=AT$2),ROUND($D29/$E29,1),0),0)</f>
        <v>0.8</v>
      </c>
      <c r="AU29" s="124">
        <f t="shared" ref="AU29:BE36" si="82">IFERROR(IF(AND(VLOOKUP($C29,$CJ$3:$CK$62,2,FALSE)&lt;=AU$2,VLOOKUP($C29,$CJ$3:$CK$62,2,FALSE)+$E29-1&gt;=AU$2),ROUND($D29/$E29,1),0),0)</f>
        <v>0.8</v>
      </c>
      <c r="AV29" s="124">
        <f t="shared" si="82"/>
        <v>0.8</v>
      </c>
      <c r="AW29" s="124">
        <f t="shared" si="82"/>
        <v>0.8</v>
      </c>
      <c r="AX29" s="124">
        <f t="shared" si="82"/>
        <v>0.8</v>
      </c>
      <c r="AY29" s="124">
        <f t="shared" si="82"/>
        <v>0.8</v>
      </c>
      <c r="AZ29" s="124">
        <f t="shared" si="82"/>
        <v>0.8</v>
      </c>
      <c r="BA29" s="124">
        <f t="shared" si="82"/>
        <v>0.8</v>
      </c>
      <c r="BB29" s="124">
        <f t="shared" si="82"/>
        <v>0.8</v>
      </c>
      <c r="BC29" s="124">
        <f t="shared" si="82"/>
        <v>0.8</v>
      </c>
      <c r="BD29" s="124">
        <f t="shared" si="82"/>
        <v>0.8</v>
      </c>
      <c r="BE29" s="125">
        <f t="shared" si="82"/>
        <v>0.8</v>
      </c>
      <c r="BF29" s="445">
        <f t="shared" ref="BF29:BF37" si="83">SUM(AT29:BE29)</f>
        <v>9.6</v>
      </c>
      <c r="BG29" s="123">
        <f t="shared" ref="BG29:BG36" si="84">IFERROR(IF(AND(VLOOKUP($C29,$CJ$3:$CK$62,2,FALSE)&lt;=BG$2,VLOOKUP($C29,$CJ$3:$CK$62,2,FALSE)+$E29&gt;=BG$2),ROUND($D29/$E29,1),0),0)</f>
        <v>0.8</v>
      </c>
      <c r="BH29" s="124">
        <f t="shared" ref="BH29:BR36" si="85">IFERROR(IF(AND(VLOOKUP($C29,$CJ$3:$CK$62,2,FALSE)&lt;=BH$2,VLOOKUP($C29,$CJ$3:$CK$62,2,FALSE)+$E29-1&gt;=BH$2),ROUND($D29/$E29,1),0),0)</f>
        <v>0.8</v>
      </c>
      <c r="BI29" s="124">
        <f t="shared" si="85"/>
        <v>0.8</v>
      </c>
      <c r="BJ29" s="124">
        <f t="shared" si="85"/>
        <v>0.8</v>
      </c>
      <c r="BK29" s="124">
        <f t="shared" si="85"/>
        <v>0.8</v>
      </c>
      <c r="BL29" s="124">
        <f t="shared" si="85"/>
        <v>0.8</v>
      </c>
      <c r="BM29" s="124">
        <f t="shared" si="85"/>
        <v>0.8</v>
      </c>
      <c r="BN29" s="124">
        <f t="shared" si="85"/>
        <v>0.8</v>
      </c>
      <c r="BO29" s="124">
        <f t="shared" si="85"/>
        <v>0.8</v>
      </c>
      <c r="BP29" s="124">
        <f t="shared" si="85"/>
        <v>0.8</v>
      </c>
      <c r="BQ29" s="124">
        <f t="shared" si="85"/>
        <v>0.8</v>
      </c>
      <c r="BR29" s="125">
        <f t="shared" si="85"/>
        <v>0.8</v>
      </c>
      <c r="BS29" s="437">
        <f t="shared" ref="BS29:BS37" si="86">SUM(BG29:BR29)</f>
        <v>9.6</v>
      </c>
      <c r="BT29" s="58"/>
      <c r="BU29" s="58"/>
      <c r="BV29" s="58"/>
      <c r="BW29" s="58"/>
      <c r="BX29" s="58"/>
      <c r="BY29" s="58"/>
      <c r="BZ29" s="58"/>
      <c r="CA29" s="58"/>
      <c r="CB29" s="58"/>
      <c r="CC29" s="58"/>
      <c r="CD29" s="58"/>
      <c r="CE29" s="58"/>
      <c r="CF29" s="58"/>
      <c r="CJ29" s="745" t="s">
        <v>311</v>
      </c>
      <c r="CK29" s="745">
        <v>27</v>
      </c>
    </row>
    <row r="30" spans="1:89" ht="15" x14ac:dyDescent="0.25">
      <c r="A30" s="96"/>
      <c r="B30" s="169" t="s">
        <v>189</v>
      </c>
      <c r="C30" s="407" t="s">
        <v>286</v>
      </c>
      <c r="D30" s="436">
        <v>275</v>
      </c>
      <c r="E30" s="309">
        <v>60</v>
      </c>
      <c r="F30" s="148"/>
      <c r="G30" s="80">
        <f t="shared" si="72"/>
        <v>0</v>
      </c>
      <c r="H30" s="81">
        <f t="shared" si="73"/>
        <v>4.5999999999999996</v>
      </c>
      <c r="I30" s="81">
        <f t="shared" si="73"/>
        <v>4.5999999999999996</v>
      </c>
      <c r="J30" s="81">
        <f t="shared" si="73"/>
        <v>4.5999999999999996</v>
      </c>
      <c r="K30" s="81">
        <f t="shared" si="73"/>
        <v>4.5999999999999996</v>
      </c>
      <c r="L30" s="81">
        <f t="shared" si="73"/>
        <v>4.5999999999999996</v>
      </c>
      <c r="M30" s="81">
        <f t="shared" si="73"/>
        <v>4.5999999999999996</v>
      </c>
      <c r="N30" s="81">
        <f t="shared" si="73"/>
        <v>4.5999999999999996</v>
      </c>
      <c r="O30" s="81">
        <f t="shared" si="73"/>
        <v>4.5999999999999996</v>
      </c>
      <c r="P30" s="81">
        <f t="shared" si="73"/>
        <v>4.5999999999999996</v>
      </c>
      <c r="Q30" s="81">
        <f t="shared" si="73"/>
        <v>4.5999999999999996</v>
      </c>
      <c r="R30" s="81">
        <f t="shared" si="73"/>
        <v>4.5999999999999996</v>
      </c>
      <c r="S30" s="241">
        <f t="shared" si="74"/>
        <v>50.600000000000009</v>
      </c>
      <c r="T30" s="80">
        <f t="shared" si="75"/>
        <v>4.5999999999999996</v>
      </c>
      <c r="U30" s="81">
        <f t="shared" si="76"/>
        <v>4.5999999999999996</v>
      </c>
      <c r="V30" s="81">
        <f t="shared" si="76"/>
        <v>4.5999999999999996</v>
      </c>
      <c r="W30" s="81">
        <f t="shared" si="76"/>
        <v>4.5999999999999996</v>
      </c>
      <c r="X30" s="81">
        <f t="shared" si="76"/>
        <v>4.5999999999999996</v>
      </c>
      <c r="Y30" s="81">
        <f t="shared" si="76"/>
        <v>4.5999999999999996</v>
      </c>
      <c r="Z30" s="81">
        <f t="shared" si="76"/>
        <v>4.5999999999999996</v>
      </c>
      <c r="AA30" s="81">
        <f t="shared" si="76"/>
        <v>4.5999999999999996</v>
      </c>
      <c r="AB30" s="81">
        <f t="shared" si="76"/>
        <v>4.5999999999999996</v>
      </c>
      <c r="AC30" s="81">
        <f t="shared" si="76"/>
        <v>4.5999999999999996</v>
      </c>
      <c r="AD30" s="81">
        <f t="shared" si="76"/>
        <v>4.5999999999999996</v>
      </c>
      <c r="AE30" s="81">
        <f t="shared" si="76"/>
        <v>4.5999999999999996</v>
      </c>
      <c r="AF30" s="408">
        <f t="shared" si="77"/>
        <v>55.20000000000001</v>
      </c>
      <c r="AG30" s="80">
        <f t="shared" si="78"/>
        <v>4.5999999999999996</v>
      </c>
      <c r="AH30" s="81">
        <f t="shared" si="79"/>
        <v>4.5999999999999996</v>
      </c>
      <c r="AI30" s="81">
        <f t="shared" si="79"/>
        <v>4.5999999999999996</v>
      </c>
      <c r="AJ30" s="81">
        <f t="shared" si="79"/>
        <v>4.5999999999999996</v>
      </c>
      <c r="AK30" s="81">
        <f t="shared" si="79"/>
        <v>4.5999999999999996</v>
      </c>
      <c r="AL30" s="81">
        <f t="shared" si="79"/>
        <v>4.5999999999999996</v>
      </c>
      <c r="AM30" s="81">
        <f t="shared" si="79"/>
        <v>4.5999999999999996</v>
      </c>
      <c r="AN30" s="81">
        <f t="shared" si="79"/>
        <v>4.5999999999999996</v>
      </c>
      <c r="AO30" s="81">
        <f t="shared" si="79"/>
        <v>4.5999999999999996</v>
      </c>
      <c r="AP30" s="81">
        <f t="shared" si="79"/>
        <v>4.5999999999999996</v>
      </c>
      <c r="AQ30" s="81">
        <f t="shared" si="79"/>
        <v>4.5999999999999996</v>
      </c>
      <c r="AR30" s="81">
        <f t="shared" si="79"/>
        <v>4.5999999999999996</v>
      </c>
      <c r="AS30" s="409">
        <f t="shared" si="80"/>
        <v>55.20000000000001</v>
      </c>
      <c r="AT30" s="80">
        <f t="shared" si="81"/>
        <v>4.5999999999999996</v>
      </c>
      <c r="AU30" s="81">
        <f t="shared" si="82"/>
        <v>4.5999999999999996</v>
      </c>
      <c r="AV30" s="81">
        <f t="shared" si="82"/>
        <v>4.5999999999999996</v>
      </c>
      <c r="AW30" s="81">
        <f t="shared" si="82"/>
        <v>4.5999999999999996</v>
      </c>
      <c r="AX30" s="81">
        <f t="shared" si="82"/>
        <v>4.5999999999999996</v>
      </c>
      <c r="AY30" s="81">
        <f t="shared" si="82"/>
        <v>4.5999999999999996</v>
      </c>
      <c r="AZ30" s="81">
        <f t="shared" si="82"/>
        <v>4.5999999999999996</v>
      </c>
      <c r="BA30" s="81">
        <f t="shared" si="82"/>
        <v>4.5999999999999996</v>
      </c>
      <c r="BB30" s="81">
        <f t="shared" si="82"/>
        <v>4.5999999999999996</v>
      </c>
      <c r="BC30" s="81">
        <f t="shared" si="82"/>
        <v>4.5999999999999996</v>
      </c>
      <c r="BD30" s="81">
        <f t="shared" si="82"/>
        <v>4.5999999999999996</v>
      </c>
      <c r="BE30" s="81">
        <f t="shared" si="82"/>
        <v>4.5999999999999996</v>
      </c>
      <c r="BF30" s="371">
        <f t="shared" si="83"/>
        <v>55.20000000000001</v>
      </c>
      <c r="BG30" s="80">
        <f t="shared" si="84"/>
        <v>4.5999999999999996</v>
      </c>
      <c r="BH30" s="81">
        <f t="shared" si="85"/>
        <v>4.5999999999999996</v>
      </c>
      <c r="BI30" s="81">
        <f t="shared" si="85"/>
        <v>4.5999999999999996</v>
      </c>
      <c r="BJ30" s="81">
        <f t="shared" si="85"/>
        <v>4.5999999999999996</v>
      </c>
      <c r="BK30" s="81">
        <f t="shared" si="85"/>
        <v>4.5999999999999996</v>
      </c>
      <c r="BL30" s="81">
        <f t="shared" si="85"/>
        <v>4.5999999999999996</v>
      </c>
      <c r="BM30" s="81">
        <f t="shared" si="85"/>
        <v>4.5999999999999996</v>
      </c>
      <c r="BN30" s="81">
        <f t="shared" si="85"/>
        <v>4.5999999999999996</v>
      </c>
      <c r="BO30" s="81">
        <f t="shared" si="85"/>
        <v>4.5999999999999996</v>
      </c>
      <c r="BP30" s="81">
        <f t="shared" si="85"/>
        <v>4.5999999999999996</v>
      </c>
      <c r="BQ30" s="81">
        <f t="shared" si="85"/>
        <v>4.5999999999999996</v>
      </c>
      <c r="BR30" s="81">
        <f t="shared" si="85"/>
        <v>4.5999999999999996</v>
      </c>
      <c r="BS30" s="410">
        <f t="shared" si="86"/>
        <v>55.20000000000001</v>
      </c>
      <c r="BT30" s="58"/>
      <c r="BU30" s="58"/>
      <c r="BV30" s="58"/>
      <c r="BW30" s="58"/>
      <c r="BX30" s="58"/>
      <c r="BY30" s="58"/>
      <c r="BZ30" s="58"/>
      <c r="CA30" s="58"/>
      <c r="CB30" s="58"/>
      <c r="CC30" s="58"/>
      <c r="CD30" s="58"/>
      <c r="CE30" s="58"/>
      <c r="CF30" s="58"/>
      <c r="CJ30" s="745" t="s">
        <v>312</v>
      </c>
      <c r="CK30" s="745">
        <v>28</v>
      </c>
    </row>
    <row r="31" spans="1:89" ht="15" x14ac:dyDescent="0.25">
      <c r="A31" s="96"/>
      <c r="B31" s="169" t="s">
        <v>190</v>
      </c>
      <c r="C31" s="407" t="s">
        <v>290</v>
      </c>
      <c r="D31" s="436">
        <v>1250</v>
      </c>
      <c r="E31" s="309">
        <v>60</v>
      </c>
      <c r="F31" s="148"/>
      <c r="G31" s="80">
        <f t="shared" si="72"/>
        <v>0</v>
      </c>
      <c r="H31" s="81">
        <f t="shared" si="73"/>
        <v>0</v>
      </c>
      <c r="I31" s="81">
        <f t="shared" si="73"/>
        <v>0</v>
      </c>
      <c r="J31" s="81">
        <f t="shared" si="73"/>
        <v>0</v>
      </c>
      <c r="K31" s="81">
        <f t="shared" si="73"/>
        <v>0</v>
      </c>
      <c r="L31" s="81">
        <f t="shared" si="73"/>
        <v>20.8</v>
      </c>
      <c r="M31" s="81">
        <f t="shared" si="73"/>
        <v>20.8</v>
      </c>
      <c r="N31" s="81">
        <f t="shared" si="73"/>
        <v>20.8</v>
      </c>
      <c r="O31" s="81">
        <f t="shared" si="73"/>
        <v>20.8</v>
      </c>
      <c r="P31" s="81">
        <f t="shared" si="73"/>
        <v>20.8</v>
      </c>
      <c r="Q31" s="81">
        <f t="shared" si="73"/>
        <v>20.8</v>
      </c>
      <c r="R31" s="81">
        <f t="shared" si="73"/>
        <v>20.8</v>
      </c>
      <c r="S31" s="241">
        <f t="shared" si="74"/>
        <v>145.6</v>
      </c>
      <c r="T31" s="80">
        <f t="shared" si="75"/>
        <v>20.8</v>
      </c>
      <c r="U31" s="81">
        <f t="shared" si="76"/>
        <v>20.8</v>
      </c>
      <c r="V31" s="81">
        <f t="shared" si="76"/>
        <v>20.8</v>
      </c>
      <c r="W31" s="81">
        <f t="shared" si="76"/>
        <v>20.8</v>
      </c>
      <c r="X31" s="81">
        <f t="shared" si="76"/>
        <v>20.8</v>
      </c>
      <c r="Y31" s="81">
        <f t="shared" si="76"/>
        <v>20.8</v>
      </c>
      <c r="Z31" s="81">
        <f t="shared" si="76"/>
        <v>20.8</v>
      </c>
      <c r="AA31" s="81">
        <f t="shared" si="76"/>
        <v>20.8</v>
      </c>
      <c r="AB31" s="81">
        <f t="shared" si="76"/>
        <v>20.8</v>
      </c>
      <c r="AC31" s="81">
        <f t="shared" si="76"/>
        <v>20.8</v>
      </c>
      <c r="AD31" s="81">
        <f t="shared" si="76"/>
        <v>20.8</v>
      </c>
      <c r="AE31" s="81">
        <f t="shared" si="76"/>
        <v>20.8</v>
      </c>
      <c r="AF31" s="408">
        <f t="shared" si="77"/>
        <v>249.60000000000005</v>
      </c>
      <c r="AG31" s="80">
        <f t="shared" si="78"/>
        <v>20.8</v>
      </c>
      <c r="AH31" s="81">
        <f t="shared" si="79"/>
        <v>20.8</v>
      </c>
      <c r="AI31" s="81">
        <f t="shared" si="79"/>
        <v>20.8</v>
      </c>
      <c r="AJ31" s="81">
        <f t="shared" si="79"/>
        <v>20.8</v>
      </c>
      <c r="AK31" s="81">
        <f t="shared" si="79"/>
        <v>20.8</v>
      </c>
      <c r="AL31" s="81">
        <f t="shared" si="79"/>
        <v>20.8</v>
      </c>
      <c r="AM31" s="81">
        <f t="shared" si="79"/>
        <v>20.8</v>
      </c>
      <c r="AN31" s="81">
        <f t="shared" si="79"/>
        <v>20.8</v>
      </c>
      <c r="AO31" s="81">
        <f t="shared" si="79"/>
        <v>20.8</v>
      </c>
      <c r="AP31" s="81">
        <f t="shared" si="79"/>
        <v>20.8</v>
      </c>
      <c r="AQ31" s="81">
        <f t="shared" si="79"/>
        <v>20.8</v>
      </c>
      <c r="AR31" s="81">
        <f t="shared" si="79"/>
        <v>20.8</v>
      </c>
      <c r="AS31" s="409">
        <f t="shared" si="80"/>
        <v>249.60000000000005</v>
      </c>
      <c r="AT31" s="80">
        <f t="shared" si="81"/>
        <v>20.8</v>
      </c>
      <c r="AU31" s="81">
        <f t="shared" si="82"/>
        <v>20.8</v>
      </c>
      <c r="AV31" s="81">
        <f t="shared" si="82"/>
        <v>20.8</v>
      </c>
      <c r="AW31" s="81">
        <f t="shared" si="82"/>
        <v>20.8</v>
      </c>
      <c r="AX31" s="81">
        <f t="shared" si="82"/>
        <v>20.8</v>
      </c>
      <c r="AY31" s="81">
        <f t="shared" si="82"/>
        <v>20.8</v>
      </c>
      <c r="AZ31" s="81">
        <f t="shared" si="82"/>
        <v>20.8</v>
      </c>
      <c r="BA31" s="81">
        <f t="shared" si="82"/>
        <v>20.8</v>
      </c>
      <c r="BB31" s="81">
        <f t="shared" si="82"/>
        <v>20.8</v>
      </c>
      <c r="BC31" s="81">
        <f t="shared" si="82"/>
        <v>20.8</v>
      </c>
      <c r="BD31" s="81">
        <f t="shared" si="82"/>
        <v>20.8</v>
      </c>
      <c r="BE31" s="81">
        <f t="shared" si="82"/>
        <v>20.8</v>
      </c>
      <c r="BF31" s="371">
        <f t="shared" si="83"/>
        <v>249.60000000000005</v>
      </c>
      <c r="BG31" s="80">
        <f t="shared" si="84"/>
        <v>20.8</v>
      </c>
      <c r="BH31" s="81">
        <f t="shared" si="85"/>
        <v>20.8</v>
      </c>
      <c r="BI31" s="81">
        <f t="shared" si="85"/>
        <v>20.8</v>
      </c>
      <c r="BJ31" s="81">
        <f t="shared" si="85"/>
        <v>20.8</v>
      </c>
      <c r="BK31" s="81">
        <f t="shared" si="85"/>
        <v>20.8</v>
      </c>
      <c r="BL31" s="81">
        <f t="shared" si="85"/>
        <v>20.8</v>
      </c>
      <c r="BM31" s="81">
        <f t="shared" si="85"/>
        <v>20.8</v>
      </c>
      <c r="BN31" s="81">
        <f t="shared" si="85"/>
        <v>20.8</v>
      </c>
      <c r="BO31" s="81">
        <f t="shared" si="85"/>
        <v>20.8</v>
      </c>
      <c r="BP31" s="81">
        <f t="shared" si="85"/>
        <v>20.8</v>
      </c>
      <c r="BQ31" s="81">
        <f t="shared" si="85"/>
        <v>20.8</v>
      </c>
      <c r="BR31" s="81">
        <f t="shared" si="85"/>
        <v>20.8</v>
      </c>
      <c r="BS31" s="410">
        <f t="shared" si="86"/>
        <v>249.60000000000005</v>
      </c>
      <c r="BT31" s="58"/>
      <c r="BU31" s="58"/>
      <c r="BV31" s="58"/>
      <c r="BW31" s="58"/>
      <c r="BX31" s="58"/>
      <c r="BY31" s="58"/>
      <c r="BZ31" s="58"/>
      <c r="CA31" s="58"/>
      <c r="CB31" s="58"/>
      <c r="CC31" s="58"/>
      <c r="CD31" s="58"/>
      <c r="CE31" s="58"/>
      <c r="CF31" s="58"/>
      <c r="CJ31" s="745" t="s">
        <v>313</v>
      </c>
      <c r="CK31" s="745">
        <v>29</v>
      </c>
    </row>
    <row r="32" spans="1:89" ht="15" x14ac:dyDescent="0.25">
      <c r="A32" s="96" t="s">
        <v>193</v>
      </c>
      <c r="B32" s="169" t="s">
        <v>159</v>
      </c>
      <c r="C32" s="407" t="s">
        <v>289</v>
      </c>
      <c r="D32" s="436">
        <v>15</v>
      </c>
      <c r="E32" s="309">
        <v>48</v>
      </c>
      <c r="F32" s="148"/>
      <c r="G32" s="80">
        <f t="shared" si="72"/>
        <v>0</v>
      </c>
      <c r="H32" s="81">
        <f t="shared" si="73"/>
        <v>0</v>
      </c>
      <c r="I32" s="81">
        <f t="shared" si="73"/>
        <v>0</v>
      </c>
      <c r="J32" s="81">
        <f t="shared" si="73"/>
        <v>0</v>
      </c>
      <c r="K32" s="81">
        <f t="shared" si="73"/>
        <v>0.3</v>
      </c>
      <c r="L32" s="81">
        <f t="shared" si="73"/>
        <v>0.3</v>
      </c>
      <c r="M32" s="81">
        <f t="shared" si="73"/>
        <v>0.3</v>
      </c>
      <c r="N32" s="81">
        <f t="shared" si="73"/>
        <v>0.3</v>
      </c>
      <c r="O32" s="81">
        <f t="shared" si="73"/>
        <v>0.3</v>
      </c>
      <c r="P32" s="81">
        <f t="shared" si="73"/>
        <v>0.3</v>
      </c>
      <c r="Q32" s="81">
        <f t="shared" si="73"/>
        <v>0.3</v>
      </c>
      <c r="R32" s="81">
        <f t="shared" si="73"/>
        <v>0.3</v>
      </c>
      <c r="S32" s="241">
        <f t="shared" si="74"/>
        <v>2.4</v>
      </c>
      <c r="T32" s="80">
        <f t="shared" si="75"/>
        <v>0.3</v>
      </c>
      <c r="U32" s="81">
        <f t="shared" si="76"/>
        <v>0.3</v>
      </c>
      <c r="V32" s="81">
        <f t="shared" si="76"/>
        <v>0.3</v>
      </c>
      <c r="W32" s="81">
        <f t="shared" si="76"/>
        <v>0.3</v>
      </c>
      <c r="X32" s="81">
        <f t="shared" si="76"/>
        <v>0.3</v>
      </c>
      <c r="Y32" s="81">
        <f t="shared" si="76"/>
        <v>0.3</v>
      </c>
      <c r="Z32" s="81">
        <f t="shared" si="76"/>
        <v>0.3</v>
      </c>
      <c r="AA32" s="81">
        <f t="shared" si="76"/>
        <v>0.3</v>
      </c>
      <c r="AB32" s="81">
        <f t="shared" si="76"/>
        <v>0.3</v>
      </c>
      <c r="AC32" s="81">
        <f t="shared" si="76"/>
        <v>0.3</v>
      </c>
      <c r="AD32" s="81">
        <f t="shared" si="76"/>
        <v>0.3</v>
      </c>
      <c r="AE32" s="81">
        <f t="shared" si="76"/>
        <v>0.3</v>
      </c>
      <c r="AF32" s="408">
        <f t="shared" si="77"/>
        <v>3.5999999999999992</v>
      </c>
      <c r="AG32" s="80">
        <f t="shared" si="78"/>
        <v>0.3</v>
      </c>
      <c r="AH32" s="81">
        <f t="shared" si="79"/>
        <v>0.3</v>
      </c>
      <c r="AI32" s="81">
        <f t="shared" si="79"/>
        <v>0.3</v>
      </c>
      <c r="AJ32" s="81">
        <f t="shared" si="79"/>
        <v>0.3</v>
      </c>
      <c r="AK32" s="81">
        <f t="shared" si="79"/>
        <v>0.3</v>
      </c>
      <c r="AL32" s="81">
        <f t="shared" si="79"/>
        <v>0.3</v>
      </c>
      <c r="AM32" s="81">
        <f t="shared" si="79"/>
        <v>0.3</v>
      </c>
      <c r="AN32" s="81">
        <f t="shared" si="79"/>
        <v>0.3</v>
      </c>
      <c r="AO32" s="81">
        <f t="shared" si="79"/>
        <v>0.3</v>
      </c>
      <c r="AP32" s="81">
        <f t="shared" si="79"/>
        <v>0.3</v>
      </c>
      <c r="AQ32" s="81">
        <f t="shared" si="79"/>
        <v>0.3</v>
      </c>
      <c r="AR32" s="81">
        <f t="shared" si="79"/>
        <v>0.3</v>
      </c>
      <c r="AS32" s="409">
        <f t="shared" si="80"/>
        <v>3.5999999999999992</v>
      </c>
      <c r="AT32" s="80">
        <f t="shared" si="81"/>
        <v>0.3</v>
      </c>
      <c r="AU32" s="81">
        <f t="shared" si="82"/>
        <v>0.3</v>
      </c>
      <c r="AV32" s="81">
        <f t="shared" si="82"/>
        <v>0.3</v>
      </c>
      <c r="AW32" s="81">
        <f t="shared" si="82"/>
        <v>0.3</v>
      </c>
      <c r="AX32" s="81">
        <f t="shared" si="82"/>
        <v>0.3</v>
      </c>
      <c r="AY32" s="81">
        <f t="shared" si="82"/>
        <v>0.3</v>
      </c>
      <c r="AZ32" s="81">
        <f t="shared" si="82"/>
        <v>0.3</v>
      </c>
      <c r="BA32" s="81">
        <f t="shared" si="82"/>
        <v>0.3</v>
      </c>
      <c r="BB32" s="81">
        <f t="shared" si="82"/>
        <v>0.3</v>
      </c>
      <c r="BC32" s="81">
        <f t="shared" si="82"/>
        <v>0.3</v>
      </c>
      <c r="BD32" s="81">
        <f t="shared" si="82"/>
        <v>0.3</v>
      </c>
      <c r="BE32" s="81">
        <f t="shared" si="82"/>
        <v>0.3</v>
      </c>
      <c r="BF32" s="371">
        <f t="shared" si="83"/>
        <v>3.5999999999999992</v>
      </c>
      <c r="BG32" s="80">
        <f t="shared" si="84"/>
        <v>0.3</v>
      </c>
      <c r="BH32" s="81">
        <f t="shared" si="85"/>
        <v>0.3</v>
      </c>
      <c r="BI32" s="81">
        <f t="shared" si="85"/>
        <v>0.3</v>
      </c>
      <c r="BJ32" s="81">
        <f t="shared" si="85"/>
        <v>0.3</v>
      </c>
      <c r="BK32" s="81">
        <f t="shared" si="85"/>
        <v>0</v>
      </c>
      <c r="BL32" s="81">
        <f t="shared" si="85"/>
        <v>0</v>
      </c>
      <c r="BM32" s="81">
        <f t="shared" si="85"/>
        <v>0</v>
      </c>
      <c r="BN32" s="81">
        <f t="shared" si="85"/>
        <v>0</v>
      </c>
      <c r="BO32" s="81">
        <f t="shared" si="85"/>
        <v>0</v>
      </c>
      <c r="BP32" s="81">
        <f t="shared" si="85"/>
        <v>0</v>
      </c>
      <c r="BQ32" s="81">
        <f t="shared" si="85"/>
        <v>0</v>
      </c>
      <c r="BR32" s="81">
        <f t="shared" si="85"/>
        <v>0</v>
      </c>
      <c r="BS32" s="410">
        <f t="shared" si="86"/>
        <v>1.2</v>
      </c>
      <c r="BT32" s="58"/>
      <c r="BU32" s="58"/>
      <c r="BV32" s="58"/>
      <c r="BW32" s="58"/>
      <c r="BX32" s="58"/>
      <c r="BY32" s="58"/>
      <c r="BZ32" s="58"/>
      <c r="CA32" s="58"/>
      <c r="CB32" s="58"/>
      <c r="CC32" s="58"/>
      <c r="CD32" s="58"/>
      <c r="CE32" s="58"/>
      <c r="CF32" s="58"/>
      <c r="CJ32" s="745" t="s">
        <v>314</v>
      </c>
      <c r="CK32" s="745">
        <v>30</v>
      </c>
    </row>
    <row r="33" spans="1:89" ht="15" x14ac:dyDescent="0.25">
      <c r="A33" s="96" t="s">
        <v>142</v>
      </c>
      <c r="B33" s="631" t="s">
        <v>388</v>
      </c>
      <c r="C33" s="407"/>
      <c r="D33" s="436"/>
      <c r="E33" s="309"/>
      <c r="F33" s="148"/>
      <c r="G33" s="80">
        <f t="shared" si="72"/>
        <v>0</v>
      </c>
      <c r="H33" s="81">
        <f t="shared" si="73"/>
        <v>0</v>
      </c>
      <c r="I33" s="81">
        <f t="shared" si="73"/>
        <v>0</v>
      </c>
      <c r="J33" s="81">
        <f t="shared" si="73"/>
        <v>0</v>
      </c>
      <c r="K33" s="81">
        <f t="shared" si="73"/>
        <v>0</v>
      </c>
      <c r="L33" s="81">
        <f t="shared" si="73"/>
        <v>0</v>
      </c>
      <c r="M33" s="81">
        <f t="shared" si="73"/>
        <v>0</v>
      </c>
      <c r="N33" s="81">
        <f t="shared" si="73"/>
        <v>0</v>
      </c>
      <c r="O33" s="81">
        <f t="shared" si="73"/>
        <v>0</v>
      </c>
      <c r="P33" s="81">
        <f t="shared" si="73"/>
        <v>0</v>
      </c>
      <c r="Q33" s="81">
        <f t="shared" si="73"/>
        <v>0</v>
      </c>
      <c r="R33" s="81">
        <f t="shared" si="73"/>
        <v>0</v>
      </c>
      <c r="S33" s="241">
        <f t="shared" si="74"/>
        <v>0</v>
      </c>
      <c r="T33" s="80">
        <f t="shared" si="75"/>
        <v>0</v>
      </c>
      <c r="U33" s="81">
        <f t="shared" si="76"/>
        <v>0</v>
      </c>
      <c r="V33" s="81">
        <f t="shared" si="76"/>
        <v>0</v>
      </c>
      <c r="W33" s="81">
        <f t="shared" si="76"/>
        <v>0</v>
      </c>
      <c r="X33" s="81">
        <f t="shared" si="76"/>
        <v>0</v>
      </c>
      <c r="Y33" s="81">
        <f t="shared" si="76"/>
        <v>0</v>
      </c>
      <c r="Z33" s="81">
        <f t="shared" si="76"/>
        <v>0</v>
      </c>
      <c r="AA33" s="81">
        <f t="shared" si="76"/>
        <v>0</v>
      </c>
      <c r="AB33" s="81">
        <f t="shared" si="76"/>
        <v>0</v>
      </c>
      <c r="AC33" s="81">
        <f t="shared" si="76"/>
        <v>0</v>
      </c>
      <c r="AD33" s="81">
        <f t="shared" si="76"/>
        <v>0</v>
      </c>
      <c r="AE33" s="81">
        <f t="shared" si="76"/>
        <v>0</v>
      </c>
      <c r="AF33" s="408">
        <f t="shared" si="77"/>
        <v>0</v>
      </c>
      <c r="AG33" s="80">
        <f t="shared" si="78"/>
        <v>0</v>
      </c>
      <c r="AH33" s="81">
        <f t="shared" si="79"/>
        <v>0</v>
      </c>
      <c r="AI33" s="81">
        <f t="shared" si="79"/>
        <v>0</v>
      </c>
      <c r="AJ33" s="81">
        <f t="shared" si="79"/>
        <v>0</v>
      </c>
      <c r="AK33" s="81">
        <f t="shared" si="79"/>
        <v>0</v>
      </c>
      <c r="AL33" s="81">
        <f t="shared" si="79"/>
        <v>0</v>
      </c>
      <c r="AM33" s="81">
        <f t="shared" si="79"/>
        <v>0</v>
      </c>
      <c r="AN33" s="81">
        <f t="shared" si="79"/>
        <v>0</v>
      </c>
      <c r="AO33" s="81">
        <f t="shared" si="79"/>
        <v>0</v>
      </c>
      <c r="AP33" s="81">
        <f t="shared" si="79"/>
        <v>0</v>
      </c>
      <c r="AQ33" s="81">
        <f t="shared" si="79"/>
        <v>0</v>
      </c>
      <c r="AR33" s="81">
        <f t="shared" si="79"/>
        <v>0</v>
      </c>
      <c r="AS33" s="409">
        <f t="shared" si="80"/>
        <v>0</v>
      </c>
      <c r="AT33" s="80">
        <f t="shared" si="81"/>
        <v>0</v>
      </c>
      <c r="AU33" s="81">
        <f t="shared" si="82"/>
        <v>0</v>
      </c>
      <c r="AV33" s="81">
        <f t="shared" si="82"/>
        <v>0</v>
      </c>
      <c r="AW33" s="81">
        <f t="shared" si="82"/>
        <v>0</v>
      </c>
      <c r="AX33" s="81">
        <f t="shared" si="82"/>
        <v>0</v>
      </c>
      <c r="AY33" s="81">
        <f t="shared" si="82"/>
        <v>0</v>
      </c>
      <c r="AZ33" s="81">
        <f t="shared" si="82"/>
        <v>0</v>
      </c>
      <c r="BA33" s="81">
        <f t="shared" si="82"/>
        <v>0</v>
      </c>
      <c r="BB33" s="81">
        <f t="shared" si="82"/>
        <v>0</v>
      </c>
      <c r="BC33" s="81">
        <f t="shared" si="82"/>
        <v>0</v>
      </c>
      <c r="BD33" s="81">
        <f t="shared" si="82"/>
        <v>0</v>
      </c>
      <c r="BE33" s="81">
        <f t="shared" si="82"/>
        <v>0</v>
      </c>
      <c r="BF33" s="371">
        <f t="shared" si="83"/>
        <v>0</v>
      </c>
      <c r="BG33" s="80">
        <f t="shared" si="84"/>
        <v>0</v>
      </c>
      <c r="BH33" s="81">
        <f t="shared" si="85"/>
        <v>0</v>
      </c>
      <c r="BI33" s="81">
        <f t="shared" si="85"/>
        <v>0</v>
      </c>
      <c r="BJ33" s="81">
        <f t="shared" si="85"/>
        <v>0</v>
      </c>
      <c r="BK33" s="81">
        <f t="shared" si="85"/>
        <v>0</v>
      </c>
      <c r="BL33" s="81">
        <f t="shared" si="85"/>
        <v>0</v>
      </c>
      <c r="BM33" s="81">
        <f t="shared" si="85"/>
        <v>0</v>
      </c>
      <c r="BN33" s="81">
        <f t="shared" si="85"/>
        <v>0</v>
      </c>
      <c r="BO33" s="81">
        <f t="shared" si="85"/>
        <v>0</v>
      </c>
      <c r="BP33" s="81">
        <f t="shared" si="85"/>
        <v>0</v>
      </c>
      <c r="BQ33" s="81">
        <f t="shared" si="85"/>
        <v>0</v>
      </c>
      <c r="BR33" s="81">
        <f t="shared" si="85"/>
        <v>0</v>
      </c>
      <c r="BS33" s="410">
        <f t="shared" si="86"/>
        <v>0</v>
      </c>
      <c r="BT33" s="58"/>
      <c r="BU33" s="58"/>
      <c r="BV33" s="58"/>
      <c r="BW33" s="58"/>
      <c r="BX33" s="58"/>
      <c r="BY33" s="58"/>
      <c r="BZ33" s="58"/>
      <c r="CA33" s="58"/>
      <c r="CB33" s="58"/>
      <c r="CC33" s="58"/>
      <c r="CD33" s="58"/>
      <c r="CE33" s="58"/>
      <c r="CF33" s="58"/>
      <c r="CJ33" s="745" t="s">
        <v>315</v>
      </c>
      <c r="CK33" s="745">
        <v>31</v>
      </c>
    </row>
    <row r="34" spans="1:89" ht="15" x14ac:dyDescent="0.25">
      <c r="A34" s="100" t="s">
        <v>348</v>
      </c>
      <c r="B34" s="631" t="s">
        <v>389</v>
      </c>
      <c r="C34" s="407"/>
      <c r="D34" s="436"/>
      <c r="E34" s="309"/>
      <c r="F34" s="148"/>
      <c r="G34" s="80">
        <f t="shared" si="72"/>
        <v>0</v>
      </c>
      <c r="H34" s="81">
        <f t="shared" si="73"/>
        <v>0</v>
      </c>
      <c r="I34" s="81">
        <f t="shared" si="73"/>
        <v>0</v>
      </c>
      <c r="J34" s="81">
        <f t="shared" si="73"/>
        <v>0</v>
      </c>
      <c r="K34" s="81">
        <f t="shared" si="73"/>
        <v>0</v>
      </c>
      <c r="L34" s="81">
        <f t="shared" si="73"/>
        <v>0</v>
      </c>
      <c r="M34" s="81">
        <f t="shared" si="73"/>
        <v>0</v>
      </c>
      <c r="N34" s="81">
        <f t="shared" si="73"/>
        <v>0</v>
      </c>
      <c r="O34" s="81">
        <f t="shared" si="73"/>
        <v>0</v>
      </c>
      <c r="P34" s="81">
        <f t="shared" si="73"/>
        <v>0</v>
      </c>
      <c r="Q34" s="81">
        <f t="shared" si="73"/>
        <v>0</v>
      </c>
      <c r="R34" s="81">
        <f t="shared" si="73"/>
        <v>0</v>
      </c>
      <c r="S34" s="241">
        <f t="shared" si="74"/>
        <v>0</v>
      </c>
      <c r="T34" s="80">
        <f t="shared" si="75"/>
        <v>0</v>
      </c>
      <c r="U34" s="81">
        <f t="shared" si="76"/>
        <v>0</v>
      </c>
      <c r="V34" s="81">
        <f t="shared" si="76"/>
        <v>0</v>
      </c>
      <c r="W34" s="81">
        <f t="shared" si="76"/>
        <v>0</v>
      </c>
      <c r="X34" s="81">
        <f t="shared" si="76"/>
        <v>0</v>
      </c>
      <c r="Y34" s="81">
        <f t="shared" si="76"/>
        <v>0</v>
      </c>
      <c r="Z34" s="81">
        <f t="shared" si="76"/>
        <v>0</v>
      </c>
      <c r="AA34" s="81">
        <f t="shared" si="76"/>
        <v>0</v>
      </c>
      <c r="AB34" s="81">
        <f t="shared" si="76"/>
        <v>0</v>
      </c>
      <c r="AC34" s="81">
        <f t="shared" si="76"/>
        <v>0</v>
      </c>
      <c r="AD34" s="81">
        <f t="shared" si="76"/>
        <v>0</v>
      </c>
      <c r="AE34" s="81">
        <f t="shared" si="76"/>
        <v>0</v>
      </c>
      <c r="AF34" s="408">
        <f t="shared" si="77"/>
        <v>0</v>
      </c>
      <c r="AG34" s="80">
        <f t="shared" si="78"/>
        <v>0</v>
      </c>
      <c r="AH34" s="81">
        <f t="shared" si="79"/>
        <v>0</v>
      </c>
      <c r="AI34" s="81">
        <f t="shared" si="79"/>
        <v>0</v>
      </c>
      <c r="AJ34" s="81">
        <f t="shared" si="79"/>
        <v>0</v>
      </c>
      <c r="AK34" s="81">
        <f t="shared" si="79"/>
        <v>0</v>
      </c>
      <c r="AL34" s="81">
        <f t="shared" si="79"/>
        <v>0</v>
      </c>
      <c r="AM34" s="81">
        <f t="shared" si="79"/>
        <v>0</v>
      </c>
      <c r="AN34" s="81">
        <f t="shared" si="79"/>
        <v>0</v>
      </c>
      <c r="AO34" s="81">
        <f t="shared" si="79"/>
        <v>0</v>
      </c>
      <c r="AP34" s="81">
        <f t="shared" si="79"/>
        <v>0</v>
      </c>
      <c r="AQ34" s="81">
        <f t="shared" si="79"/>
        <v>0</v>
      </c>
      <c r="AR34" s="81">
        <f t="shared" si="79"/>
        <v>0</v>
      </c>
      <c r="AS34" s="409">
        <f t="shared" si="80"/>
        <v>0</v>
      </c>
      <c r="AT34" s="80">
        <f t="shared" si="81"/>
        <v>0</v>
      </c>
      <c r="AU34" s="81">
        <f t="shared" si="82"/>
        <v>0</v>
      </c>
      <c r="AV34" s="81">
        <f t="shared" si="82"/>
        <v>0</v>
      </c>
      <c r="AW34" s="81">
        <f t="shared" si="82"/>
        <v>0</v>
      </c>
      <c r="AX34" s="81">
        <f t="shared" si="82"/>
        <v>0</v>
      </c>
      <c r="AY34" s="81">
        <f t="shared" si="82"/>
        <v>0</v>
      </c>
      <c r="AZ34" s="81">
        <f t="shared" si="82"/>
        <v>0</v>
      </c>
      <c r="BA34" s="81">
        <f t="shared" si="82"/>
        <v>0</v>
      </c>
      <c r="BB34" s="81">
        <f t="shared" si="82"/>
        <v>0</v>
      </c>
      <c r="BC34" s="81">
        <f t="shared" si="82"/>
        <v>0</v>
      </c>
      <c r="BD34" s="81">
        <f t="shared" si="82"/>
        <v>0</v>
      </c>
      <c r="BE34" s="81">
        <f t="shared" si="82"/>
        <v>0</v>
      </c>
      <c r="BF34" s="371">
        <f t="shared" si="83"/>
        <v>0</v>
      </c>
      <c r="BG34" s="80">
        <f t="shared" si="84"/>
        <v>0</v>
      </c>
      <c r="BH34" s="81">
        <f t="shared" si="85"/>
        <v>0</v>
      </c>
      <c r="BI34" s="81">
        <f t="shared" si="85"/>
        <v>0</v>
      </c>
      <c r="BJ34" s="81">
        <f t="shared" si="85"/>
        <v>0</v>
      </c>
      <c r="BK34" s="81">
        <f t="shared" si="85"/>
        <v>0</v>
      </c>
      <c r="BL34" s="81">
        <f t="shared" si="85"/>
        <v>0</v>
      </c>
      <c r="BM34" s="81">
        <f t="shared" si="85"/>
        <v>0</v>
      </c>
      <c r="BN34" s="81">
        <f t="shared" si="85"/>
        <v>0</v>
      </c>
      <c r="BO34" s="81">
        <f t="shared" si="85"/>
        <v>0</v>
      </c>
      <c r="BP34" s="81">
        <f t="shared" si="85"/>
        <v>0</v>
      </c>
      <c r="BQ34" s="81">
        <f t="shared" si="85"/>
        <v>0</v>
      </c>
      <c r="BR34" s="81">
        <f t="shared" si="85"/>
        <v>0</v>
      </c>
      <c r="BS34" s="410">
        <f t="shared" si="86"/>
        <v>0</v>
      </c>
      <c r="BT34" s="58"/>
      <c r="BU34" s="58"/>
      <c r="BV34" s="58"/>
      <c r="BW34" s="58"/>
      <c r="BX34" s="58"/>
      <c r="BY34" s="58"/>
      <c r="BZ34" s="58"/>
      <c r="CA34" s="58"/>
      <c r="CB34" s="58"/>
      <c r="CC34" s="58"/>
      <c r="CD34" s="58"/>
      <c r="CE34" s="58"/>
      <c r="CF34" s="58"/>
      <c r="CJ34" s="745" t="s">
        <v>316</v>
      </c>
      <c r="CK34" s="745">
        <v>32</v>
      </c>
    </row>
    <row r="35" spans="1:89" ht="15" x14ac:dyDescent="0.25">
      <c r="A35" s="100"/>
      <c r="B35" s="631" t="s">
        <v>391</v>
      </c>
      <c r="C35" s="407"/>
      <c r="D35" s="436"/>
      <c r="E35" s="309"/>
      <c r="F35" s="148"/>
      <c r="G35" s="80">
        <f t="shared" si="72"/>
        <v>0</v>
      </c>
      <c r="H35" s="81">
        <f t="shared" si="73"/>
        <v>0</v>
      </c>
      <c r="I35" s="81">
        <f t="shared" si="73"/>
        <v>0</v>
      </c>
      <c r="J35" s="81">
        <f t="shared" si="73"/>
        <v>0</v>
      </c>
      <c r="K35" s="81">
        <f t="shared" si="73"/>
        <v>0</v>
      </c>
      <c r="L35" s="81">
        <f t="shared" si="73"/>
        <v>0</v>
      </c>
      <c r="M35" s="81">
        <f t="shared" si="73"/>
        <v>0</v>
      </c>
      <c r="N35" s="81">
        <f t="shared" si="73"/>
        <v>0</v>
      </c>
      <c r="O35" s="81">
        <f t="shared" si="73"/>
        <v>0</v>
      </c>
      <c r="P35" s="81">
        <f t="shared" si="73"/>
        <v>0</v>
      </c>
      <c r="Q35" s="81">
        <f t="shared" si="73"/>
        <v>0</v>
      </c>
      <c r="R35" s="81">
        <f t="shared" si="73"/>
        <v>0</v>
      </c>
      <c r="S35" s="241">
        <f t="shared" si="74"/>
        <v>0</v>
      </c>
      <c r="T35" s="80">
        <f t="shared" si="75"/>
        <v>0</v>
      </c>
      <c r="U35" s="81">
        <f t="shared" si="76"/>
        <v>0</v>
      </c>
      <c r="V35" s="81">
        <f t="shared" si="76"/>
        <v>0</v>
      </c>
      <c r="W35" s="81">
        <f t="shared" si="76"/>
        <v>0</v>
      </c>
      <c r="X35" s="81">
        <f t="shared" si="76"/>
        <v>0</v>
      </c>
      <c r="Y35" s="81">
        <f t="shared" si="76"/>
        <v>0</v>
      </c>
      <c r="Z35" s="81">
        <f t="shared" si="76"/>
        <v>0</v>
      </c>
      <c r="AA35" s="81">
        <f t="shared" si="76"/>
        <v>0</v>
      </c>
      <c r="AB35" s="81">
        <f t="shared" si="76"/>
        <v>0</v>
      </c>
      <c r="AC35" s="81">
        <f t="shared" si="76"/>
        <v>0</v>
      </c>
      <c r="AD35" s="81">
        <f t="shared" si="76"/>
        <v>0</v>
      </c>
      <c r="AE35" s="81">
        <f t="shared" si="76"/>
        <v>0</v>
      </c>
      <c r="AF35" s="408">
        <f t="shared" si="77"/>
        <v>0</v>
      </c>
      <c r="AG35" s="80">
        <f t="shared" si="78"/>
        <v>0</v>
      </c>
      <c r="AH35" s="81">
        <f t="shared" si="79"/>
        <v>0</v>
      </c>
      <c r="AI35" s="81">
        <f t="shared" si="79"/>
        <v>0</v>
      </c>
      <c r="AJ35" s="81">
        <f t="shared" si="79"/>
        <v>0</v>
      </c>
      <c r="AK35" s="81">
        <f t="shared" si="79"/>
        <v>0</v>
      </c>
      <c r="AL35" s="81">
        <f t="shared" si="79"/>
        <v>0</v>
      </c>
      <c r="AM35" s="81">
        <f t="shared" si="79"/>
        <v>0</v>
      </c>
      <c r="AN35" s="81">
        <f t="shared" si="79"/>
        <v>0</v>
      </c>
      <c r="AO35" s="81">
        <f t="shared" si="79"/>
        <v>0</v>
      </c>
      <c r="AP35" s="81">
        <f t="shared" si="79"/>
        <v>0</v>
      </c>
      <c r="AQ35" s="81">
        <f t="shared" si="79"/>
        <v>0</v>
      </c>
      <c r="AR35" s="81">
        <f t="shared" si="79"/>
        <v>0</v>
      </c>
      <c r="AS35" s="409">
        <f t="shared" si="80"/>
        <v>0</v>
      </c>
      <c r="AT35" s="80">
        <f t="shared" si="81"/>
        <v>0</v>
      </c>
      <c r="AU35" s="81">
        <f t="shared" si="82"/>
        <v>0</v>
      </c>
      <c r="AV35" s="81">
        <f t="shared" si="82"/>
        <v>0</v>
      </c>
      <c r="AW35" s="81">
        <f t="shared" si="82"/>
        <v>0</v>
      </c>
      <c r="AX35" s="81">
        <f t="shared" si="82"/>
        <v>0</v>
      </c>
      <c r="AY35" s="81">
        <f t="shared" si="82"/>
        <v>0</v>
      </c>
      <c r="AZ35" s="81">
        <f t="shared" si="82"/>
        <v>0</v>
      </c>
      <c r="BA35" s="81">
        <f t="shared" si="82"/>
        <v>0</v>
      </c>
      <c r="BB35" s="81">
        <f t="shared" si="82"/>
        <v>0</v>
      </c>
      <c r="BC35" s="81">
        <f t="shared" si="82"/>
        <v>0</v>
      </c>
      <c r="BD35" s="81">
        <f t="shared" si="82"/>
        <v>0</v>
      </c>
      <c r="BE35" s="81">
        <f t="shared" si="82"/>
        <v>0</v>
      </c>
      <c r="BF35" s="371">
        <f t="shared" si="83"/>
        <v>0</v>
      </c>
      <c r="BG35" s="80">
        <f t="shared" si="84"/>
        <v>0</v>
      </c>
      <c r="BH35" s="81">
        <f t="shared" si="85"/>
        <v>0</v>
      </c>
      <c r="BI35" s="81">
        <f t="shared" si="85"/>
        <v>0</v>
      </c>
      <c r="BJ35" s="81">
        <f t="shared" si="85"/>
        <v>0</v>
      </c>
      <c r="BK35" s="81">
        <f t="shared" si="85"/>
        <v>0</v>
      </c>
      <c r="BL35" s="81">
        <f t="shared" si="85"/>
        <v>0</v>
      </c>
      <c r="BM35" s="81">
        <f t="shared" si="85"/>
        <v>0</v>
      </c>
      <c r="BN35" s="81">
        <f t="shared" si="85"/>
        <v>0</v>
      </c>
      <c r="BO35" s="81">
        <f t="shared" si="85"/>
        <v>0</v>
      </c>
      <c r="BP35" s="81">
        <f t="shared" si="85"/>
        <v>0</v>
      </c>
      <c r="BQ35" s="81">
        <f t="shared" si="85"/>
        <v>0</v>
      </c>
      <c r="BR35" s="81">
        <f t="shared" si="85"/>
        <v>0</v>
      </c>
      <c r="BS35" s="410">
        <f t="shared" si="86"/>
        <v>0</v>
      </c>
      <c r="BT35" s="58"/>
      <c r="BU35" s="58"/>
      <c r="BV35" s="58"/>
      <c r="BW35" s="58"/>
      <c r="BX35" s="58"/>
      <c r="BY35" s="58"/>
      <c r="BZ35" s="58"/>
      <c r="CA35" s="58"/>
      <c r="CB35" s="58"/>
      <c r="CC35" s="58"/>
      <c r="CD35" s="58"/>
      <c r="CE35" s="58"/>
      <c r="CF35" s="58"/>
      <c r="CJ35" s="745" t="s">
        <v>317</v>
      </c>
      <c r="CK35" s="745">
        <v>33</v>
      </c>
    </row>
    <row r="36" spans="1:89" ht="15" x14ac:dyDescent="0.25">
      <c r="A36" s="100"/>
      <c r="B36" s="631" t="s">
        <v>390</v>
      </c>
      <c r="C36" s="407"/>
      <c r="D36" s="436"/>
      <c r="E36" s="309"/>
      <c r="F36" s="148"/>
      <c r="G36" s="80">
        <f t="shared" si="72"/>
        <v>0</v>
      </c>
      <c r="H36" s="81">
        <f t="shared" si="73"/>
        <v>0</v>
      </c>
      <c r="I36" s="81">
        <f t="shared" si="73"/>
        <v>0</v>
      </c>
      <c r="J36" s="81">
        <f t="shared" si="73"/>
        <v>0</v>
      </c>
      <c r="K36" s="81">
        <f t="shared" si="73"/>
        <v>0</v>
      </c>
      <c r="L36" s="81">
        <f t="shared" si="73"/>
        <v>0</v>
      </c>
      <c r="M36" s="81">
        <f t="shared" si="73"/>
        <v>0</v>
      </c>
      <c r="N36" s="81">
        <f t="shared" si="73"/>
        <v>0</v>
      </c>
      <c r="O36" s="81">
        <f t="shared" si="73"/>
        <v>0</v>
      </c>
      <c r="P36" s="81">
        <f t="shared" si="73"/>
        <v>0</v>
      </c>
      <c r="Q36" s="81">
        <f t="shared" si="73"/>
        <v>0</v>
      </c>
      <c r="R36" s="82">
        <f t="shared" si="73"/>
        <v>0</v>
      </c>
      <c r="S36" s="241">
        <f t="shared" si="74"/>
        <v>0</v>
      </c>
      <c r="T36" s="80">
        <f t="shared" si="75"/>
        <v>0</v>
      </c>
      <c r="U36" s="81">
        <f t="shared" si="76"/>
        <v>0</v>
      </c>
      <c r="V36" s="81">
        <f t="shared" si="76"/>
        <v>0</v>
      </c>
      <c r="W36" s="81">
        <f t="shared" si="76"/>
        <v>0</v>
      </c>
      <c r="X36" s="81">
        <f t="shared" si="76"/>
        <v>0</v>
      </c>
      <c r="Y36" s="81">
        <f t="shared" si="76"/>
        <v>0</v>
      </c>
      <c r="Z36" s="81">
        <f t="shared" si="76"/>
        <v>0</v>
      </c>
      <c r="AA36" s="81">
        <f t="shared" si="76"/>
        <v>0</v>
      </c>
      <c r="AB36" s="81">
        <f t="shared" si="76"/>
        <v>0</v>
      </c>
      <c r="AC36" s="81">
        <f t="shared" si="76"/>
        <v>0</v>
      </c>
      <c r="AD36" s="81">
        <f t="shared" si="76"/>
        <v>0</v>
      </c>
      <c r="AE36" s="82">
        <f t="shared" si="76"/>
        <v>0</v>
      </c>
      <c r="AF36" s="408">
        <f t="shared" si="77"/>
        <v>0</v>
      </c>
      <c r="AG36" s="80">
        <f t="shared" si="78"/>
        <v>0</v>
      </c>
      <c r="AH36" s="81">
        <f t="shared" si="79"/>
        <v>0</v>
      </c>
      <c r="AI36" s="81">
        <f t="shared" si="79"/>
        <v>0</v>
      </c>
      <c r="AJ36" s="81">
        <f t="shared" si="79"/>
        <v>0</v>
      </c>
      <c r="AK36" s="81">
        <f t="shared" si="79"/>
        <v>0</v>
      </c>
      <c r="AL36" s="81">
        <f t="shared" si="79"/>
        <v>0</v>
      </c>
      <c r="AM36" s="81">
        <f t="shared" si="79"/>
        <v>0</v>
      </c>
      <c r="AN36" s="81">
        <f t="shared" si="79"/>
        <v>0</v>
      </c>
      <c r="AO36" s="81">
        <f t="shared" si="79"/>
        <v>0</v>
      </c>
      <c r="AP36" s="81">
        <f t="shared" si="79"/>
        <v>0</v>
      </c>
      <c r="AQ36" s="81">
        <f t="shared" si="79"/>
        <v>0</v>
      </c>
      <c r="AR36" s="82">
        <f t="shared" si="79"/>
        <v>0</v>
      </c>
      <c r="AS36" s="409">
        <f t="shared" si="80"/>
        <v>0</v>
      </c>
      <c r="AT36" s="80">
        <f t="shared" si="81"/>
        <v>0</v>
      </c>
      <c r="AU36" s="81">
        <f t="shared" si="82"/>
        <v>0</v>
      </c>
      <c r="AV36" s="81">
        <f t="shared" si="82"/>
        <v>0</v>
      </c>
      <c r="AW36" s="81">
        <f t="shared" si="82"/>
        <v>0</v>
      </c>
      <c r="AX36" s="81">
        <f t="shared" si="82"/>
        <v>0</v>
      </c>
      <c r="AY36" s="81">
        <f t="shared" si="82"/>
        <v>0</v>
      </c>
      <c r="AZ36" s="81">
        <f t="shared" si="82"/>
        <v>0</v>
      </c>
      <c r="BA36" s="81">
        <f t="shared" si="82"/>
        <v>0</v>
      </c>
      <c r="BB36" s="81">
        <f t="shared" si="82"/>
        <v>0</v>
      </c>
      <c r="BC36" s="81">
        <f t="shared" si="82"/>
        <v>0</v>
      </c>
      <c r="BD36" s="81">
        <f t="shared" si="82"/>
        <v>0</v>
      </c>
      <c r="BE36" s="82">
        <f t="shared" si="82"/>
        <v>0</v>
      </c>
      <c r="BF36" s="371">
        <f t="shared" si="83"/>
        <v>0</v>
      </c>
      <c r="BG36" s="80">
        <f t="shared" si="84"/>
        <v>0</v>
      </c>
      <c r="BH36" s="81">
        <f t="shared" si="85"/>
        <v>0</v>
      </c>
      <c r="BI36" s="81">
        <f t="shared" si="85"/>
        <v>0</v>
      </c>
      <c r="BJ36" s="81">
        <f t="shared" si="85"/>
        <v>0</v>
      </c>
      <c r="BK36" s="81">
        <f t="shared" si="85"/>
        <v>0</v>
      </c>
      <c r="BL36" s="81">
        <f t="shared" si="85"/>
        <v>0</v>
      </c>
      <c r="BM36" s="81">
        <f t="shared" si="85"/>
        <v>0</v>
      </c>
      <c r="BN36" s="81">
        <f t="shared" si="85"/>
        <v>0</v>
      </c>
      <c r="BO36" s="81">
        <f t="shared" si="85"/>
        <v>0</v>
      </c>
      <c r="BP36" s="81">
        <f t="shared" si="85"/>
        <v>0</v>
      </c>
      <c r="BQ36" s="81">
        <f t="shared" si="85"/>
        <v>0</v>
      </c>
      <c r="BR36" s="82">
        <f t="shared" si="85"/>
        <v>0</v>
      </c>
      <c r="BS36" s="410">
        <f t="shared" si="86"/>
        <v>0</v>
      </c>
      <c r="BT36" s="58"/>
      <c r="BU36" s="58"/>
      <c r="BV36" s="58"/>
      <c r="BW36" s="58"/>
      <c r="BX36" s="58"/>
      <c r="BY36" s="58"/>
      <c r="BZ36" s="58"/>
      <c r="CA36" s="58"/>
      <c r="CB36" s="58"/>
      <c r="CC36" s="58"/>
      <c r="CD36" s="58"/>
      <c r="CE36" s="58"/>
      <c r="CF36" s="58"/>
      <c r="CJ36" s="745" t="s">
        <v>318</v>
      </c>
      <c r="CK36" s="745">
        <v>34</v>
      </c>
    </row>
    <row r="37" spans="1:89" s="173" customFormat="1" x14ac:dyDescent="0.2">
      <c r="A37" s="146"/>
      <c r="B37" s="379" t="s">
        <v>160</v>
      </c>
      <c r="C37" s="152"/>
      <c r="D37" s="619"/>
      <c r="E37" s="87"/>
      <c r="F37" s="152"/>
      <c r="G37" s="620">
        <f>SUM(G29:G36)</f>
        <v>0</v>
      </c>
      <c r="H37" s="621">
        <f t="shared" ref="H37:R37" si="87">SUM(H29:H36)</f>
        <v>5.3999999999999995</v>
      </c>
      <c r="I37" s="621">
        <f t="shared" si="87"/>
        <v>5.3999999999999995</v>
      </c>
      <c r="J37" s="621">
        <f t="shared" si="87"/>
        <v>5.3999999999999995</v>
      </c>
      <c r="K37" s="621">
        <f t="shared" si="87"/>
        <v>5.6999999999999993</v>
      </c>
      <c r="L37" s="621">
        <f t="shared" si="87"/>
        <v>26.5</v>
      </c>
      <c r="M37" s="621">
        <f t="shared" si="87"/>
        <v>26.5</v>
      </c>
      <c r="N37" s="621">
        <f t="shared" si="87"/>
        <v>26.5</v>
      </c>
      <c r="O37" s="621">
        <f t="shared" si="87"/>
        <v>26.5</v>
      </c>
      <c r="P37" s="621">
        <f t="shared" si="87"/>
        <v>26.5</v>
      </c>
      <c r="Q37" s="621">
        <f t="shared" si="87"/>
        <v>26.5</v>
      </c>
      <c r="R37" s="623">
        <f t="shared" si="87"/>
        <v>26.5</v>
      </c>
      <c r="S37" s="622">
        <f t="shared" si="74"/>
        <v>207.4</v>
      </c>
      <c r="T37" s="620">
        <f>SUM(T29:T36)</f>
        <v>26.5</v>
      </c>
      <c r="U37" s="621">
        <f t="shared" ref="U37" si="88">SUM(U29:U36)</f>
        <v>26.5</v>
      </c>
      <c r="V37" s="621">
        <f t="shared" ref="V37" si="89">SUM(V29:V36)</f>
        <v>26.5</v>
      </c>
      <c r="W37" s="621">
        <f t="shared" ref="W37" si="90">SUM(W29:W36)</f>
        <v>26.5</v>
      </c>
      <c r="X37" s="621">
        <f t="shared" ref="X37" si="91">SUM(X29:X36)</f>
        <v>26.5</v>
      </c>
      <c r="Y37" s="621">
        <f t="shared" ref="Y37" si="92">SUM(Y29:Y36)</f>
        <v>26.5</v>
      </c>
      <c r="Z37" s="621">
        <f t="shared" ref="Z37" si="93">SUM(Z29:Z36)</f>
        <v>26.5</v>
      </c>
      <c r="AA37" s="621">
        <f t="shared" ref="AA37" si="94">SUM(AA29:AA36)</f>
        <v>26.5</v>
      </c>
      <c r="AB37" s="621">
        <f t="shared" ref="AB37" si="95">SUM(AB29:AB36)</f>
        <v>26.5</v>
      </c>
      <c r="AC37" s="621">
        <f t="shared" ref="AC37" si="96">SUM(AC29:AC36)</f>
        <v>26.5</v>
      </c>
      <c r="AD37" s="621">
        <f t="shared" ref="AD37" si="97">SUM(AD29:AD36)</f>
        <v>26.5</v>
      </c>
      <c r="AE37" s="623">
        <f t="shared" ref="AE37" si="98">SUM(AE29:AE36)</f>
        <v>26.5</v>
      </c>
      <c r="AF37" s="624">
        <f t="shared" si="77"/>
        <v>318</v>
      </c>
      <c r="AG37" s="620">
        <f>SUM(AG29:AG36)</f>
        <v>26.5</v>
      </c>
      <c r="AH37" s="621">
        <f t="shared" ref="AH37" si="99">SUM(AH29:AH36)</f>
        <v>26.5</v>
      </c>
      <c r="AI37" s="621">
        <f t="shared" ref="AI37" si="100">SUM(AI29:AI36)</f>
        <v>26.5</v>
      </c>
      <c r="AJ37" s="621">
        <f t="shared" ref="AJ37" si="101">SUM(AJ29:AJ36)</f>
        <v>26.5</v>
      </c>
      <c r="AK37" s="621">
        <f t="shared" ref="AK37" si="102">SUM(AK29:AK36)</f>
        <v>26.5</v>
      </c>
      <c r="AL37" s="621">
        <f t="shared" ref="AL37" si="103">SUM(AL29:AL36)</f>
        <v>26.5</v>
      </c>
      <c r="AM37" s="621">
        <f t="shared" ref="AM37" si="104">SUM(AM29:AM36)</f>
        <v>26.5</v>
      </c>
      <c r="AN37" s="621">
        <f t="shared" ref="AN37" si="105">SUM(AN29:AN36)</f>
        <v>26.5</v>
      </c>
      <c r="AO37" s="621">
        <f t="shared" ref="AO37" si="106">SUM(AO29:AO36)</f>
        <v>26.5</v>
      </c>
      <c r="AP37" s="621">
        <f t="shared" ref="AP37" si="107">SUM(AP29:AP36)</f>
        <v>26.5</v>
      </c>
      <c r="AQ37" s="621">
        <f t="shared" ref="AQ37" si="108">SUM(AQ29:AQ36)</f>
        <v>26.5</v>
      </c>
      <c r="AR37" s="623">
        <f t="shared" ref="AR37" si="109">SUM(AR29:AR36)</f>
        <v>26.5</v>
      </c>
      <c r="AS37" s="625">
        <f t="shared" si="80"/>
        <v>318</v>
      </c>
      <c r="AT37" s="620">
        <f>SUM(AT29:AT36)</f>
        <v>26.5</v>
      </c>
      <c r="AU37" s="621">
        <f t="shared" ref="AU37" si="110">SUM(AU29:AU36)</f>
        <v>26.5</v>
      </c>
      <c r="AV37" s="621">
        <f t="shared" ref="AV37" si="111">SUM(AV29:AV36)</f>
        <v>26.5</v>
      </c>
      <c r="AW37" s="621">
        <f t="shared" ref="AW37" si="112">SUM(AW29:AW36)</f>
        <v>26.5</v>
      </c>
      <c r="AX37" s="621">
        <f t="shared" ref="AX37" si="113">SUM(AX29:AX36)</f>
        <v>26.5</v>
      </c>
      <c r="AY37" s="621">
        <f t="shared" ref="AY37" si="114">SUM(AY29:AY36)</f>
        <v>26.5</v>
      </c>
      <c r="AZ37" s="621">
        <f t="shared" ref="AZ37" si="115">SUM(AZ29:AZ36)</f>
        <v>26.5</v>
      </c>
      <c r="BA37" s="621">
        <f t="shared" ref="BA37" si="116">SUM(BA29:BA36)</f>
        <v>26.5</v>
      </c>
      <c r="BB37" s="621">
        <f t="shared" ref="BB37" si="117">SUM(BB29:BB36)</f>
        <v>26.5</v>
      </c>
      <c r="BC37" s="621">
        <f t="shared" ref="BC37" si="118">SUM(BC29:BC36)</f>
        <v>26.5</v>
      </c>
      <c r="BD37" s="621">
        <f t="shared" ref="BD37" si="119">SUM(BD29:BD36)</f>
        <v>26.5</v>
      </c>
      <c r="BE37" s="623">
        <f t="shared" ref="BE37" si="120">SUM(BE29:BE36)</f>
        <v>26.5</v>
      </c>
      <c r="BF37" s="626">
        <f t="shared" si="83"/>
        <v>318</v>
      </c>
      <c r="BG37" s="620">
        <f>SUM(BG29:BG36)</f>
        <v>26.5</v>
      </c>
      <c r="BH37" s="621">
        <f t="shared" ref="BH37" si="121">SUM(BH29:BH36)</f>
        <v>26.5</v>
      </c>
      <c r="BI37" s="621">
        <f t="shared" ref="BI37" si="122">SUM(BI29:BI36)</f>
        <v>26.5</v>
      </c>
      <c r="BJ37" s="621">
        <f t="shared" ref="BJ37" si="123">SUM(BJ29:BJ36)</f>
        <v>26.5</v>
      </c>
      <c r="BK37" s="621">
        <f t="shared" ref="BK37" si="124">SUM(BK29:BK36)</f>
        <v>26.2</v>
      </c>
      <c r="BL37" s="621">
        <f t="shared" ref="BL37" si="125">SUM(BL29:BL36)</f>
        <v>26.2</v>
      </c>
      <c r="BM37" s="621">
        <f t="shared" ref="BM37" si="126">SUM(BM29:BM36)</f>
        <v>26.2</v>
      </c>
      <c r="BN37" s="621">
        <f t="shared" ref="BN37" si="127">SUM(BN29:BN36)</f>
        <v>26.2</v>
      </c>
      <c r="BO37" s="621">
        <f t="shared" ref="BO37" si="128">SUM(BO29:BO36)</f>
        <v>26.2</v>
      </c>
      <c r="BP37" s="621">
        <f t="shared" ref="BP37" si="129">SUM(BP29:BP36)</f>
        <v>26.2</v>
      </c>
      <c r="BQ37" s="621">
        <f t="shared" ref="BQ37" si="130">SUM(BQ29:BQ36)</f>
        <v>26.2</v>
      </c>
      <c r="BR37" s="623">
        <f t="shared" ref="BR37" si="131">SUM(BR29:BR36)</f>
        <v>26.2</v>
      </c>
      <c r="BS37" s="627">
        <f t="shared" si="86"/>
        <v>315.59999999999991</v>
      </c>
      <c r="BT37" s="59"/>
      <c r="BU37" s="59"/>
      <c r="BV37" s="59"/>
      <c r="BW37" s="59"/>
      <c r="BX37" s="59"/>
      <c r="BY37" s="59"/>
      <c r="BZ37" s="59"/>
      <c r="CA37" s="59"/>
      <c r="CB37" s="59"/>
      <c r="CC37" s="59"/>
      <c r="CD37" s="59"/>
      <c r="CE37" s="59"/>
      <c r="CF37" s="59"/>
      <c r="CJ37" s="745" t="s">
        <v>319</v>
      </c>
      <c r="CK37" s="745">
        <v>35</v>
      </c>
    </row>
    <row r="38" spans="1:89" s="173" customFormat="1" x14ac:dyDescent="0.2">
      <c r="A38" s="146"/>
      <c r="B38" s="152" t="s">
        <v>198</v>
      </c>
      <c r="C38" s="152"/>
      <c r="D38" s="619"/>
      <c r="E38" s="87"/>
      <c r="F38" s="152"/>
      <c r="G38" s="566">
        <f>+G37+F38</f>
        <v>0</v>
      </c>
      <c r="H38" s="567">
        <f>+H37+G38</f>
        <v>5.3999999999999995</v>
      </c>
      <c r="I38" s="567">
        <f t="shared" ref="I38:R38" si="132">+I37+H38</f>
        <v>10.799999999999999</v>
      </c>
      <c r="J38" s="567">
        <f t="shared" si="132"/>
        <v>16.2</v>
      </c>
      <c r="K38" s="567">
        <f t="shared" si="132"/>
        <v>21.9</v>
      </c>
      <c r="L38" s="567">
        <f t="shared" si="132"/>
        <v>48.4</v>
      </c>
      <c r="M38" s="567">
        <f t="shared" si="132"/>
        <v>74.900000000000006</v>
      </c>
      <c r="N38" s="567">
        <f t="shared" si="132"/>
        <v>101.4</v>
      </c>
      <c r="O38" s="567">
        <f t="shared" si="132"/>
        <v>127.9</v>
      </c>
      <c r="P38" s="567">
        <f t="shared" si="132"/>
        <v>154.4</v>
      </c>
      <c r="Q38" s="567">
        <f t="shared" si="132"/>
        <v>180.9</v>
      </c>
      <c r="R38" s="569">
        <f t="shared" si="132"/>
        <v>207.4</v>
      </c>
      <c r="S38" s="568">
        <f>R38</f>
        <v>207.4</v>
      </c>
      <c r="T38" s="566">
        <f>+T37+S38</f>
        <v>233.9</v>
      </c>
      <c r="U38" s="567">
        <f>+U37+T38</f>
        <v>260.39999999999998</v>
      </c>
      <c r="V38" s="567">
        <f t="shared" ref="V38" si="133">+V37+U38</f>
        <v>286.89999999999998</v>
      </c>
      <c r="W38" s="567">
        <f t="shared" ref="W38" si="134">+W37+V38</f>
        <v>313.39999999999998</v>
      </c>
      <c r="X38" s="567">
        <f t="shared" ref="X38" si="135">+X37+W38</f>
        <v>339.9</v>
      </c>
      <c r="Y38" s="567">
        <f t="shared" ref="Y38" si="136">+Y37+X38</f>
        <v>366.4</v>
      </c>
      <c r="Z38" s="567">
        <f t="shared" ref="Z38" si="137">+Z37+Y38</f>
        <v>392.9</v>
      </c>
      <c r="AA38" s="567">
        <f t="shared" ref="AA38" si="138">+AA37+Z38</f>
        <v>419.4</v>
      </c>
      <c r="AB38" s="567">
        <f t="shared" ref="AB38" si="139">+AB37+AA38</f>
        <v>445.9</v>
      </c>
      <c r="AC38" s="567">
        <f t="shared" ref="AC38" si="140">+AC37+AB38</f>
        <v>472.4</v>
      </c>
      <c r="AD38" s="567">
        <f t="shared" ref="AD38" si="141">+AD37+AC38</f>
        <v>498.9</v>
      </c>
      <c r="AE38" s="569">
        <f t="shared" ref="AE38" si="142">+AE37+AD38</f>
        <v>525.4</v>
      </c>
      <c r="AF38" s="570">
        <f>AE38</f>
        <v>525.4</v>
      </c>
      <c r="AG38" s="566">
        <f>+AG37+AF38</f>
        <v>551.9</v>
      </c>
      <c r="AH38" s="567">
        <f>+AH37+AG38</f>
        <v>578.4</v>
      </c>
      <c r="AI38" s="567">
        <f t="shared" ref="AI38" si="143">+AI37+AH38</f>
        <v>604.9</v>
      </c>
      <c r="AJ38" s="567">
        <f t="shared" ref="AJ38" si="144">+AJ37+AI38</f>
        <v>631.4</v>
      </c>
      <c r="AK38" s="567">
        <f t="shared" ref="AK38" si="145">+AK37+AJ38</f>
        <v>657.9</v>
      </c>
      <c r="AL38" s="567">
        <f t="shared" ref="AL38" si="146">+AL37+AK38</f>
        <v>684.4</v>
      </c>
      <c r="AM38" s="567">
        <f t="shared" ref="AM38" si="147">+AM37+AL38</f>
        <v>710.9</v>
      </c>
      <c r="AN38" s="567">
        <f t="shared" ref="AN38" si="148">+AN37+AM38</f>
        <v>737.4</v>
      </c>
      <c r="AO38" s="567">
        <f t="shared" ref="AO38" si="149">+AO37+AN38</f>
        <v>763.9</v>
      </c>
      <c r="AP38" s="567">
        <f t="shared" ref="AP38" si="150">+AP37+AO38</f>
        <v>790.4</v>
      </c>
      <c r="AQ38" s="567">
        <f t="shared" ref="AQ38" si="151">+AQ37+AP38</f>
        <v>816.9</v>
      </c>
      <c r="AR38" s="569">
        <f t="shared" ref="AR38" si="152">+AR37+AQ38</f>
        <v>843.4</v>
      </c>
      <c r="AS38" s="571">
        <f>AR38</f>
        <v>843.4</v>
      </c>
      <c r="AT38" s="566">
        <f>+AT37+AS38</f>
        <v>869.9</v>
      </c>
      <c r="AU38" s="567">
        <f>+AU37+AT38</f>
        <v>896.4</v>
      </c>
      <c r="AV38" s="567">
        <f t="shared" ref="AV38" si="153">+AV37+AU38</f>
        <v>922.9</v>
      </c>
      <c r="AW38" s="567">
        <f t="shared" ref="AW38" si="154">+AW37+AV38</f>
        <v>949.4</v>
      </c>
      <c r="AX38" s="567">
        <f t="shared" ref="AX38" si="155">+AX37+AW38</f>
        <v>975.9</v>
      </c>
      <c r="AY38" s="567">
        <f t="shared" ref="AY38" si="156">+AY37+AX38</f>
        <v>1002.4</v>
      </c>
      <c r="AZ38" s="567">
        <f t="shared" ref="AZ38" si="157">+AZ37+AY38</f>
        <v>1028.9000000000001</v>
      </c>
      <c r="BA38" s="567">
        <f t="shared" ref="BA38" si="158">+BA37+AZ38</f>
        <v>1055.4000000000001</v>
      </c>
      <c r="BB38" s="567">
        <f t="shared" ref="BB38" si="159">+BB37+BA38</f>
        <v>1081.9000000000001</v>
      </c>
      <c r="BC38" s="567">
        <f t="shared" ref="BC38" si="160">+BC37+BB38</f>
        <v>1108.4000000000001</v>
      </c>
      <c r="BD38" s="567">
        <f t="shared" ref="BD38" si="161">+BD37+BC38</f>
        <v>1134.9000000000001</v>
      </c>
      <c r="BE38" s="569">
        <f t="shared" ref="BE38" si="162">+BE37+BD38</f>
        <v>1161.4000000000001</v>
      </c>
      <c r="BF38" s="572">
        <f>BE38</f>
        <v>1161.4000000000001</v>
      </c>
      <c r="BG38" s="566">
        <f>+BG37+BF38</f>
        <v>1187.9000000000001</v>
      </c>
      <c r="BH38" s="567">
        <f>+BH37+BG38</f>
        <v>1214.4000000000001</v>
      </c>
      <c r="BI38" s="567">
        <f t="shared" ref="BI38" si="163">+BI37+BH38</f>
        <v>1240.9000000000001</v>
      </c>
      <c r="BJ38" s="567">
        <f t="shared" ref="BJ38" si="164">+BJ37+BI38</f>
        <v>1267.4000000000001</v>
      </c>
      <c r="BK38" s="567">
        <f t="shared" ref="BK38" si="165">+BK37+BJ38</f>
        <v>1293.6000000000001</v>
      </c>
      <c r="BL38" s="567">
        <f t="shared" ref="BL38" si="166">+BL37+BK38</f>
        <v>1319.8000000000002</v>
      </c>
      <c r="BM38" s="567">
        <f t="shared" ref="BM38" si="167">+BM37+BL38</f>
        <v>1346.0000000000002</v>
      </c>
      <c r="BN38" s="567">
        <f t="shared" ref="BN38" si="168">+BN37+BM38</f>
        <v>1372.2000000000003</v>
      </c>
      <c r="BO38" s="567">
        <f t="shared" ref="BO38" si="169">+BO37+BN38</f>
        <v>1398.4000000000003</v>
      </c>
      <c r="BP38" s="567">
        <f t="shared" ref="BP38" si="170">+BP37+BO38</f>
        <v>1424.6000000000004</v>
      </c>
      <c r="BQ38" s="567">
        <f t="shared" ref="BQ38" si="171">+BQ37+BP38</f>
        <v>1450.8000000000004</v>
      </c>
      <c r="BR38" s="569">
        <f t="shared" ref="BR38" si="172">+BR37+BQ38</f>
        <v>1477.0000000000005</v>
      </c>
      <c r="BS38" s="573">
        <f>BR38</f>
        <v>1477.0000000000005</v>
      </c>
      <c r="BT38" s="59"/>
      <c r="BU38" s="59"/>
      <c r="BV38" s="59"/>
      <c r="BW38" s="59"/>
      <c r="BX38" s="59"/>
      <c r="BY38" s="59"/>
      <c r="BZ38" s="59"/>
      <c r="CA38" s="59"/>
      <c r="CB38" s="59"/>
      <c r="CC38" s="59"/>
      <c r="CD38" s="59"/>
      <c r="CE38" s="59"/>
      <c r="CF38" s="59"/>
      <c r="CJ38" s="745" t="s">
        <v>320</v>
      </c>
      <c r="CK38" s="745">
        <v>36</v>
      </c>
    </row>
    <row r="39" spans="1:89" ht="6" customHeight="1" x14ac:dyDescent="0.2">
      <c r="A39" s="246"/>
      <c r="B39" s="160"/>
      <c r="C39" s="160"/>
      <c r="D39" s="374"/>
      <c r="E39" s="330"/>
      <c r="F39" s="160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  <c r="AE39" s="119"/>
      <c r="AF39" s="119"/>
      <c r="AG39" s="119"/>
      <c r="AH39" s="119"/>
      <c r="AI39" s="119"/>
      <c r="AJ39" s="119"/>
      <c r="AK39" s="119"/>
      <c r="AL39" s="119"/>
      <c r="AM39" s="119"/>
      <c r="AN39" s="119"/>
      <c r="AO39" s="119"/>
      <c r="AP39" s="119"/>
      <c r="AQ39" s="119"/>
      <c r="AR39" s="119"/>
      <c r="AS39" s="119"/>
      <c r="AT39" s="119"/>
      <c r="AU39" s="119"/>
      <c r="AV39" s="119"/>
      <c r="AW39" s="119"/>
      <c r="AX39" s="119"/>
      <c r="AY39" s="119"/>
      <c r="AZ39" s="119"/>
      <c r="BA39" s="119"/>
      <c r="BB39" s="119"/>
      <c r="BC39" s="119"/>
      <c r="BD39" s="119"/>
      <c r="BE39" s="119"/>
      <c r="BF39" s="119"/>
      <c r="BG39" s="119"/>
      <c r="BH39" s="119"/>
      <c r="BI39" s="119"/>
      <c r="BJ39" s="119"/>
      <c r="BK39" s="119"/>
      <c r="BL39" s="119"/>
      <c r="BM39" s="119"/>
      <c r="BN39" s="119"/>
      <c r="BO39" s="119"/>
      <c r="BP39" s="119"/>
      <c r="BQ39" s="119"/>
      <c r="BR39" s="119"/>
      <c r="BS39" s="119"/>
      <c r="BT39" s="58"/>
      <c r="BU39" s="58"/>
      <c r="BV39" s="58"/>
      <c r="BW39" s="58"/>
      <c r="BX39" s="58"/>
      <c r="BY39" s="58"/>
      <c r="BZ39" s="58"/>
      <c r="CA39" s="58"/>
      <c r="CB39" s="58"/>
      <c r="CC39" s="58"/>
      <c r="CD39" s="58"/>
      <c r="CE39" s="58"/>
      <c r="CF39" s="58"/>
      <c r="CJ39" s="745" t="s">
        <v>321</v>
      </c>
      <c r="CK39" s="745">
        <v>37</v>
      </c>
    </row>
    <row r="40" spans="1:89" x14ac:dyDescent="0.2">
      <c r="A40" s="89"/>
      <c r="B40" s="89"/>
      <c r="C40" s="89"/>
      <c r="D40" s="377"/>
      <c r="E40" s="102"/>
      <c r="F40" s="89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117"/>
      <c r="T40" s="58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58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8"/>
      <c r="BM40" s="58"/>
      <c r="BN40" s="58"/>
      <c r="BO40" s="58"/>
      <c r="BP40" s="58"/>
      <c r="BQ40" s="58"/>
      <c r="BR40" s="58"/>
      <c r="BS40" s="58"/>
      <c r="BT40" s="58"/>
      <c r="BU40" s="58"/>
      <c r="BV40" s="58"/>
      <c r="BW40" s="58"/>
      <c r="BX40" s="58"/>
      <c r="BY40" s="58"/>
      <c r="BZ40" s="58"/>
      <c r="CA40" s="58"/>
      <c r="CB40" s="58"/>
      <c r="CC40" s="58"/>
      <c r="CD40" s="58"/>
      <c r="CE40" s="58"/>
      <c r="CF40" s="58"/>
      <c r="CJ40" s="745" t="s">
        <v>322</v>
      </c>
      <c r="CK40" s="745">
        <v>38</v>
      </c>
    </row>
    <row r="41" spans="1:89" x14ac:dyDescent="0.2">
      <c r="D41" s="199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90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8"/>
      <c r="BM41" s="58"/>
      <c r="BN41" s="58"/>
      <c r="BO41" s="58"/>
      <c r="BP41" s="58"/>
      <c r="BQ41" s="58"/>
      <c r="BR41" s="58"/>
      <c r="BS41" s="58"/>
      <c r="BT41" s="58"/>
      <c r="BU41" s="58"/>
      <c r="BV41" s="58"/>
      <c r="BW41" s="58"/>
      <c r="BX41" s="58"/>
      <c r="BY41" s="58"/>
      <c r="BZ41" s="58"/>
      <c r="CA41" s="58"/>
      <c r="CB41" s="58"/>
      <c r="CC41" s="58"/>
      <c r="CD41" s="58"/>
      <c r="CE41" s="58"/>
      <c r="CF41" s="58"/>
      <c r="CJ41" s="745" t="s">
        <v>323</v>
      </c>
      <c r="CK41" s="745">
        <v>39</v>
      </c>
    </row>
    <row r="42" spans="1:89" s="58" customFormat="1" ht="6" customHeight="1" x14ac:dyDescent="0.2">
      <c r="B42" s="130"/>
      <c r="C42" s="60"/>
      <c r="D42" s="61"/>
      <c r="E42" s="368"/>
      <c r="F42" s="61"/>
      <c r="G42" s="145"/>
      <c r="H42" s="145"/>
      <c r="I42" s="145"/>
      <c r="J42" s="145"/>
      <c r="K42" s="145"/>
      <c r="L42" s="145"/>
      <c r="M42" s="145"/>
      <c r="N42" s="145"/>
      <c r="O42" s="145"/>
      <c r="P42" s="145"/>
      <c r="Q42" s="145"/>
      <c r="R42" s="145"/>
      <c r="S42" s="579"/>
      <c r="T42" s="145"/>
      <c r="U42" s="145"/>
      <c r="V42" s="145"/>
      <c r="W42" s="145"/>
      <c r="X42" s="145"/>
      <c r="Y42" s="145"/>
      <c r="Z42" s="145"/>
      <c r="AA42" s="145"/>
      <c r="AB42" s="145"/>
      <c r="AC42" s="145"/>
      <c r="AD42" s="145"/>
      <c r="AE42" s="145"/>
      <c r="AF42" s="145"/>
      <c r="AG42" s="145"/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5"/>
      <c r="BG42" s="145"/>
      <c r="BH42" s="145"/>
      <c r="BI42" s="145"/>
      <c r="BJ42" s="145"/>
      <c r="BK42" s="145"/>
      <c r="BL42" s="145"/>
      <c r="BM42" s="145"/>
      <c r="BN42" s="145"/>
      <c r="BO42" s="145"/>
      <c r="BP42" s="145"/>
      <c r="BQ42" s="145"/>
      <c r="BR42" s="145"/>
      <c r="BS42" s="145"/>
      <c r="CJ42" s="745" t="s">
        <v>324</v>
      </c>
      <c r="CK42" s="745">
        <v>40</v>
      </c>
    </row>
    <row r="43" spans="1:89" s="58" customFormat="1" x14ac:dyDescent="0.2">
      <c r="B43" s="130"/>
      <c r="C43" s="50" t="s">
        <v>153</v>
      </c>
      <c r="D43" s="49"/>
      <c r="E43" s="51"/>
      <c r="F43" s="51"/>
      <c r="G43" s="358"/>
      <c r="H43" s="358"/>
      <c r="I43" s="358"/>
      <c r="J43" s="358"/>
      <c r="K43" s="358"/>
      <c r="L43" s="358"/>
      <c r="M43" s="358"/>
      <c r="N43" s="358"/>
      <c r="O43" s="358"/>
      <c r="P43" s="358"/>
      <c r="Q43" s="358"/>
      <c r="R43" s="358"/>
      <c r="S43" s="632"/>
      <c r="T43" s="358"/>
      <c r="U43" s="358"/>
      <c r="V43" s="358"/>
      <c r="W43" s="358"/>
      <c r="X43" s="358"/>
      <c r="Y43" s="358"/>
      <c r="Z43" s="358"/>
      <c r="AA43" s="358"/>
      <c r="AB43" s="358"/>
      <c r="AC43" s="358"/>
      <c r="AD43" s="358"/>
      <c r="AE43" s="358"/>
      <c r="AF43" s="358"/>
      <c r="AG43" s="358"/>
      <c r="AH43" s="358"/>
      <c r="AI43" s="358"/>
      <c r="AJ43" s="358"/>
      <c r="AK43" s="358"/>
      <c r="AL43" s="358"/>
      <c r="AM43" s="358"/>
      <c r="AN43" s="358"/>
      <c r="AO43" s="358"/>
      <c r="AP43" s="358"/>
      <c r="AQ43" s="358"/>
      <c r="AR43" s="358"/>
      <c r="AS43" s="358"/>
      <c r="AT43" s="358"/>
      <c r="AU43" s="358"/>
      <c r="AV43" s="358"/>
      <c r="AW43" s="358"/>
      <c r="AX43" s="358"/>
      <c r="AY43" s="358"/>
      <c r="AZ43" s="358"/>
      <c r="BA43" s="358"/>
      <c r="BB43" s="358"/>
      <c r="BC43" s="358"/>
      <c r="BD43" s="358"/>
      <c r="BE43" s="358"/>
      <c r="BF43" s="358"/>
      <c r="BG43" s="358"/>
      <c r="BH43" s="358"/>
      <c r="BI43" s="358"/>
      <c r="BJ43" s="358"/>
      <c r="BK43" s="358"/>
      <c r="BL43" s="358"/>
      <c r="BM43" s="358"/>
      <c r="BN43" s="358"/>
      <c r="BO43" s="358"/>
      <c r="BP43" s="358"/>
      <c r="BQ43" s="358"/>
      <c r="BR43" s="358"/>
      <c r="BS43" s="378"/>
      <c r="CJ43" s="745" t="s">
        <v>325</v>
      </c>
      <c r="CK43" s="745">
        <v>41</v>
      </c>
    </row>
    <row r="44" spans="1:89" x14ac:dyDescent="0.2">
      <c r="C44" s="169" t="s">
        <v>152</v>
      </c>
      <c r="D44" s="148"/>
      <c r="E44" s="51"/>
      <c r="F44" s="148"/>
      <c r="G44" s="123">
        <f t="shared" ref="G44:R44" si="173">IF(ISBLANK($C5),0,IF(VLOOKUP($C5,$CJ$3:$CK$62,2,FALSE)=G$2,$D5,0))</f>
        <v>250</v>
      </c>
      <c r="H44" s="124">
        <f t="shared" si="173"/>
        <v>0</v>
      </c>
      <c r="I44" s="124">
        <f t="shared" si="173"/>
        <v>0</v>
      </c>
      <c r="J44" s="124">
        <f t="shared" si="173"/>
        <v>0</v>
      </c>
      <c r="K44" s="124">
        <f t="shared" si="173"/>
        <v>0</v>
      </c>
      <c r="L44" s="124">
        <f t="shared" si="173"/>
        <v>0</v>
      </c>
      <c r="M44" s="124">
        <f t="shared" si="173"/>
        <v>0</v>
      </c>
      <c r="N44" s="124">
        <f t="shared" si="173"/>
        <v>0</v>
      </c>
      <c r="O44" s="124">
        <f t="shared" si="173"/>
        <v>0</v>
      </c>
      <c r="P44" s="124">
        <f t="shared" si="173"/>
        <v>0</v>
      </c>
      <c r="Q44" s="124">
        <f t="shared" si="173"/>
        <v>0</v>
      </c>
      <c r="R44" s="125">
        <f t="shared" si="173"/>
        <v>0</v>
      </c>
      <c r="S44" s="240">
        <f t="shared" ref="S44:S63" si="174">SUM(G44:R44)</f>
        <v>250</v>
      </c>
      <c r="T44" s="123">
        <f t="shared" ref="T44:AE44" si="175">IF(ISBLANK($C5),0,IF(VLOOKUP($C5,$CJ$3:$CK$62,2,FALSE)=T$2,$D5,0))</f>
        <v>0</v>
      </c>
      <c r="U44" s="124">
        <f t="shared" si="175"/>
        <v>0</v>
      </c>
      <c r="V44" s="124">
        <f t="shared" si="175"/>
        <v>0</v>
      </c>
      <c r="W44" s="124">
        <f t="shared" si="175"/>
        <v>0</v>
      </c>
      <c r="X44" s="124">
        <f t="shared" si="175"/>
        <v>0</v>
      </c>
      <c r="Y44" s="124">
        <f t="shared" si="175"/>
        <v>0</v>
      </c>
      <c r="Z44" s="124">
        <f t="shared" si="175"/>
        <v>0</v>
      </c>
      <c r="AA44" s="124">
        <f t="shared" si="175"/>
        <v>0</v>
      </c>
      <c r="AB44" s="124">
        <f t="shared" si="175"/>
        <v>0</v>
      </c>
      <c r="AC44" s="124">
        <f t="shared" si="175"/>
        <v>0</v>
      </c>
      <c r="AD44" s="124">
        <f t="shared" si="175"/>
        <v>0</v>
      </c>
      <c r="AE44" s="125">
        <f t="shared" si="175"/>
        <v>0</v>
      </c>
      <c r="AF44" s="443">
        <f t="shared" ref="AF44:AF63" si="176">SUM(T44:AE44)</f>
        <v>0</v>
      </c>
      <c r="AG44" s="123">
        <f t="shared" ref="AG44:AR44" si="177">IF(ISBLANK($C5),0,IF(VLOOKUP($C5,$CJ$3:$CK$62,2,FALSE)=AG$2,$D5,0))</f>
        <v>0</v>
      </c>
      <c r="AH44" s="124">
        <f t="shared" si="177"/>
        <v>0</v>
      </c>
      <c r="AI44" s="124">
        <f t="shared" si="177"/>
        <v>0</v>
      </c>
      <c r="AJ44" s="124">
        <f t="shared" si="177"/>
        <v>0</v>
      </c>
      <c r="AK44" s="124">
        <f t="shared" si="177"/>
        <v>0</v>
      </c>
      <c r="AL44" s="124">
        <f t="shared" si="177"/>
        <v>0</v>
      </c>
      <c r="AM44" s="124">
        <f t="shared" si="177"/>
        <v>0</v>
      </c>
      <c r="AN44" s="124">
        <f t="shared" si="177"/>
        <v>0</v>
      </c>
      <c r="AO44" s="124">
        <f t="shared" si="177"/>
        <v>0</v>
      </c>
      <c r="AP44" s="124">
        <f t="shared" si="177"/>
        <v>0</v>
      </c>
      <c r="AQ44" s="124">
        <f t="shared" si="177"/>
        <v>0</v>
      </c>
      <c r="AR44" s="125">
        <f t="shared" si="177"/>
        <v>0</v>
      </c>
      <c r="AS44" s="444">
        <f t="shared" ref="AS44:AS63" si="178">SUM(AG44:AR44)</f>
        <v>0</v>
      </c>
      <c r="AT44" s="123">
        <f t="shared" ref="AT44:BE44" si="179">IF(ISBLANK($C5),0,IF(VLOOKUP($C5,$CJ$3:$CK$62,2,FALSE)=AT$2,$D5,0))</f>
        <v>0</v>
      </c>
      <c r="AU44" s="124">
        <f t="shared" si="179"/>
        <v>0</v>
      </c>
      <c r="AV44" s="124">
        <f t="shared" si="179"/>
        <v>0</v>
      </c>
      <c r="AW44" s="124">
        <f t="shared" si="179"/>
        <v>0</v>
      </c>
      <c r="AX44" s="124">
        <f t="shared" si="179"/>
        <v>0</v>
      </c>
      <c r="AY44" s="124">
        <f t="shared" si="179"/>
        <v>0</v>
      </c>
      <c r="AZ44" s="124">
        <f t="shared" si="179"/>
        <v>0</v>
      </c>
      <c r="BA44" s="124">
        <f t="shared" si="179"/>
        <v>0</v>
      </c>
      <c r="BB44" s="124">
        <f t="shared" si="179"/>
        <v>0</v>
      </c>
      <c r="BC44" s="124">
        <f t="shared" si="179"/>
        <v>0</v>
      </c>
      <c r="BD44" s="124">
        <f t="shared" si="179"/>
        <v>0</v>
      </c>
      <c r="BE44" s="125">
        <f t="shared" si="179"/>
        <v>0</v>
      </c>
      <c r="BF44" s="445">
        <f t="shared" ref="BF44:BF63" si="180">SUM(AT44:BE44)</f>
        <v>0</v>
      </c>
      <c r="BG44" s="123">
        <f t="shared" ref="BG44:BR44" si="181">IF(ISBLANK($C5),0,IF(VLOOKUP($C5,$CJ$3:$CK$62,2,FALSE)=BG$2,$D5,0))</f>
        <v>0</v>
      </c>
      <c r="BH44" s="124">
        <f t="shared" si="181"/>
        <v>0</v>
      </c>
      <c r="BI44" s="124">
        <f t="shared" si="181"/>
        <v>0</v>
      </c>
      <c r="BJ44" s="124">
        <f t="shared" si="181"/>
        <v>0</v>
      </c>
      <c r="BK44" s="124">
        <f t="shared" si="181"/>
        <v>0</v>
      </c>
      <c r="BL44" s="124">
        <f t="shared" si="181"/>
        <v>0</v>
      </c>
      <c r="BM44" s="124">
        <f t="shared" si="181"/>
        <v>0</v>
      </c>
      <c r="BN44" s="124">
        <f t="shared" si="181"/>
        <v>0</v>
      </c>
      <c r="BO44" s="124">
        <f t="shared" si="181"/>
        <v>0</v>
      </c>
      <c r="BP44" s="124">
        <f t="shared" si="181"/>
        <v>0</v>
      </c>
      <c r="BQ44" s="124">
        <f t="shared" si="181"/>
        <v>0</v>
      </c>
      <c r="BR44" s="125">
        <f t="shared" si="181"/>
        <v>0</v>
      </c>
      <c r="BS44" s="437">
        <f t="shared" ref="BS44:BS63" si="182">SUM(BG44:BR44)</f>
        <v>0</v>
      </c>
      <c r="BT44" s="58"/>
      <c r="BU44" s="58"/>
      <c r="BV44" s="58"/>
      <c r="BW44" s="58"/>
      <c r="BX44" s="58"/>
      <c r="BY44" s="58"/>
      <c r="BZ44" s="58"/>
      <c r="CA44" s="58"/>
      <c r="CB44" s="58"/>
      <c r="CC44" s="58"/>
      <c r="CD44" s="58"/>
      <c r="CE44" s="58"/>
      <c r="CF44" s="58"/>
      <c r="CJ44" s="745" t="s">
        <v>326</v>
      </c>
      <c r="CK44" s="745">
        <v>42</v>
      </c>
    </row>
    <row r="45" spans="1:89" x14ac:dyDescent="0.2">
      <c r="C45" s="169" t="s">
        <v>183</v>
      </c>
      <c r="D45" s="148"/>
      <c r="E45" s="51"/>
      <c r="F45" s="148"/>
      <c r="G45" s="80">
        <f t="shared" ref="G45:R45" si="183">IF(ISBLANK($C6),0,IF(VLOOKUP($C6,$CJ$3:$CK$62,2,FALSE)=G$2,$D6,0))</f>
        <v>0</v>
      </c>
      <c r="H45" s="81">
        <f t="shared" si="183"/>
        <v>75</v>
      </c>
      <c r="I45" s="81">
        <f t="shared" si="183"/>
        <v>0</v>
      </c>
      <c r="J45" s="81">
        <f t="shared" si="183"/>
        <v>0</v>
      </c>
      <c r="K45" s="81">
        <f t="shared" si="183"/>
        <v>0</v>
      </c>
      <c r="L45" s="81">
        <f t="shared" si="183"/>
        <v>0</v>
      </c>
      <c r="M45" s="81">
        <f t="shared" si="183"/>
        <v>0</v>
      </c>
      <c r="N45" s="81">
        <f t="shared" si="183"/>
        <v>0</v>
      </c>
      <c r="O45" s="81">
        <f t="shared" si="183"/>
        <v>0</v>
      </c>
      <c r="P45" s="81">
        <f t="shared" si="183"/>
        <v>0</v>
      </c>
      <c r="Q45" s="81">
        <f t="shared" si="183"/>
        <v>0</v>
      </c>
      <c r="R45" s="82">
        <f t="shared" si="183"/>
        <v>0</v>
      </c>
      <c r="S45" s="241">
        <f t="shared" si="174"/>
        <v>75</v>
      </c>
      <c r="T45" s="80">
        <f t="shared" ref="T45:AE45" si="184">IF(ISBLANK($C6),0,IF(VLOOKUP($C6,$CJ$3:$CK$62,2,FALSE)=T$2,$D6,0))</f>
        <v>0</v>
      </c>
      <c r="U45" s="81">
        <f t="shared" si="184"/>
        <v>0</v>
      </c>
      <c r="V45" s="81">
        <f t="shared" si="184"/>
        <v>0</v>
      </c>
      <c r="W45" s="81">
        <f t="shared" si="184"/>
        <v>0</v>
      </c>
      <c r="X45" s="81">
        <f t="shared" si="184"/>
        <v>0</v>
      </c>
      <c r="Y45" s="81">
        <f t="shared" si="184"/>
        <v>0</v>
      </c>
      <c r="Z45" s="81">
        <f t="shared" si="184"/>
        <v>0</v>
      </c>
      <c r="AA45" s="81">
        <f t="shared" si="184"/>
        <v>0</v>
      </c>
      <c r="AB45" s="81">
        <f t="shared" si="184"/>
        <v>0</v>
      </c>
      <c r="AC45" s="81">
        <f t="shared" si="184"/>
        <v>0</v>
      </c>
      <c r="AD45" s="81">
        <f t="shared" si="184"/>
        <v>0</v>
      </c>
      <c r="AE45" s="82">
        <f t="shared" si="184"/>
        <v>0</v>
      </c>
      <c r="AF45" s="408">
        <f t="shared" si="176"/>
        <v>0</v>
      </c>
      <c r="AG45" s="80">
        <f t="shared" ref="AG45:AR45" si="185">IF(ISBLANK($C6),0,IF(VLOOKUP($C6,$CJ$3:$CK$62,2,FALSE)=AG$2,$D6,0))</f>
        <v>0</v>
      </c>
      <c r="AH45" s="81">
        <f t="shared" si="185"/>
        <v>0</v>
      </c>
      <c r="AI45" s="81">
        <f t="shared" si="185"/>
        <v>0</v>
      </c>
      <c r="AJ45" s="81">
        <f t="shared" si="185"/>
        <v>0</v>
      </c>
      <c r="AK45" s="81">
        <f t="shared" si="185"/>
        <v>0</v>
      </c>
      <c r="AL45" s="81">
        <f t="shared" si="185"/>
        <v>0</v>
      </c>
      <c r="AM45" s="81">
        <f t="shared" si="185"/>
        <v>0</v>
      </c>
      <c r="AN45" s="81">
        <f t="shared" si="185"/>
        <v>0</v>
      </c>
      <c r="AO45" s="81">
        <f t="shared" si="185"/>
        <v>0</v>
      </c>
      <c r="AP45" s="81">
        <f t="shared" si="185"/>
        <v>0</v>
      </c>
      <c r="AQ45" s="81">
        <f t="shared" si="185"/>
        <v>0</v>
      </c>
      <c r="AR45" s="82">
        <f t="shared" si="185"/>
        <v>0</v>
      </c>
      <c r="AS45" s="409">
        <f t="shared" si="178"/>
        <v>0</v>
      </c>
      <c r="AT45" s="80">
        <f t="shared" ref="AT45:BE45" si="186">IF(ISBLANK($C6),0,IF(VLOOKUP($C6,$CJ$3:$CK$62,2,FALSE)=AT$2,$D6,0))</f>
        <v>0</v>
      </c>
      <c r="AU45" s="81">
        <f t="shared" si="186"/>
        <v>0</v>
      </c>
      <c r="AV45" s="81">
        <f t="shared" si="186"/>
        <v>0</v>
      </c>
      <c r="AW45" s="81">
        <f t="shared" si="186"/>
        <v>0</v>
      </c>
      <c r="AX45" s="81">
        <f t="shared" si="186"/>
        <v>0</v>
      </c>
      <c r="AY45" s="81">
        <f t="shared" si="186"/>
        <v>0</v>
      </c>
      <c r="AZ45" s="81">
        <f t="shared" si="186"/>
        <v>0</v>
      </c>
      <c r="BA45" s="81">
        <f t="shared" si="186"/>
        <v>0</v>
      </c>
      <c r="BB45" s="81">
        <f t="shared" si="186"/>
        <v>0</v>
      </c>
      <c r="BC45" s="81">
        <f t="shared" si="186"/>
        <v>0</v>
      </c>
      <c r="BD45" s="81">
        <f t="shared" si="186"/>
        <v>0</v>
      </c>
      <c r="BE45" s="82">
        <f t="shared" si="186"/>
        <v>0</v>
      </c>
      <c r="BF45" s="371">
        <f t="shared" si="180"/>
        <v>0</v>
      </c>
      <c r="BG45" s="80">
        <f t="shared" ref="BG45:BR45" si="187">IF(ISBLANK($C6),0,IF(VLOOKUP($C6,$CJ$3:$CK$62,2,FALSE)=BG$2,$D6,0))</f>
        <v>0</v>
      </c>
      <c r="BH45" s="81">
        <f t="shared" si="187"/>
        <v>0</v>
      </c>
      <c r="BI45" s="81">
        <f t="shared" si="187"/>
        <v>0</v>
      </c>
      <c r="BJ45" s="81">
        <f t="shared" si="187"/>
        <v>0</v>
      </c>
      <c r="BK45" s="81">
        <f t="shared" si="187"/>
        <v>0</v>
      </c>
      <c r="BL45" s="81">
        <f t="shared" si="187"/>
        <v>0</v>
      </c>
      <c r="BM45" s="81">
        <f t="shared" si="187"/>
        <v>0</v>
      </c>
      <c r="BN45" s="81">
        <f t="shared" si="187"/>
        <v>0</v>
      </c>
      <c r="BO45" s="81">
        <f t="shared" si="187"/>
        <v>0</v>
      </c>
      <c r="BP45" s="81">
        <f t="shared" si="187"/>
        <v>0</v>
      </c>
      <c r="BQ45" s="81">
        <f t="shared" si="187"/>
        <v>0</v>
      </c>
      <c r="BR45" s="82">
        <f t="shared" si="187"/>
        <v>0</v>
      </c>
      <c r="BS45" s="410">
        <f t="shared" si="182"/>
        <v>0</v>
      </c>
      <c r="BT45" s="58"/>
      <c r="BU45" s="58"/>
      <c r="BV45" s="58"/>
      <c r="BW45" s="58"/>
      <c r="BX45" s="58"/>
      <c r="BY45" s="58"/>
      <c r="BZ45" s="58"/>
      <c r="CA45" s="58"/>
      <c r="CB45" s="58"/>
      <c r="CC45" s="58"/>
      <c r="CD45" s="58"/>
      <c r="CE45" s="58"/>
      <c r="CF45" s="58"/>
      <c r="CJ45" s="745" t="s">
        <v>327</v>
      </c>
      <c r="CK45" s="745">
        <v>43</v>
      </c>
    </row>
    <row r="46" spans="1:89" x14ac:dyDescent="0.2">
      <c r="C46" s="169" t="s">
        <v>153</v>
      </c>
      <c r="D46" s="148"/>
      <c r="E46" s="51"/>
      <c r="F46" s="148"/>
      <c r="G46" s="80">
        <f t="shared" ref="G46:R46" si="188">IF(ISBLANK($C7),0,IF(VLOOKUP($C7,$CJ$3:$CK$62,2,FALSE)=G$2,$D7,0))</f>
        <v>0</v>
      </c>
      <c r="H46" s="81">
        <f t="shared" si="188"/>
        <v>0</v>
      </c>
      <c r="I46" s="81">
        <f t="shared" si="188"/>
        <v>0</v>
      </c>
      <c r="J46" s="81">
        <f t="shared" si="188"/>
        <v>1200</v>
      </c>
      <c r="K46" s="81">
        <f t="shared" si="188"/>
        <v>0</v>
      </c>
      <c r="L46" s="81">
        <f t="shared" si="188"/>
        <v>0</v>
      </c>
      <c r="M46" s="81">
        <f t="shared" si="188"/>
        <v>0</v>
      </c>
      <c r="N46" s="81">
        <f t="shared" si="188"/>
        <v>0</v>
      </c>
      <c r="O46" s="81">
        <f t="shared" si="188"/>
        <v>0</v>
      </c>
      <c r="P46" s="81">
        <f t="shared" si="188"/>
        <v>0</v>
      </c>
      <c r="Q46" s="81">
        <f t="shared" si="188"/>
        <v>0</v>
      </c>
      <c r="R46" s="82">
        <f t="shared" si="188"/>
        <v>0</v>
      </c>
      <c r="S46" s="241">
        <f t="shared" si="174"/>
        <v>1200</v>
      </c>
      <c r="T46" s="80">
        <f t="shared" ref="T46:AE46" si="189">IF(ISBLANK($C7),0,IF(VLOOKUP($C7,$CJ$3:$CK$62,2,FALSE)=T$2,$D7,0))</f>
        <v>0</v>
      </c>
      <c r="U46" s="81">
        <f t="shared" si="189"/>
        <v>0</v>
      </c>
      <c r="V46" s="81">
        <f t="shared" si="189"/>
        <v>0</v>
      </c>
      <c r="W46" s="81">
        <f t="shared" si="189"/>
        <v>0</v>
      </c>
      <c r="X46" s="81">
        <f t="shared" si="189"/>
        <v>0</v>
      </c>
      <c r="Y46" s="81">
        <f t="shared" si="189"/>
        <v>0</v>
      </c>
      <c r="Z46" s="81">
        <f t="shared" si="189"/>
        <v>0</v>
      </c>
      <c r="AA46" s="81">
        <f t="shared" si="189"/>
        <v>0</v>
      </c>
      <c r="AB46" s="81">
        <f t="shared" si="189"/>
        <v>0</v>
      </c>
      <c r="AC46" s="81">
        <f t="shared" si="189"/>
        <v>0</v>
      </c>
      <c r="AD46" s="81">
        <f t="shared" si="189"/>
        <v>0</v>
      </c>
      <c r="AE46" s="82">
        <f t="shared" si="189"/>
        <v>0</v>
      </c>
      <c r="AF46" s="408">
        <f t="shared" si="176"/>
        <v>0</v>
      </c>
      <c r="AG46" s="80">
        <f t="shared" ref="AG46:AR46" si="190">IF(ISBLANK($C7),0,IF(VLOOKUP($C7,$CJ$3:$CK$62,2,FALSE)=AG$2,$D7,0))</f>
        <v>0</v>
      </c>
      <c r="AH46" s="81">
        <f t="shared" si="190"/>
        <v>0</v>
      </c>
      <c r="AI46" s="81">
        <f t="shared" si="190"/>
        <v>0</v>
      </c>
      <c r="AJ46" s="81">
        <f t="shared" si="190"/>
        <v>0</v>
      </c>
      <c r="AK46" s="81">
        <f t="shared" si="190"/>
        <v>0</v>
      </c>
      <c r="AL46" s="81">
        <f t="shared" si="190"/>
        <v>0</v>
      </c>
      <c r="AM46" s="81">
        <f t="shared" si="190"/>
        <v>0</v>
      </c>
      <c r="AN46" s="81">
        <f t="shared" si="190"/>
        <v>0</v>
      </c>
      <c r="AO46" s="81">
        <f t="shared" si="190"/>
        <v>0</v>
      </c>
      <c r="AP46" s="81">
        <f t="shared" si="190"/>
        <v>0</v>
      </c>
      <c r="AQ46" s="81">
        <f t="shared" si="190"/>
        <v>0</v>
      </c>
      <c r="AR46" s="82">
        <f t="shared" si="190"/>
        <v>0</v>
      </c>
      <c r="AS46" s="409">
        <f t="shared" si="178"/>
        <v>0</v>
      </c>
      <c r="AT46" s="80">
        <f t="shared" ref="AT46:BE46" si="191">IF(ISBLANK($C7),0,IF(VLOOKUP($C7,$CJ$3:$CK$62,2,FALSE)=AT$2,$D7,0))</f>
        <v>0</v>
      </c>
      <c r="AU46" s="81">
        <f t="shared" si="191"/>
        <v>0</v>
      </c>
      <c r="AV46" s="81">
        <f t="shared" si="191"/>
        <v>0</v>
      </c>
      <c r="AW46" s="81">
        <f t="shared" si="191"/>
        <v>0</v>
      </c>
      <c r="AX46" s="81">
        <f t="shared" si="191"/>
        <v>0</v>
      </c>
      <c r="AY46" s="81">
        <f t="shared" si="191"/>
        <v>0</v>
      </c>
      <c r="AZ46" s="81">
        <f t="shared" si="191"/>
        <v>0</v>
      </c>
      <c r="BA46" s="81">
        <f t="shared" si="191"/>
        <v>0</v>
      </c>
      <c r="BB46" s="81">
        <f t="shared" si="191"/>
        <v>0</v>
      </c>
      <c r="BC46" s="81">
        <f t="shared" si="191"/>
        <v>0</v>
      </c>
      <c r="BD46" s="81">
        <f t="shared" si="191"/>
        <v>0</v>
      </c>
      <c r="BE46" s="82">
        <f t="shared" si="191"/>
        <v>0</v>
      </c>
      <c r="BF46" s="371">
        <f t="shared" si="180"/>
        <v>0</v>
      </c>
      <c r="BG46" s="80">
        <f t="shared" ref="BG46:BR46" si="192">IF(ISBLANK($C7),0,IF(VLOOKUP($C7,$CJ$3:$CK$62,2,FALSE)=BG$2,$D7,0))</f>
        <v>0</v>
      </c>
      <c r="BH46" s="81">
        <f t="shared" si="192"/>
        <v>0</v>
      </c>
      <c r="BI46" s="81">
        <f t="shared" si="192"/>
        <v>0</v>
      </c>
      <c r="BJ46" s="81">
        <f t="shared" si="192"/>
        <v>0</v>
      </c>
      <c r="BK46" s="81">
        <f t="shared" si="192"/>
        <v>0</v>
      </c>
      <c r="BL46" s="81">
        <f t="shared" si="192"/>
        <v>0</v>
      </c>
      <c r="BM46" s="81">
        <f t="shared" si="192"/>
        <v>0</v>
      </c>
      <c r="BN46" s="81">
        <f t="shared" si="192"/>
        <v>0</v>
      </c>
      <c r="BO46" s="81">
        <f t="shared" si="192"/>
        <v>0</v>
      </c>
      <c r="BP46" s="81">
        <f t="shared" si="192"/>
        <v>0</v>
      </c>
      <c r="BQ46" s="81">
        <f t="shared" si="192"/>
        <v>0</v>
      </c>
      <c r="BR46" s="82">
        <f t="shared" si="192"/>
        <v>0</v>
      </c>
      <c r="BS46" s="410">
        <f t="shared" si="182"/>
        <v>0</v>
      </c>
      <c r="BT46" s="58"/>
      <c r="BU46" s="58"/>
      <c r="BV46" s="58"/>
      <c r="BW46" s="58"/>
      <c r="BX46" s="58"/>
      <c r="BY46" s="58"/>
      <c r="BZ46" s="58"/>
      <c r="CA46" s="58"/>
      <c r="CB46" s="58"/>
      <c r="CC46" s="58"/>
      <c r="CD46" s="58"/>
      <c r="CE46" s="58"/>
      <c r="CF46" s="58"/>
      <c r="CJ46" s="745" t="s">
        <v>328</v>
      </c>
      <c r="CK46" s="745">
        <v>44</v>
      </c>
    </row>
    <row r="47" spans="1:89" x14ac:dyDescent="0.2">
      <c r="C47" s="169" t="s">
        <v>154</v>
      </c>
      <c r="D47" s="148"/>
      <c r="E47" s="51"/>
      <c r="F47" s="148"/>
      <c r="G47" s="80">
        <f t="shared" ref="G47:R47" si="193">IF(ISBLANK($C8),0,IF(VLOOKUP($C8,$CJ$3:$CK$62,2,FALSE)=G$2,$D8,0))</f>
        <v>0</v>
      </c>
      <c r="H47" s="81">
        <f t="shared" si="193"/>
        <v>0</v>
      </c>
      <c r="I47" s="81">
        <f t="shared" si="193"/>
        <v>0</v>
      </c>
      <c r="J47" s="81">
        <f t="shared" si="193"/>
        <v>250</v>
      </c>
      <c r="K47" s="81">
        <f t="shared" si="193"/>
        <v>0</v>
      </c>
      <c r="L47" s="81">
        <f t="shared" si="193"/>
        <v>0</v>
      </c>
      <c r="M47" s="81">
        <f t="shared" si="193"/>
        <v>0</v>
      </c>
      <c r="N47" s="81">
        <f t="shared" si="193"/>
        <v>0</v>
      </c>
      <c r="O47" s="81">
        <f t="shared" si="193"/>
        <v>0</v>
      </c>
      <c r="P47" s="81">
        <f t="shared" si="193"/>
        <v>0</v>
      </c>
      <c r="Q47" s="81">
        <f t="shared" si="193"/>
        <v>0</v>
      </c>
      <c r="R47" s="82">
        <f t="shared" si="193"/>
        <v>0</v>
      </c>
      <c r="S47" s="241">
        <f t="shared" si="174"/>
        <v>250</v>
      </c>
      <c r="T47" s="80">
        <f t="shared" ref="T47:AE47" si="194">IF(ISBLANK($C8),0,IF(VLOOKUP($C8,$CJ$3:$CK$62,2,FALSE)=T$2,$D8,0))</f>
        <v>0</v>
      </c>
      <c r="U47" s="81">
        <f t="shared" si="194"/>
        <v>0</v>
      </c>
      <c r="V47" s="81">
        <f t="shared" si="194"/>
        <v>0</v>
      </c>
      <c r="W47" s="81">
        <f t="shared" si="194"/>
        <v>0</v>
      </c>
      <c r="X47" s="81">
        <f t="shared" si="194"/>
        <v>0</v>
      </c>
      <c r="Y47" s="81">
        <f t="shared" si="194"/>
        <v>0</v>
      </c>
      <c r="Z47" s="81">
        <f t="shared" si="194"/>
        <v>0</v>
      </c>
      <c r="AA47" s="81">
        <f t="shared" si="194"/>
        <v>0</v>
      </c>
      <c r="AB47" s="81">
        <f t="shared" si="194"/>
        <v>0</v>
      </c>
      <c r="AC47" s="81">
        <f t="shared" si="194"/>
        <v>0</v>
      </c>
      <c r="AD47" s="81">
        <f t="shared" si="194"/>
        <v>0</v>
      </c>
      <c r="AE47" s="82">
        <f t="shared" si="194"/>
        <v>0</v>
      </c>
      <c r="AF47" s="408">
        <f t="shared" si="176"/>
        <v>0</v>
      </c>
      <c r="AG47" s="80">
        <f t="shared" ref="AG47:AR47" si="195">IF(ISBLANK($C8),0,IF(VLOOKUP($C8,$CJ$3:$CK$62,2,FALSE)=AG$2,$D8,0))</f>
        <v>0</v>
      </c>
      <c r="AH47" s="81">
        <f t="shared" si="195"/>
        <v>0</v>
      </c>
      <c r="AI47" s="81">
        <f t="shared" si="195"/>
        <v>0</v>
      </c>
      <c r="AJ47" s="81">
        <f t="shared" si="195"/>
        <v>0</v>
      </c>
      <c r="AK47" s="81">
        <f t="shared" si="195"/>
        <v>0</v>
      </c>
      <c r="AL47" s="81">
        <f t="shared" si="195"/>
        <v>0</v>
      </c>
      <c r="AM47" s="81">
        <f t="shared" si="195"/>
        <v>0</v>
      </c>
      <c r="AN47" s="81">
        <f t="shared" si="195"/>
        <v>0</v>
      </c>
      <c r="AO47" s="81">
        <f t="shared" si="195"/>
        <v>0</v>
      </c>
      <c r="AP47" s="81">
        <f t="shared" si="195"/>
        <v>0</v>
      </c>
      <c r="AQ47" s="81">
        <f t="shared" si="195"/>
        <v>0</v>
      </c>
      <c r="AR47" s="82">
        <f t="shared" si="195"/>
        <v>0</v>
      </c>
      <c r="AS47" s="409">
        <f t="shared" si="178"/>
        <v>0</v>
      </c>
      <c r="AT47" s="80">
        <f t="shared" ref="AT47:BE47" si="196">IF(ISBLANK($C8),0,IF(VLOOKUP($C8,$CJ$3:$CK$62,2,FALSE)=AT$2,$D8,0))</f>
        <v>0</v>
      </c>
      <c r="AU47" s="81">
        <f t="shared" si="196"/>
        <v>0</v>
      </c>
      <c r="AV47" s="81">
        <f t="shared" si="196"/>
        <v>0</v>
      </c>
      <c r="AW47" s="81">
        <f t="shared" si="196"/>
        <v>0</v>
      </c>
      <c r="AX47" s="81">
        <f t="shared" si="196"/>
        <v>0</v>
      </c>
      <c r="AY47" s="81">
        <f t="shared" si="196"/>
        <v>0</v>
      </c>
      <c r="AZ47" s="81">
        <f t="shared" si="196"/>
        <v>0</v>
      </c>
      <c r="BA47" s="81">
        <f t="shared" si="196"/>
        <v>0</v>
      </c>
      <c r="BB47" s="81">
        <f t="shared" si="196"/>
        <v>0</v>
      </c>
      <c r="BC47" s="81">
        <f t="shared" si="196"/>
        <v>0</v>
      </c>
      <c r="BD47" s="81">
        <f t="shared" si="196"/>
        <v>0</v>
      </c>
      <c r="BE47" s="82">
        <f t="shared" si="196"/>
        <v>0</v>
      </c>
      <c r="BF47" s="371">
        <f t="shared" si="180"/>
        <v>0</v>
      </c>
      <c r="BG47" s="80">
        <f t="shared" ref="BG47:BR47" si="197">IF(ISBLANK($C8),0,IF(VLOOKUP($C8,$CJ$3:$CK$62,2,FALSE)=BG$2,$D8,0))</f>
        <v>0</v>
      </c>
      <c r="BH47" s="81">
        <f t="shared" si="197"/>
        <v>0</v>
      </c>
      <c r="BI47" s="81">
        <f t="shared" si="197"/>
        <v>0</v>
      </c>
      <c r="BJ47" s="81">
        <f t="shared" si="197"/>
        <v>0</v>
      </c>
      <c r="BK47" s="81">
        <f t="shared" si="197"/>
        <v>0</v>
      </c>
      <c r="BL47" s="81">
        <f t="shared" si="197"/>
        <v>0</v>
      </c>
      <c r="BM47" s="81">
        <f t="shared" si="197"/>
        <v>0</v>
      </c>
      <c r="BN47" s="81">
        <f t="shared" si="197"/>
        <v>0</v>
      </c>
      <c r="BO47" s="81">
        <f t="shared" si="197"/>
        <v>0</v>
      </c>
      <c r="BP47" s="81">
        <f t="shared" si="197"/>
        <v>0</v>
      </c>
      <c r="BQ47" s="81">
        <f t="shared" si="197"/>
        <v>0</v>
      </c>
      <c r="BR47" s="82">
        <f t="shared" si="197"/>
        <v>0</v>
      </c>
      <c r="BS47" s="410">
        <f t="shared" si="182"/>
        <v>0</v>
      </c>
      <c r="BT47" s="58"/>
      <c r="BU47" s="58"/>
      <c r="BV47" s="58"/>
      <c r="BW47" s="58"/>
      <c r="BX47" s="58"/>
      <c r="BY47" s="58"/>
      <c r="BZ47" s="58"/>
      <c r="CA47" s="58"/>
      <c r="CB47" s="58"/>
      <c r="CC47" s="58"/>
      <c r="CD47" s="58"/>
      <c r="CE47" s="58"/>
      <c r="CF47" s="58"/>
      <c r="CJ47" s="745" t="s">
        <v>329</v>
      </c>
      <c r="CK47" s="745">
        <v>45</v>
      </c>
    </row>
    <row r="48" spans="1:89" x14ac:dyDescent="0.2">
      <c r="C48" s="169" t="s">
        <v>184</v>
      </c>
      <c r="D48" s="148"/>
      <c r="E48" s="51"/>
      <c r="F48" s="148"/>
      <c r="G48" s="80">
        <f t="shared" ref="G48:R48" si="198">IF(ISBLANK($C9),0,IF(VLOOKUP($C9,$CJ$3:$CK$62,2,FALSE)=G$2,$D9,0))</f>
        <v>0</v>
      </c>
      <c r="H48" s="81">
        <f t="shared" si="198"/>
        <v>0</v>
      </c>
      <c r="I48" s="81">
        <f t="shared" si="198"/>
        <v>0</v>
      </c>
      <c r="J48" s="81">
        <f t="shared" si="198"/>
        <v>0</v>
      </c>
      <c r="K48" s="81">
        <f t="shared" si="198"/>
        <v>0</v>
      </c>
      <c r="L48" s="81">
        <f t="shared" si="198"/>
        <v>0</v>
      </c>
      <c r="M48" s="81">
        <f t="shared" si="198"/>
        <v>0</v>
      </c>
      <c r="N48" s="81">
        <f t="shared" si="198"/>
        <v>0</v>
      </c>
      <c r="O48" s="81">
        <f t="shared" si="198"/>
        <v>0</v>
      </c>
      <c r="P48" s="81">
        <f t="shared" si="198"/>
        <v>0</v>
      </c>
      <c r="Q48" s="81">
        <f t="shared" si="198"/>
        <v>0</v>
      </c>
      <c r="R48" s="82">
        <f t="shared" si="198"/>
        <v>0</v>
      </c>
      <c r="S48" s="241">
        <f t="shared" si="174"/>
        <v>0</v>
      </c>
      <c r="T48" s="80">
        <f t="shared" ref="T48:AE48" si="199">IF(ISBLANK($C9),0,IF(VLOOKUP($C9,$CJ$3:$CK$62,2,FALSE)=T$2,$D9,0))</f>
        <v>2500</v>
      </c>
      <c r="U48" s="81">
        <f t="shared" si="199"/>
        <v>0</v>
      </c>
      <c r="V48" s="81">
        <f t="shared" si="199"/>
        <v>0</v>
      </c>
      <c r="W48" s="81">
        <f t="shared" si="199"/>
        <v>0</v>
      </c>
      <c r="X48" s="81">
        <f t="shared" si="199"/>
        <v>0</v>
      </c>
      <c r="Y48" s="81">
        <f t="shared" si="199"/>
        <v>0</v>
      </c>
      <c r="Z48" s="81">
        <f t="shared" si="199"/>
        <v>0</v>
      </c>
      <c r="AA48" s="81">
        <f t="shared" si="199"/>
        <v>0</v>
      </c>
      <c r="AB48" s="81">
        <f t="shared" si="199"/>
        <v>0</v>
      </c>
      <c r="AC48" s="81">
        <f t="shared" si="199"/>
        <v>0</v>
      </c>
      <c r="AD48" s="81">
        <f t="shared" si="199"/>
        <v>0</v>
      </c>
      <c r="AE48" s="82">
        <f t="shared" si="199"/>
        <v>0</v>
      </c>
      <c r="AF48" s="408">
        <f t="shared" si="176"/>
        <v>2500</v>
      </c>
      <c r="AG48" s="80">
        <f t="shared" ref="AG48:AR48" si="200">IF(ISBLANK($C9),0,IF(VLOOKUP($C9,$CJ$3:$CK$62,2,FALSE)=AG$2,$D9,0))</f>
        <v>0</v>
      </c>
      <c r="AH48" s="81">
        <f t="shared" si="200"/>
        <v>0</v>
      </c>
      <c r="AI48" s="81">
        <f t="shared" si="200"/>
        <v>0</v>
      </c>
      <c r="AJ48" s="81">
        <f t="shared" si="200"/>
        <v>0</v>
      </c>
      <c r="AK48" s="81">
        <f t="shared" si="200"/>
        <v>0</v>
      </c>
      <c r="AL48" s="81">
        <f t="shared" si="200"/>
        <v>0</v>
      </c>
      <c r="AM48" s="81">
        <f t="shared" si="200"/>
        <v>0</v>
      </c>
      <c r="AN48" s="81">
        <f t="shared" si="200"/>
        <v>0</v>
      </c>
      <c r="AO48" s="81">
        <f t="shared" si="200"/>
        <v>0</v>
      </c>
      <c r="AP48" s="81">
        <f t="shared" si="200"/>
        <v>0</v>
      </c>
      <c r="AQ48" s="81">
        <f t="shared" si="200"/>
        <v>0</v>
      </c>
      <c r="AR48" s="82">
        <f t="shared" si="200"/>
        <v>0</v>
      </c>
      <c r="AS48" s="409">
        <f t="shared" si="178"/>
        <v>0</v>
      </c>
      <c r="AT48" s="80">
        <f t="shared" ref="AT48:BE48" si="201">IF(ISBLANK($C9),0,IF(VLOOKUP($C9,$CJ$3:$CK$62,2,FALSE)=AT$2,$D9,0))</f>
        <v>0</v>
      </c>
      <c r="AU48" s="81">
        <f t="shared" si="201"/>
        <v>0</v>
      </c>
      <c r="AV48" s="81">
        <f t="shared" si="201"/>
        <v>0</v>
      </c>
      <c r="AW48" s="81">
        <f t="shared" si="201"/>
        <v>0</v>
      </c>
      <c r="AX48" s="81">
        <f t="shared" si="201"/>
        <v>0</v>
      </c>
      <c r="AY48" s="81">
        <f t="shared" si="201"/>
        <v>0</v>
      </c>
      <c r="AZ48" s="81">
        <f t="shared" si="201"/>
        <v>0</v>
      </c>
      <c r="BA48" s="81">
        <f t="shared" si="201"/>
        <v>0</v>
      </c>
      <c r="BB48" s="81">
        <f t="shared" si="201"/>
        <v>0</v>
      </c>
      <c r="BC48" s="81">
        <f t="shared" si="201"/>
        <v>0</v>
      </c>
      <c r="BD48" s="81">
        <f t="shared" si="201"/>
        <v>0</v>
      </c>
      <c r="BE48" s="82">
        <f t="shared" si="201"/>
        <v>0</v>
      </c>
      <c r="BF48" s="371">
        <f t="shared" si="180"/>
        <v>0</v>
      </c>
      <c r="BG48" s="80">
        <f t="shared" ref="BG48:BR48" si="202">IF(ISBLANK($C9),0,IF(VLOOKUP($C9,$CJ$3:$CK$62,2,FALSE)=BG$2,$D9,0))</f>
        <v>0</v>
      </c>
      <c r="BH48" s="81">
        <f t="shared" si="202"/>
        <v>0</v>
      </c>
      <c r="BI48" s="81">
        <f t="shared" si="202"/>
        <v>0</v>
      </c>
      <c r="BJ48" s="81">
        <f t="shared" si="202"/>
        <v>0</v>
      </c>
      <c r="BK48" s="81">
        <f t="shared" si="202"/>
        <v>0</v>
      </c>
      <c r="BL48" s="81">
        <f t="shared" si="202"/>
        <v>0</v>
      </c>
      <c r="BM48" s="81">
        <f t="shared" si="202"/>
        <v>0</v>
      </c>
      <c r="BN48" s="81">
        <f t="shared" si="202"/>
        <v>0</v>
      </c>
      <c r="BO48" s="81">
        <f t="shared" si="202"/>
        <v>0</v>
      </c>
      <c r="BP48" s="81">
        <f t="shared" si="202"/>
        <v>0</v>
      </c>
      <c r="BQ48" s="81">
        <f t="shared" si="202"/>
        <v>0</v>
      </c>
      <c r="BR48" s="82">
        <f t="shared" si="202"/>
        <v>0</v>
      </c>
      <c r="BS48" s="410">
        <f t="shared" si="182"/>
        <v>0</v>
      </c>
      <c r="BT48" s="58"/>
      <c r="BU48" s="58"/>
      <c r="BV48" s="58"/>
      <c r="BW48" s="58"/>
      <c r="BX48" s="58"/>
      <c r="BY48" s="58"/>
      <c r="BZ48" s="58"/>
      <c r="CA48" s="58"/>
      <c r="CB48" s="58"/>
      <c r="CC48" s="58"/>
      <c r="CD48" s="58"/>
      <c r="CE48" s="58"/>
      <c r="CF48" s="58"/>
      <c r="CJ48" s="745" t="s">
        <v>330</v>
      </c>
      <c r="CK48" s="745">
        <v>46</v>
      </c>
    </row>
    <row r="49" spans="2:89" x14ac:dyDescent="0.2">
      <c r="C49" s="169" t="str">
        <f>B10</f>
        <v>a</v>
      </c>
      <c r="D49" s="148"/>
      <c r="E49" s="148"/>
      <c r="F49" s="148"/>
      <c r="G49" s="80">
        <f t="shared" ref="G49:R49" si="203">IF(ISBLANK($C10),0,IF(VLOOKUP($C10,$CJ$3:$CK$62,2,FALSE)=G$2,$D10,0))</f>
        <v>0</v>
      </c>
      <c r="H49" s="81">
        <f t="shared" si="203"/>
        <v>0</v>
      </c>
      <c r="I49" s="81">
        <f t="shared" si="203"/>
        <v>0</v>
      </c>
      <c r="J49" s="81">
        <f t="shared" si="203"/>
        <v>0</v>
      </c>
      <c r="K49" s="81">
        <f t="shared" si="203"/>
        <v>0</v>
      </c>
      <c r="L49" s="81">
        <f t="shared" si="203"/>
        <v>0</v>
      </c>
      <c r="M49" s="81">
        <f t="shared" si="203"/>
        <v>0</v>
      </c>
      <c r="N49" s="81">
        <f t="shared" si="203"/>
        <v>0</v>
      </c>
      <c r="O49" s="81">
        <f t="shared" si="203"/>
        <v>0</v>
      </c>
      <c r="P49" s="81">
        <f t="shared" si="203"/>
        <v>0</v>
      </c>
      <c r="Q49" s="81">
        <f t="shared" si="203"/>
        <v>0</v>
      </c>
      <c r="R49" s="82">
        <f t="shared" si="203"/>
        <v>0</v>
      </c>
      <c r="S49" s="241">
        <f t="shared" si="174"/>
        <v>0</v>
      </c>
      <c r="T49" s="80">
        <f t="shared" ref="T49:AE49" si="204">IF(ISBLANK($C10),0,IF(VLOOKUP($C10,$CJ$3:$CK$62,2,FALSE)=T$2,$D10,0))</f>
        <v>0</v>
      </c>
      <c r="U49" s="81">
        <f t="shared" si="204"/>
        <v>0</v>
      </c>
      <c r="V49" s="81">
        <f t="shared" si="204"/>
        <v>0</v>
      </c>
      <c r="W49" s="81">
        <f t="shared" si="204"/>
        <v>0</v>
      </c>
      <c r="X49" s="81">
        <f t="shared" si="204"/>
        <v>0</v>
      </c>
      <c r="Y49" s="81">
        <f t="shared" si="204"/>
        <v>0</v>
      </c>
      <c r="Z49" s="81">
        <f t="shared" si="204"/>
        <v>0</v>
      </c>
      <c r="AA49" s="81">
        <f t="shared" si="204"/>
        <v>0</v>
      </c>
      <c r="AB49" s="81">
        <f t="shared" si="204"/>
        <v>0</v>
      </c>
      <c r="AC49" s="81">
        <f t="shared" si="204"/>
        <v>0</v>
      </c>
      <c r="AD49" s="81">
        <f t="shared" si="204"/>
        <v>0</v>
      </c>
      <c r="AE49" s="82">
        <f t="shared" si="204"/>
        <v>0</v>
      </c>
      <c r="AF49" s="408">
        <f t="shared" si="176"/>
        <v>0</v>
      </c>
      <c r="AG49" s="80">
        <f t="shared" ref="AG49:AR49" si="205">IF(ISBLANK($C10),0,IF(VLOOKUP($C10,$CJ$3:$CK$62,2,FALSE)=AG$2,$D10,0))</f>
        <v>0</v>
      </c>
      <c r="AH49" s="81">
        <f t="shared" si="205"/>
        <v>0</v>
      </c>
      <c r="AI49" s="81">
        <f t="shared" si="205"/>
        <v>0</v>
      </c>
      <c r="AJ49" s="81">
        <f t="shared" si="205"/>
        <v>0</v>
      </c>
      <c r="AK49" s="81">
        <f t="shared" si="205"/>
        <v>0</v>
      </c>
      <c r="AL49" s="81">
        <f t="shared" si="205"/>
        <v>0</v>
      </c>
      <c r="AM49" s="81">
        <f t="shared" si="205"/>
        <v>0</v>
      </c>
      <c r="AN49" s="81">
        <f t="shared" si="205"/>
        <v>0</v>
      </c>
      <c r="AO49" s="81">
        <f t="shared" si="205"/>
        <v>0</v>
      </c>
      <c r="AP49" s="81">
        <f t="shared" si="205"/>
        <v>0</v>
      </c>
      <c r="AQ49" s="81">
        <f t="shared" si="205"/>
        <v>0</v>
      </c>
      <c r="AR49" s="82">
        <f t="shared" si="205"/>
        <v>0</v>
      </c>
      <c r="AS49" s="409">
        <f t="shared" si="178"/>
        <v>0</v>
      </c>
      <c r="AT49" s="80">
        <f t="shared" ref="AT49:BE49" si="206">IF(ISBLANK($C10),0,IF(VLOOKUP($C10,$CJ$3:$CK$62,2,FALSE)=AT$2,$D10,0))</f>
        <v>0</v>
      </c>
      <c r="AU49" s="81">
        <f t="shared" si="206"/>
        <v>0</v>
      </c>
      <c r="AV49" s="81">
        <f t="shared" si="206"/>
        <v>0</v>
      </c>
      <c r="AW49" s="81">
        <f t="shared" si="206"/>
        <v>0</v>
      </c>
      <c r="AX49" s="81">
        <f t="shared" si="206"/>
        <v>0</v>
      </c>
      <c r="AY49" s="81">
        <f t="shared" si="206"/>
        <v>0</v>
      </c>
      <c r="AZ49" s="81">
        <f t="shared" si="206"/>
        <v>0</v>
      </c>
      <c r="BA49" s="81">
        <f t="shared" si="206"/>
        <v>0</v>
      </c>
      <c r="BB49" s="81">
        <f t="shared" si="206"/>
        <v>0</v>
      </c>
      <c r="BC49" s="81">
        <f t="shared" si="206"/>
        <v>0</v>
      </c>
      <c r="BD49" s="81">
        <f t="shared" si="206"/>
        <v>0</v>
      </c>
      <c r="BE49" s="82">
        <f t="shared" si="206"/>
        <v>0</v>
      </c>
      <c r="BF49" s="371">
        <f t="shared" si="180"/>
        <v>0</v>
      </c>
      <c r="BG49" s="80">
        <f t="shared" ref="BG49:BR49" si="207">IF(ISBLANK($C10),0,IF(VLOOKUP($C10,$CJ$3:$CK$62,2,FALSE)=BG$2,$D10,0))</f>
        <v>0</v>
      </c>
      <c r="BH49" s="81">
        <f t="shared" si="207"/>
        <v>0</v>
      </c>
      <c r="BI49" s="81">
        <f t="shared" si="207"/>
        <v>0</v>
      </c>
      <c r="BJ49" s="81">
        <f t="shared" si="207"/>
        <v>0</v>
      </c>
      <c r="BK49" s="81">
        <f t="shared" si="207"/>
        <v>0</v>
      </c>
      <c r="BL49" s="81">
        <f t="shared" si="207"/>
        <v>0</v>
      </c>
      <c r="BM49" s="81">
        <f t="shared" si="207"/>
        <v>0</v>
      </c>
      <c r="BN49" s="81">
        <f t="shared" si="207"/>
        <v>0</v>
      </c>
      <c r="BO49" s="81">
        <f t="shared" si="207"/>
        <v>0</v>
      </c>
      <c r="BP49" s="81">
        <f t="shared" si="207"/>
        <v>0</v>
      </c>
      <c r="BQ49" s="81">
        <f t="shared" si="207"/>
        <v>0</v>
      </c>
      <c r="BR49" s="82">
        <f t="shared" si="207"/>
        <v>0</v>
      </c>
      <c r="BS49" s="410">
        <f t="shared" si="182"/>
        <v>0</v>
      </c>
      <c r="BT49" s="58"/>
      <c r="BU49" s="58"/>
      <c r="BV49" s="58"/>
      <c r="BW49" s="58"/>
      <c r="BX49" s="58"/>
      <c r="BY49" s="58"/>
      <c r="BZ49" s="58"/>
      <c r="CA49" s="58"/>
      <c r="CB49" s="58"/>
      <c r="CC49" s="58"/>
      <c r="CD49" s="58"/>
      <c r="CE49" s="58"/>
      <c r="CF49" s="58"/>
      <c r="CJ49" s="745" t="s">
        <v>331</v>
      </c>
      <c r="CK49" s="745">
        <v>47</v>
      </c>
    </row>
    <row r="50" spans="2:89" x14ac:dyDescent="0.2">
      <c r="C50" s="169" t="str">
        <f t="shared" ref="C50:C52" si="208">B11</f>
        <v>b</v>
      </c>
      <c r="D50" s="148"/>
      <c r="E50" s="148"/>
      <c r="F50" s="148"/>
      <c r="G50" s="80">
        <f t="shared" ref="G50:R50" si="209">IF(ISBLANK($C11),0,IF(VLOOKUP($C11,$CJ$3:$CK$62,2,FALSE)=G$2,$D11,0))</f>
        <v>0</v>
      </c>
      <c r="H50" s="81">
        <f t="shared" si="209"/>
        <v>0</v>
      </c>
      <c r="I50" s="81">
        <f t="shared" si="209"/>
        <v>0</v>
      </c>
      <c r="J50" s="81">
        <f t="shared" si="209"/>
        <v>0</v>
      </c>
      <c r="K50" s="81">
        <f t="shared" si="209"/>
        <v>0</v>
      </c>
      <c r="L50" s="81">
        <f t="shared" si="209"/>
        <v>0</v>
      </c>
      <c r="M50" s="81">
        <f t="shared" si="209"/>
        <v>0</v>
      </c>
      <c r="N50" s="81">
        <f t="shared" si="209"/>
        <v>0</v>
      </c>
      <c r="O50" s="81">
        <f t="shared" si="209"/>
        <v>0</v>
      </c>
      <c r="P50" s="81">
        <f t="shared" si="209"/>
        <v>0</v>
      </c>
      <c r="Q50" s="81">
        <f t="shared" si="209"/>
        <v>0</v>
      </c>
      <c r="R50" s="82">
        <f t="shared" si="209"/>
        <v>0</v>
      </c>
      <c r="S50" s="241">
        <f t="shared" si="174"/>
        <v>0</v>
      </c>
      <c r="T50" s="80">
        <f t="shared" ref="T50:AE50" si="210">IF(ISBLANK($C11),0,IF(VLOOKUP($C11,$CJ$3:$CK$62,2,FALSE)=T$2,$D11,0))</f>
        <v>0</v>
      </c>
      <c r="U50" s="81">
        <f t="shared" si="210"/>
        <v>0</v>
      </c>
      <c r="V50" s="81">
        <f t="shared" si="210"/>
        <v>0</v>
      </c>
      <c r="W50" s="81">
        <f t="shared" si="210"/>
        <v>0</v>
      </c>
      <c r="X50" s="81">
        <f t="shared" si="210"/>
        <v>0</v>
      </c>
      <c r="Y50" s="81">
        <f t="shared" si="210"/>
        <v>0</v>
      </c>
      <c r="Z50" s="81">
        <f t="shared" si="210"/>
        <v>0</v>
      </c>
      <c r="AA50" s="81">
        <f t="shared" si="210"/>
        <v>0</v>
      </c>
      <c r="AB50" s="81">
        <f t="shared" si="210"/>
        <v>0</v>
      </c>
      <c r="AC50" s="81">
        <f t="shared" si="210"/>
        <v>0</v>
      </c>
      <c r="AD50" s="81">
        <f t="shared" si="210"/>
        <v>0</v>
      </c>
      <c r="AE50" s="82">
        <f t="shared" si="210"/>
        <v>0</v>
      </c>
      <c r="AF50" s="408">
        <f t="shared" si="176"/>
        <v>0</v>
      </c>
      <c r="AG50" s="80">
        <f t="shared" ref="AG50:AR50" si="211">IF(ISBLANK($C11),0,IF(VLOOKUP($C11,$CJ$3:$CK$62,2,FALSE)=AG$2,$D11,0))</f>
        <v>0</v>
      </c>
      <c r="AH50" s="81">
        <f t="shared" si="211"/>
        <v>0</v>
      </c>
      <c r="AI50" s="81">
        <f t="shared" si="211"/>
        <v>0</v>
      </c>
      <c r="AJ50" s="81">
        <f t="shared" si="211"/>
        <v>0</v>
      </c>
      <c r="AK50" s="81">
        <f t="shared" si="211"/>
        <v>0</v>
      </c>
      <c r="AL50" s="81">
        <f t="shared" si="211"/>
        <v>0</v>
      </c>
      <c r="AM50" s="81">
        <f t="shared" si="211"/>
        <v>0</v>
      </c>
      <c r="AN50" s="81">
        <f t="shared" si="211"/>
        <v>0</v>
      </c>
      <c r="AO50" s="81">
        <f t="shared" si="211"/>
        <v>0</v>
      </c>
      <c r="AP50" s="81">
        <f t="shared" si="211"/>
        <v>0</v>
      </c>
      <c r="AQ50" s="81">
        <f t="shared" si="211"/>
        <v>0</v>
      </c>
      <c r="AR50" s="82">
        <f t="shared" si="211"/>
        <v>0</v>
      </c>
      <c r="AS50" s="409">
        <f t="shared" si="178"/>
        <v>0</v>
      </c>
      <c r="AT50" s="80">
        <f t="shared" ref="AT50:BE50" si="212">IF(ISBLANK($C11),0,IF(VLOOKUP($C11,$CJ$3:$CK$62,2,FALSE)=AT$2,$D11,0))</f>
        <v>0</v>
      </c>
      <c r="AU50" s="81">
        <f t="shared" si="212"/>
        <v>0</v>
      </c>
      <c r="AV50" s="81">
        <f t="shared" si="212"/>
        <v>0</v>
      </c>
      <c r="AW50" s="81">
        <f t="shared" si="212"/>
        <v>0</v>
      </c>
      <c r="AX50" s="81">
        <f t="shared" si="212"/>
        <v>0</v>
      </c>
      <c r="AY50" s="81">
        <f t="shared" si="212"/>
        <v>0</v>
      </c>
      <c r="AZ50" s="81">
        <f t="shared" si="212"/>
        <v>0</v>
      </c>
      <c r="BA50" s="81">
        <f t="shared" si="212"/>
        <v>0</v>
      </c>
      <c r="BB50" s="81">
        <f t="shared" si="212"/>
        <v>0</v>
      </c>
      <c r="BC50" s="81">
        <f t="shared" si="212"/>
        <v>0</v>
      </c>
      <c r="BD50" s="81">
        <f t="shared" si="212"/>
        <v>0</v>
      </c>
      <c r="BE50" s="82">
        <f t="shared" si="212"/>
        <v>0</v>
      </c>
      <c r="BF50" s="371">
        <f t="shared" si="180"/>
        <v>0</v>
      </c>
      <c r="BG50" s="80">
        <f t="shared" ref="BG50:BR50" si="213">IF(ISBLANK($C11),0,IF(VLOOKUP($C11,$CJ$3:$CK$62,2,FALSE)=BG$2,$D11,0))</f>
        <v>0</v>
      </c>
      <c r="BH50" s="81">
        <f t="shared" si="213"/>
        <v>0</v>
      </c>
      <c r="BI50" s="81">
        <f t="shared" si="213"/>
        <v>0</v>
      </c>
      <c r="BJ50" s="81">
        <f t="shared" si="213"/>
        <v>0</v>
      </c>
      <c r="BK50" s="81">
        <f t="shared" si="213"/>
        <v>0</v>
      </c>
      <c r="BL50" s="81">
        <f t="shared" si="213"/>
        <v>0</v>
      </c>
      <c r="BM50" s="81">
        <f t="shared" si="213"/>
        <v>0</v>
      </c>
      <c r="BN50" s="81">
        <f t="shared" si="213"/>
        <v>0</v>
      </c>
      <c r="BO50" s="81">
        <f t="shared" si="213"/>
        <v>0</v>
      </c>
      <c r="BP50" s="81">
        <f t="shared" si="213"/>
        <v>0</v>
      </c>
      <c r="BQ50" s="81">
        <f t="shared" si="213"/>
        <v>0</v>
      </c>
      <c r="BR50" s="82">
        <f t="shared" si="213"/>
        <v>0</v>
      </c>
      <c r="BS50" s="410">
        <f t="shared" si="182"/>
        <v>0</v>
      </c>
      <c r="BT50" s="58"/>
      <c r="BU50" s="58"/>
      <c r="BV50" s="58"/>
      <c r="BW50" s="58"/>
      <c r="BX50" s="58"/>
      <c r="BY50" s="58"/>
      <c r="BZ50" s="58"/>
      <c r="CA50" s="58"/>
      <c r="CB50" s="58"/>
      <c r="CC50" s="58"/>
      <c r="CD50" s="58"/>
      <c r="CE50" s="58"/>
      <c r="CF50" s="58"/>
      <c r="CJ50" s="745" t="s">
        <v>332</v>
      </c>
      <c r="CK50" s="745">
        <v>48</v>
      </c>
    </row>
    <row r="51" spans="2:89" x14ac:dyDescent="0.2">
      <c r="C51" s="169" t="str">
        <f t="shared" si="208"/>
        <v>c</v>
      </c>
      <c r="D51" s="148"/>
      <c r="E51" s="148"/>
      <c r="F51" s="148"/>
      <c r="G51" s="80">
        <f t="shared" ref="G51:R51" si="214">IF(ISBLANK($C12),0,IF(VLOOKUP($C12,$CJ$3:$CK$62,2,FALSE)=G$2,$D12,0))</f>
        <v>0</v>
      </c>
      <c r="H51" s="81">
        <f t="shared" si="214"/>
        <v>0</v>
      </c>
      <c r="I51" s="81">
        <f t="shared" si="214"/>
        <v>0</v>
      </c>
      <c r="J51" s="81">
        <f t="shared" si="214"/>
        <v>0</v>
      </c>
      <c r="K51" s="81">
        <f t="shared" si="214"/>
        <v>0</v>
      </c>
      <c r="L51" s="81">
        <f t="shared" si="214"/>
        <v>0</v>
      </c>
      <c r="M51" s="81">
        <f t="shared" si="214"/>
        <v>0</v>
      </c>
      <c r="N51" s="81">
        <f t="shared" si="214"/>
        <v>0</v>
      </c>
      <c r="O51" s="81">
        <f t="shared" si="214"/>
        <v>0</v>
      </c>
      <c r="P51" s="81">
        <f t="shared" si="214"/>
        <v>0</v>
      </c>
      <c r="Q51" s="81">
        <f t="shared" si="214"/>
        <v>0</v>
      </c>
      <c r="R51" s="82">
        <f t="shared" si="214"/>
        <v>0</v>
      </c>
      <c r="S51" s="241">
        <f t="shared" si="174"/>
        <v>0</v>
      </c>
      <c r="T51" s="80">
        <f t="shared" ref="T51:AE51" si="215">IF(ISBLANK($C12),0,IF(VLOOKUP($C12,$CJ$3:$CK$62,2,FALSE)=T$2,$D12,0))</f>
        <v>0</v>
      </c>
      <c r="U51" s="81">
        <f t="shared" si="215"/>
        <v>0</v>
      </c>
      <c r="V51" s="81">
        <f t="shared" si="215"/>
        <v>0</v>
      </c>
      <c r="W51" s="81">
        <f t="shared" si="215"/>
        <v>0</v>
      </c>
      <c r="X51" s="81">
        <f t="shared" si="215"/>
        <v>0</v>
      </c>
      <c r="Y51" s="81">
        <f t="shared" si="215"/>
        <v>0</v>
      </c>
      <c r="Z51" s="81">
        <f t="shared" si="215"/>
        <v>0</v>
      </c>
      <c r="AA51" s="81">
        <f t="shared" si="215"/>
        <v>0</v>
      </c>
      <c r="AB51" s="81">
        <f t="shared" si="215"/>
        <v>0</v>
      </c>
      <c r="AC51" s="81">
        <f t="shared" si="215"/>
        <v>0</v>
      </c>
      <c r="AD51" s="81">
        <f t="shared" si="215"/>
        <v>0</v>
      </c>
      <c r="AE51" s="82">
        <f t="shared" si="215"/>
        <v>0</v>
      </c>
      <c r="AF51" s="408">
        <f t="shared" si="176"/>
        <v>0</v>
      </c>
      <c r="AG51" s="80">
        <f t="shared" ref="AG51:AR51" si="216">IF(ISBLANK($C12),0,IF(VLOOKUP($C12,$CJ$3:$CK$62,2,FALSE)=AG$2,$D12,0))</f>
        <v>0</v>
      </c>
      <c r="AH51" s="81">
        <f t="shared" si="216"/>
        <v>0</v>
      </c>
      <c r="AI51" s="81">
        <f t="shared" si="216"/>
        <v>0</v>
      </c>
      <c r="AJ51" s="81">
        <f t="shared" si="216"/>
        <v>0</v>
      </c>
      <c r="AK51" s="81">
        <f t="shared" si="216"/>
        <v>0</v>
      </c>
      <c r="AL51" s="81">
        <f t="shared" si="216"/>
        <v>0</v>
      </c>
      <c r="AM51" s="81">
        <f t="shared" si="216"/>
        <v>0</v>
      </c>
      <c r="AN51" s="81">
        <f t="shared" si="216"/>
        <v>0</v>
      </c>
      <c r="AO51" s="81">
        <f t="shared" si="216"/>
        <v>0</v>
      </c>
      <c r="AP51" s="81">
        <f t="shared" si="216"/>
        <v>0</v>
      </c>
      <c r="AQ51" s="81">
        <f t="shared" si="216"/>
        <v>0</v>
      </c>
      <c r="AR51" s="82">
        <f t="shared" si="216"/>
        <v>0</v>
      </c>
      <c r="AS51" s="409">
        <f t="shared" si="178"/>
        <v>0</v>
      </c>
      <c r="AT51" s="80">
        <f t="shared" ref="AT51:BE51" si="217">IF(ISBLANK($C12),0,IF(VLOOKUP($C12,$CJ$3:$CK$62,2,FALSE)=AT$2,$D12,0))</f>
        <v>0</v>
      </c>
      <c r="AU51" s="81">
        <f t="shared" si="217"/>
        <v>0</v>
      </c>
      <c r="AV51" s="81">
        <f t="shared" si="217"/>
        <v>0</v>
      </c>
      <c r="AW51" s="81">
        <f t="shared" si="217"/>
        <v>0</v>
      </c>
      <c r="AX51" s="81">
        <f t="shared" si="217"/>
        <v>0</v>
      </c>
      <c r="AY51" s="81">
        <f t="shared" si="217"/>
        <v>0</v>
      </c>
      <c r="AZ51" s="81">
        <f t="shared" si="217"/>
        <v>0</v>
      </c>
      <c r="BA51" s="81">
        <f t="shared" si="217"/>
        <v>0</v>
      </c>
      <c r="BB51" s="81">
        <f t="shared" si="217"/>
        <v>0</v>
      </c>
      <c r="BC51" s="81">
        <f t="shared" si="217"/>
        <v>0</v>
      </c>
      <c r="BD51" s="81">
        <f t="shared" si="217"/>
        <v>0</v>
      </c>
      <c r="BE51" s="82">
        <f t="shared" si="217"/>
        <v>0</v>
      </c>
      <c r="BF51" s="371">
        <f t="shared" si="180"/>
        <v>0</v>
      </c>
      <c r="BG51" s="80">
        <f t="shared" ref="BG51:BR51" si="218">IF(ISBLANK($C12),0,IF(VLOOKUP($C12,$CJ$3:$CK$62,2,FALSE)=BG$2,$D12,0))</f>
        <v>0</v>
      </c>
      <c r="BH51" s="81">
        <f t="shared" si="218"/>
        <v>0</v>
      </c>
      <c r="BI51" s="81">
        <f t="shared" si="218"/>
        <v>0</v>
      </c>
      <c r="BJ51" s="81">
        <f t="shared" si="218"/>
        <v>0</v>
      </c>
      <c r="BK51" s="81">
        <f t="shared" si="218"/>
        <v>0</v>
      </c>
      <c r="BL51" s="81">
        <f t="shared" si="218"/>
        <v>0</v>
      </c>
      <c r="BM51" s="81">
        <f t="shared" si="218"/>
        <v>0</v>
      </c>
      <c r="BN51" s="81">
        <f t="shared" si="218"/>
        <v>0</v>
      </c>
      <c r="BO51" s="81">
        <f t="shared" si="218"/>
        <v>0</v>
      </c>
      <c r="BP51" s="81">
        <f t="shared" si="218"/>
        <v>0</v>
      </c>
      <c r="BQ51" s="81">
        <f t="shared" si="218"/>
        <v>0</v>
      </c>
      <c r="BR51" s="82">
        <f t="shared" si="218"/>
        <v>0</v>
      </c>
      <c r="BS51" s="410">
        <f t="shared" si="182"/>
        <v>0</v>
      </c>
      <c r="BT51" s="58"/>
      <c r="BU51" s="58"/>
      <c r="BV51" s="58"/>
      <c r="BW51" s="58"/>
      <c r="BX51" s="58"/>
      <c r="BY51" s="58"/>
      <c r="BZ51" s="58"/>
      <c r="CA51" s="58"/>
      <c r="CB51" s="58"/>
      <c r="CC51" s="58"/>
      <c r="CD51" s="58"/>
      <c r="CE51" s="58"/>
      <c r="CF51" s="58"/>
      <c r="CJ51" s="745" t="s">
        <v>333</v>
      </c>
      <c r="CK51" s="745">
        <v>49</v>
      </c>
    </row>
    <row r="52" spans="2:89" x14ac:dyDescent="0.2">
      <c r="C52" s="169" t="str">
        <f t="shared" si="208"/>
        <v>d</v>
      </c>
      <c r="D52" s="148"/>
      <c r="E52" s="148"/>
      <c r="F52" s="148"/>
      <c r="G52" s="80">
        <f t="shared" ref="G52:R52" si="219">IF(ISBLANK($C13),0,IF(VLOOKUP($C13,$CJ$3:$CK$62,2,FALSE)=G$2,$D13,0))</f>
        <v>0</v>
      </c>
      <c r="H52" s="81">
        <f t="shared" si="219"/>
        <v>0</v>
      </c>
      <c r="I52" s="81">
        <f t="shared" si="219"/>
        <v>0</v>
      </c>
      <c r="J52" s="81">
        <f t="shared" si="219"/>
        <v>0</v>
      </c>
      <c r="K52" s="81">
        <f t="shared" si="219"/>
        <v>0</v>
      </c>
      <c r="L52" s="81">
        <f t="shared" si="219"/>
        <v>0</v>
      </c>
      <c r="M52" s="81">
        <f t="shared" si="219"/>
        <v>0</v>
      </c>
      <c r="N52" s="81">
        <f t="shared" si="219"/>
        <v>0</v>
      </c>
      <c r="O52" s="81">
        <f t="shared" si="219"/>
        <v>0</v>
      </c>
      <c r="P52" s="81">
        <f t="shared" si="219"/>
        <v>0</v>
      </c>
      <c r="Q52" s="81">
        <f t="shared" si="219"/>
        <v>0</v>
      </c>
      <c r="R52" s="82">
        <f t="shared" si="219"/>
        <v>0</v>
      </c>
      <c r="S52" s="241">
        <f t="shared" si="174"/>
        <v>0</v>
      </c>
      <c r="T52" s="80">
        <f t="shared" ref="T52:AE52" si="220">IF(ISBLANK($C13),0,IF(VLOOKUP($C13,$CJ$3:$CK$62,2,FALSE)=T$2,$D13,0))</f>
        <v>0</v>
      </c>
      <c r="U52" s="81">
        <f t="shared" si="220"/>
        <v>0</v>
      </c>
      <c r="V52" s="81">
        <f t="shared" si="220"/>
        <v>0</v>
      </c>
      <c r="W52" s="81">
        <f t="shared" si="220"/>
        <v>0</v>
      </c>
      <c r="X52" s="81">
        <f t="shared" si="220"/>
        <v>0</v>
      </c>
      <c r="Y52" s="81">
        <f t="shared" si="220"/>
        <v>0</v>
      </c>
      <c r="Z52" s="81">
        <f t="shared" si="220"/>
        <v>0</v>
      </c>
      <c r="AA52" s="81">
        <f t="shared" si="220"/>
        <v>0</v>
      </c>
      <c r="AB52" s="81">
        <f t="shared" si="220"/>
        <v>0</v>
      </c>
      <c r="AC52" s="81">
        <f t="shared" si="220"/>
        <v>0</v>
      </c>
      <c r="AD52" s="81">
        <f t="shared" si="220"/>
        <v>0</v>
      </c>
      <c r="AE52" s="82">
        <f t="shared" si="220"/>
        <v>0</v>
      </c>
      <c r="AF52" s="408">
        <f t="shared" si="176"/>
        <v>0</v>
      </c>
      <c r="AG52" s="80">
        <f t="shared" ref="AG52:AR52" si="221">IF(ISBLANK($C13),0,IF(VLOOKUP($C13,$CJ$3:$CK$62,2,FALSE)=AG$2,$D13,0))</f>
        <v>0</v>
      </c>
      <c r="AH52" s="81">
        <f t="shared" si="221"/>
        <v>0</v>
      </c>
      <c r="AI52" s="81">
        <f t="shared" si="221"/>
        <v>0</v>
      </c>
      <c r="AJ52" s="81">
        <f t="shared" si="221"/>
        <v>0</v>
      </c>
      <c r="AK52" s="81">
        <f t="shared" si="221"/>
        <v>0</v>
      </c>
      <c r="AL52" s="81">
        <f t="shared" si="221"/>
        <v>0</v>
      </c>
      <c r="AM52" s="81">
        <f t="shared" si="221"/>
        <v>0</v>
      </c>
      <c r="AN52" s="81">
        <f t="shared" si="221"/>
        <v>0</v>
      </c>
      <c r="AO52" s="81">
        <f t="shared" si="221"/>
        <v>0</v>
      </c>
      <c r="AP52" s="81">
        <f t="shared" si="221"/>
        <v>0</v>
      </c>
      <c r="AQ52" s="81">
        <f t="shared" si="221"/>
        <v>0</v>
      </c>
      <c r="AR52" s="82">
        <f t="shared" si="221"/>
        <v>0</v>
      </c>
      <c r="AS52" s="409">
        <f t="shared" si="178"/>
        <v>0</v>
      </c>
      <c r="AT52" s="80">
        <f t="shared" ref="AT52:BE52" si="222">IF(ISBLANK($C13),0,IF(VLOOKUP($C13,$CJ$3:$CK$62,2,FALSE)=AT$2,$D13,0))</f>
        <v>0</v>
      </c>
      <c r="AU52" s="81">
        <f t="shared" si="222"/>
        <v>0</v>
      </c>
      <c r="AV52" s="81">
        <f t="shared" si="222"/>
        <v>0</v>
      </c>
      <c r="AW52" s="81">
        <f t="shared" si="222"/>
        <v>0</v>
      </c>
      <c r="AX52" s="81">
        <f t="shared" si="222"/>
        <v>0</v>
      </c>
      <c r="AY52" s="81">
        <f t="shared" si="222"/>
        <v>0</v>
      </c>
      <c r="AZ52" s="81">
        <f t="shared" si="222"/>
        <v>0</v>
      </c>
      <c r="BA52" s="81">
        <f t="shared" si="222"/>
        <v>0</v>
      </c>
      <c r="BB52" s="81">
        <f t="shared" si="222"/>
        <v>0</v>
      </c>
      <c r="BC52" s="81">
        <f t="shared" si="222"/>
        <v>0</v>
      </c>
      <c r="BD52" s="81">
        <f t="shared" si="222"/>
        <v>0</v>
      </c>
      <c r="BE52" s="82">
        <f t="shared" si="222"/>
        <v>0</v>
      </c>
      <c r="BF52" s="371">
        <f t="shared" si="180"/>
        <v>0</v>
      </c>
      <c r="BG52" s="80">
        <f t="shared" ref="BG52:BR52" si="223">IF(ISBLANK($C13),0,IF(VLOOKUP($C13,$CJ$3:$CK$62,2,FALSE)=BG$2,$D13,0))</f>
        <v>0</v>
      </c>
      <c r="BH52" s="81">
        <f t="shared" si="223"/>
        <v>0</v>
      </c>
      <c r="BI52" s="81">
        <f t="shared" si="223"/>
        <v>0</v>
      </c>
      <c r="BJ52" s="81">
        <f t="shared" si="223"/>
        <v>0</v>
      </c>
      <c r="BK52" s="81">
        <f t="shared" si="223"/>
        <v>0</v>
      </c>
      <c r="BL52" s="81">
        <f t="shared" si="223"/>
        <v>0</v>
      </c>
      <c r="BM52" s="81">
        <f t="shared" si="223"/>
        <v>0</v>
      </c>
      <c r="BN52" s="81">
        <f t="shared" si="223"/>
        <v>0</v>
      </c>
      <c r="BO52" s="81">
        <f t="shared" si="223"/>
        <v>0</v>
      </c>
      <c r="BP52" s="81">
        <f t="shared" si="223"/>
        <v>0</v>
      </c>
      <c r="BQ52" s="81">
        <f t="shared" si="223"/>
        <v>0</v>
      </c>
      <c r="BR52" s="82">
        <f t="shared" si="223"/>
        <v>0</v>
      </c>
      <c r="BS52" s="410">
        <f t="shared" si="182"/>
        <v>0</v>
      </c>
      <c r="BT52" s="58"/>
      <c r="BU52" s="58"/>
      <c r="BV52" s="58"/>
      <c r="BW52" s="58"/>
      <c r="BX52" s="58"/>
      <c r="BY52" s="58"/>
      <c r="BZ52" s="58"/>
      <c r="CA52" s="58"/>
      <c r="CB52" s="58"/>
      <c r="CC52" s="58"/>
      <c r="CD52" s="58"/>
      <c r="CE52" s="58"/>
      <c r="CF52" s="58"/>
      <c r="CJ52" s="745" t="s">
        <v>334</v>
      </c>
      <c r="CK52" s="745">
        <v>50</v>
      </c>
    </row>
    <row r="53" spans="2:89" ht="6.75" customHeight="1" x14ac:dyDescent="0.2">
      <c r="C53" s="50"/>
      <c r="D53" s="51"/>
      <c r="E53" s="51"/>
      <c r="F53" s="148"/>
      <c r="G53" s="80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2"/>
      <c r="S53" s="241"/>
      <c r="T53" s="80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2"/>
      <c r="AF53" s="408"/>
      <c r="AG53" s="80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2"/>
      <c r="AS53" s="409"/>
      <c r="AT53" s="80"/>
      <c r="AU53" s="81"/>
      <c r="AV53" s="81"/>
      <c r="AW53" s="81"/>
      <c r="AX53" s="81"/>
      <c r="AY53" s="81"/>
      <c r="AZ53" s="81"/>
      <c r="BA53" s="81"/>
      <c r="BB53" s="81"/>
      <c r="BC53" s="81"/>
      <c r="BD53" s="81"/>
      <c r="BE53" s="82"/>
      <c r="BF53" s="371"/>
      <c r="BG53" s="80"/>
      <c r="BH53" s="81"/>
      <c r="BI53" s="81"/>
      <c r="BJ53" s="81"/>
      <c r="BK53" s="81"/>
      <c r="BL53" s="81"/>
      <c r="BM53" s="81"/>
      <c r="BN53" s="81"/>
      <c r="BO53" s="81"/>
      <c r="BP53" s="81"/>
      <c r="BQ53" s="81"/>
      <c r="BR53" s="82"/>
      <c r="BS53" s="410"/>
      <c r="BT53" s="58"/>
      <c r="BU53" s="58"/>
      <c r="BV53" s="58"/>
      <c r="BW53" s="58"/>
      <c r="BX53" s="58"/>
      <c r="BY53" s="58"/>
      <c r="BZ53" s="58"/>
      <c r="CA53" s="58"/>
      <c r="CB53" s="58"/>
      <c r="CC53" s="58"/>
      <c r="CD53" s="58"/>
      <c r="CE53" s="58"/>
      <c r="CF53" s="58"/>
      <c r="CJ53" s="745" t="s">
        <v>335</v>
      </c>
      <c r="CK53" s="745">
        <v>51</v>
      </c>
    </row>
    <row r="54" spans="2:89" x14ac:dyDescent="0.2">
      <c r="C54" s="50" t="s">
        <v>192</v>
      </c>
      <c r="D54" s="148"/>
      <c r="E54" s="51"/>
      <c r="F54" s="148"/>
      <c r="G54" s="80"/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2"/>
      <c r="S54" s="241"/>
      <c r="T54" s="80"/>
      <c r="U54" s="81"/>
      <c r="V54" s="81"/>
      <c r="W54" s="81"/>
      <c r="X54" s="81"/>
      <c r="Y54" s="81"/>
      <c r="Z54" s="81"/>
      <c r="AA54" s="81"/>
      <c r="AB54" s="81"/>
      <c r="AC54" s="81"/>
      <c r="AD54" s="81"/>
      <c r="AE54" s="82"/>
      <c r="AF54" s="408"/>
      <c r="AG54" s="80"/>
      <c r="AH54" s="81"/>
      <c r="AI54" s="81"/>
      <c r="AJ54" s="81"/>
      <c r="AK54" s="81"/>
      <c r="AL54" s="81"/>
      <c r="AM54" s="81"/>
      <c r="AN54" s="81"/>
      <c r="AO54" s="81"/>
      <c r="AP54" s="81"/>
      <c r="AQ54" s="81"/>
      <c r="AR54" s="82"/>
      <c r="AS54" s="409"/>
      <c r="AT54" s="80"/>
      <c r="AU54" s="81"/>
      <c r="AV54" s="81"/>
      <c r="AW54" s="81"/>
      <c r="AX54" s="81"/>
      <c r="AY54" s="81"/>
      <c r="AZ54" s="81"/>
      <c r="BA54" s="81"/>
      <c r="BB54" s="81"/>
      <c r="BC54" s="81"/>
      <c r="BD54" s="81"/>
      <c r="BE54" s="82"/>
      <c r="BF54" s="371"/>
      <c r="BG54" s="80"/>
      <c r="BH54" s="81"/>
      <c r="BI54" s="81"/>
      <c r="BJ54" s="81"/>
      <c r="BK54" s="81"/>
      <c r="BL54" s="81"/>
      <c r="BM54" s="81"/>
      <c r="BN54" s="81"/>
      <c r="BO54" s="81"/>
      <c r="BP54" s="81"/>
      <c r="BQ54" s="81"/>
      <c r="BR54" s="82"/>
      <c r="BS54" s="410"/>
      <c r="BT54" s="58"/>
      <c r="BU54" s="58"/>
      <c r="BV54" s="58"/>
      <c r="BW54" s="58"/>
      <c r="BX54" s="58"/>
      <c r="BY54" s="58"/>
      <c r="BZ54" s="58"/>
      <c r="CA54" s="58"/>
      <c r="CB54" s="58"/>
      <c r="CC54" s="58"/>
      <c r="CD54" s="58"/>
      <c r="CE54" s="58"/>
      <c r="CF54" s="58"/>
      <c r="CJ54" s="745" t="s">
        <v>336</v>
      </c>
      <c r="CK54" s="745">
        <v>52</v>
      </c>
    </row>
    <row r="55" spans="2:89" x14ac:dyDescent="0.2">
      <c r="C55" s="169" t="s">
        <v>155</v>
      </c>
      <c r="D55" s="148"/>
      <c r="E55" s="51"/>
      <c r="F55" s="148"/>
      <c r="G55" s="80">
        <f t="shared" ref="G55:R55" si="224">IF(ISBLANK($C16),0,IF(VLOOKUP($C16,$CJ$3:$CK$62,2,FALSE)=G$2,$D16,0))</f>
        <v>0</v>
      </c>
      <c r="H55" s="81">
        <f t="shared" si="224"/>
        <v>0</v>
      </c>
      <c r="I55" s="81">
        <f t="shared" si="224"/>
        <v>0</v>
      </c>
      <c r="J55" s="81">
        <f t="shared" si="224"/>
        <v>0</v>
      </c>
      <c r="K55" s="81">
        <f t="shared" si="224"/>
        <v>750</v>
      </c>
      <c r="L55" s="81">
        <f t="shared" si="224"/>
        <v>0</v>
      </c>
      <c r="M55" s="81">
        <f t="shared" si="224"/>
        <v>0</v>
      </c>
      <c r="N55" s="81">
        <f t="shared" si="224"/>
        <v>0</v>
      </c>
      <c r="O55" s="81">
        <f t="shared" si="224"/>
        <v>0</v>
      </c>
      <c r="P55" s="81">
        <f t="shared" si="224"/>
        <v>0</v>
      </c>
      <c r="Q55" s="81">
        <f t="shared" si="224"/>
        <v>0</v>
      </c>
      <c r="R55" s="82">
        <f t="shared" si="224"/>
        <v>0</v>
      </c>
      <c r="S55" s="241">
        <f t="shared" si="174"/>
        <v>750</v>
      </c>
      <c r="T55" s="80">
        <f t="shared" ref="T55:AE55" si="225">IF(ISBLANK($C16),0,IF(VLOOKUP($C16,$CJ$3:$CK$62,2,FALSE)=T$2,$D16,0))</f>
        <v>0</v>
      </c>
      <c r="U55" s="81">
        <f t="shared" si="225"/>
        <v>0</v>
      </c>
      <c r="V55" s="81">
        <f t="shared" si="225"/>
        <v>0</v>
      </c>
      <c r="W55" s="81">
        <f t="shared" si="225"/>
        <v>0</v>
      </c>
      <c r="X55" s="81">
        <f t="shared" si="225"/>
        <v>0</v>
      </c>
      <c r="Y55" s="81">
        <f t="shared" si="225"/>
        <v>0</v>
      </c>
      <c r="Z55" s="81">
        <f t="shared" si="225"/>
        <v>0</v>
      </c>
      <c r="AA55" s="81">
        <f t="shared" si="225"/>
        <v>0</v>
      </c>
      <c r="AB55" s="81">
        <f t="shared" si="225"/>
        <v>0</v>
      </c>
      <c r="AC55" s="81">
        <f t="shared" si="225"/>
        <v>0</v>
      </c>
      <c r="AD55" s="81">
        <f t="shared" si="225"/>
        <v>0</v>
      </c>
      <c r="AE55" s="82">
        <f t="shared" si="225"/>
        <v>0</v>
      </c>
      <c r="AF55" s="408">
        <f t="shared" si="176"/>
        <v>0</v>
      </c>
      <c r="AG55" s="80">
        <f t="shared" ref="AG55:AR55" si="226">IF(ISBLANK($C16),0,IF(VLOOKUP($C16,$CJ$3:$CK$62,2,FALSE)=AG$2,$D16,0))</f>
        <v>0</v>
      </c>
      <c r="AH55" s="81">
        <f t="shared" si="226"/>
        <v>0</v>
      </c>
      <c r="AI55" s="81">
        <f t="shared" si="226"/>
        <v>0</v>
      </c>
      <c r="AJ55" s="81">
        <f t="shared" si="226"/>
        <v>0</v>
      </c>
      <c r="AK55" s="81">
        <f t="shared" si="226"/>
        <v>0</v>
      </c>
      <c r="AL55" s="81">
        <f t="shared" si="226"/>
        <v>0</v>
      </c>
      <c r="AM55" s="81">
        <f t="shared" si="226"/>
        <v>0</v>
      </c>
      <c r="AN55" s="81">
        <f t="shared" si="226"/>
        <v>0</v>
      </c>
      <c r="AO55" s="81">
        <f t="shared" si="226"/>
        <v>0</v>
      </c>
      <c r="AP55" s="81">
        <f t="shared" si="226"/>
        <v>0</v>
      </c>
      <c r="AQ55" s="81">
        <f t="shared" si="226"/>
        <v>0</v>
      </c>
      <c r="AR55" s="82">
        <f t="shared" si="226"/>
        <v>0</v>
      </c>
      <c r="AS55" s="409">
        <f t="shared" si="178"/>
        <v>0</v>
      </c>
      <c r="AT55" s="80">
        <f t="shared" ref="AT55:BE55" si="227">IF(ISBLANK($C16),0,IF(VLOOKUP($C16,$CJ$3:$CK$62,2,FALSE)=AT$2,$D16,0))</f>
        <v>0</v>
      </c>
      <c r="AU55" s="81">
        <f t="shared" si="227"/>
        <v>0</v>
      </c>
      <c r="AV55" s="81">
        <f t="shared" si="227"/>
        <v>0</v>
      </c>
      <c r="AW55" s="81">
        <f t="shared" si="227"/>
        <v>0</v>
      </c>
      <c r="AX55" s="81">
        <f t="shared" si="227"/>
        <v>0</v>
      </c>
      <c r="AY55" s="81">
        <f t="shared" si="227"/>
        <v>0</v>
      </c>
      <c r="AZ55" s="81">
        <f t="shared" si="227"/>
        <v>0</v>
      </c>
      <c r="BA55" s="81">
        <f t="shared" si="227"/>
        <v>0</v>
      </c>
      <c r="BB55" s="81">
        <f t="shared" si="227"/>
        <v>0</v>
      </c>
      <c r="BC55" s="81">
        <f t="shared" si="227"/>
        <v>0</v>
      </c>
      <c r="BD55" s="81">
        <f t="shared" si="227"/>
        <v>0</v>
      </c>
      <c r="BE55" s="82">
        <f t="shared" si="227"/>
        <v>0</v>
      </c>
      <c r="BF55" s="371">
        <f t="shared" si="180"/>
        <v>0</v>
      </c>
      <c r="BG55" s="80">
        <f t="shared" ref="BG55:BR55" si="228">IF(ISBLANK($C16),0,IF(VLOOKUP($C16,$CJ$3:$CK$62,2,FALSE)=BG$2,$D16,0))</f>
        <v>0</v>
      </c>
      <c r="BH55" s="81">
        <f t="shared" si="228"/>
        <v>0</v>
      </c>
      <c r="BI55" s="81">
        <f t="shared" si="228"/>
        <v>0</v>
      </c>
      <c r="BJ55" s="81">
        <f t="shared" si="228"/>
        <v>0</v>
      </c>
      <c r="BK55" s="81">
        <f t="shared" si="228"/>
        <v>0</v>
      </c>
      <c r="BL55" s="81">
        <f t="shared" si="228"/>
        <v>0</v>
      </c>
      <c r="BM55" s="81">
        <f t="shared" si="228"/>
        <v>0</v>
      </c>
      <c r="BN55" s="81">
        <f t="shared" si="228"/>
        <v>0</v>
      </c>
      <c r="BO55" s="81">
        <f t="shared" si="228"/>
        <v>0</v>
      </c>
      <c r="BP55" s="81">
        <f t="shared" si="228"/>
        <v>0</v>
      </c>
      <c r="BQ55" s="81">
        <f t="shared" si="228"/>
        <v>0</v>
      </c>
      <c r="BR55" s="82">
        <f t="shared" si="228"/>
        <v>0</v>
      </c>
      <c r="BS55" s="410">
        <f t="shared" si="182"/>
        <v>0</v>
      </c>
      <c r="BT55" s="58"/>
      <c r="BU55" s="58"/>
      <c r="BV55" s="58"/>
      <c r="BW55" s="58"/>
      <c r="BX55" s="58"/>
      <c r="BY55" s="58"/>
      <c r="BZ55" s="58"/>
      <c r="CA55" s="58"/>
      <c r="CB55" s="58"/>
      <c r="CC55" s="58"/>
      <c r="CD55" s="58"/>
      <c r="CE55" s="58"/>
      <c r="CF55" s="58"/>
      <c r="CJ55" s="745" t="s">
        <v>337</v>
      </c>
      <c r="CK55" s="745">
        <v>53</v>
      </c>
    </row>
    <row r="56" spans="2:89" x14ac:dyDescent="0.2">
      <c r="C56" s="169" t="s">
        <v>187</v>
      </c>
      <c r="D56" s="148"/>
      <c r="E56" s="51"/>
      <c r="F56" s="148"/>
      <c r="G56" s="80">
        <f t="shared" ref="G56:R56" si="229">IF(ISBLANK($C17),0,IF(VLOOKUP($C17,$CJ$3:$CK$62,2,FALSE)=G$2,$D17,0))</f>
        <v>0</v>
      </c>
      <c r="H56" s="81">
        <f t="shared" si="229"/>
        <v>0</v>
      </c>
      <c r="I56" s="81">
        <f t="shared" si="229"/>
        <v>0</v>
      </c>
      <c r="J56" s="81">
        <f t="shared" si="229"/>
        <v>0</v>
      </c>
      <c r="K56" s="81">
        <f t="shared" si="229"/>
        <v>150</v>
      </c>
      <c r="L56" s="81">
        <f t="shared" si="229"/>
        <v>0</v>
      </c>
      <c r="M56" s="81">
        <f t="shared" si="229"/>
        <v>0</v>
      </c>
      <c r="N56" s="81">
        <f t="shared" si="229"/>
        <v>0</v>
      </c>
      <c r="O56" s="81">
        <f t="shared" si="229"/>
        <v>0</v>
      </c>
      <c r="P56" s="81">
        <f t="shared" si="229"/>
        <v>0</v>
      </c>
      <c r="Q56" s="81">
        <f t="shared" si="229"/>
        <v>0</v>
      </c>
      <c r="R56" s="82">
        <f t="shared" si="229"/>
        <v>0</v>
      </c>
      <c r="S56" s="241">
        <f t="shared" si="174"/>
        <v>150</v>
      </c>
      <c r="T56" s="80">
        <f t="shared" ref="T56:AE56" si="230">IF(ISBLANK($C17),0,IF(VLOOKUP($C17,$CJ$3:$CK$62,2,FALSE)=T$2,$D17,0))</f>
        <v>0</v>
      </c>
      <c r="U56" s="81">
        <f t="shared" si="230"/>
        <v>0</v>
      </c>
      <c r="V56" s="81">
        <f t="shared" si="230"/>
        <v>0</v>
      </c>
      <c r="W56" s="81">
        <f t="shared" si="230"/>
        <v>0</v>
      </c>
      <c r="X56" s="81">
        <f t="shared" si="230"/>
        <v>0</v>
      </c>
      <c r="Y56" s="81">
        <f t="shared" si="230"/>
        <v>0</v>
      </c>
      <c r="Z56" s="81">
        <f t="shared" si="230"/>
        <v>0</v>
      </c>
      <c r="AA56" s="81">
        <f t="shared" si="230"/>
        <v>0</v>
      </c>
      <c r="AB56" s="81">
        <f t="shared" si="230"/>
        <v>0</v>
      </c>
      <c r="AC56" s="81">
        <f t="shared" si="230"/>
        <v>0</v>
      </c>
      <c r="AD56" s="81">
        <f t="shared" si="230"/>
        <v>0</v>
      </c>
      <c r="AE56" s="82">
        <f t="shared" si="230"/>
        <v>0</v>
      </c>
      <c r="AF56" s="408">
        <f t="shared" si="176"/>
        <v>0</v>
      </c>
      <c r="AG56" s="80">
        <f t="shared" ref="AG56:AR56" si="231">IF(ISBLANK($C17),0,IF(VLOOKUP($C17,$CJ$3:$CK$62,2,FALSE)=AG$2,$D17,0))</f>
        <v>0</v>
      </c>
      <c r="AH56" s="81">
        <f t="shared" si="231"/>
        <v>0</v>
      </c>
      <c r="AI56" s="81">
        <f t="shared" si="231"/>
        <v>0</v>
      </c>
      <c r="AJ56" s="81">
        <f t="shared" si="231"/>
        <v>0</v>
      </c>
      <c r="AK56" s="81">
        <f t="shared" si="231"/>
        <v>0</v>
      </c>
      <c r="AL56" s="81">
        <f t="shared" si="231"/>
        <v>0</v>
      </c>
      <c r="AM56" s="81">
        <f t="shared" si="231"/>
        <v>0</v>
      </c>
      <c r="AN56" s="81">
        <f t="shared" si="231"/>
        <v>0</v>
      </c>
      <c r="AO56" s="81">
        <f t="shared" si="231"/>
        <v>0</v>
      </c>
      <c r="AP56" s="81">
        <f t="shared" si="231"/>
        <v>0</v>
      </c>
      <c r="AQ56" s="81">
        <f t="shared" si="231"/>
        <v>0</v>
      </c>
      <c r="AR56" s="82">
        <f t="shared" si="231"/>
        <v>0</v>
      </c>
      <c r="AS56" s="409">
        <f t="shared" si="178"/>
        <v>0</v>
      </c>
      <c r="AT56" s="80">
        <f t="shared" ref="AT56:BE56" si="232">IF(ISBLANK($C17),0,IF(VLOOKUP($C17,$CJ$3:$CK$62,2,FALSE)=AT$2,$D17,0))</f>
        <v>0</v>
      </c>
      <c r="AU56" s="81">
        <f t="shared" si="232"/>
        <v>0</v>
      </c>
      <c r="AV56" s="81">
        <f t="shared" si="232"/>
        <v>0</v>
      </c>
      <c r="AW56" s="81">
        <f t="shared" si="232"/>
        <v>0</v>
      </c>
      <c r="AX56" s="81">
        <f t="shared" si="232"/>
        <v>0</v>
      </c>
      <c r="AY56" s="81">
        <f t="shared" si="232"/>
        <v>0</v>
      </c>
      <c r="AZ56" s="81">
        <f t="shared" si="232"/>
        <v>0</v>
      </c>
      <c r="BA56" s="81">
        <f t="shared" si="232"/>
        <v>0</v>
      </c>
      <c r="BB56" s="81">
        <f t="shared" si="232"/>
        <v>0</v>
      </c>
      <c r="BC56" s="81">
        <f t="shared" si="232"/>
        <v>0</v>
      </c>
      <c r="BD56" s="81">
        <f t="shared" si="232"/>
        <v>0</v>
      </c>
      <c r="BE56" s="82">
        <f t="shared" si="232"/>
        <v>0</v>
      </c>
      <c r="BF56" s="371">
        <f t="shared" si="180"/>
        <v>0</v>
      </c>
      <c r="BG56" s="80">
        <f t="shared" ref="BG56:BR56" si="233">IF(ISBLANK($C17),0,IF(VLOOKUP($C17,$CJ$3:$CK$62,2,FALSE)=BG$2,$D17,0))</f>
        <v>0</v>
      </c>
      <c r="BH56" s="81">
        <f t="shared" si="233"/>
        <v>0</v>
      </c>
      <c r="BI56" s="81">
        <f t="shared" si="233"/>
        <v>0</v>
      </c>
      <c r="BJ56" s="81">
        <f t="shared" si="233"/>
        <v>0</v>
      </c>
      <c r="BK56" s="81">
        <f t="shared" si="233"/>
        <v>0</v>
      </c>
      <c r="BL56" s="81">
        <f t="shared" si="233"/>
        <v>0</v>
      </c>
      <c r="BM56" s="81">
        <f t="shared" si="233"/>
        <v>0</v>
      </c>
      <c r="BN56" s="81">
        <f t="shared" si="233"/>
        <v>0</v>
      </c>
      <c r="BO56" s="81">
        <f t="shared" si="233"/>
        <v>0</v>
      </c>
      <c r="BP56" s="81">
        <f t="shared" si="233"/>
        <v>0</v>
      </c>
      <c r="BQ56" s="81">
        <f t="shared" si="233"/>
        <v>0</v>
      </c>
      <c r="BR56" s="82">
        <f t="shared" si="233"/>
        <v>0</v>
      </c>
      <c r="BS56" s="410">
        <f t="shared" si="182"/>
        <v>0</v>
      </c>
      <c r="BT56" s="58"/>
      <c r="BU56" s="58"/>
      <c r="BV56" s="58"/>
      <c r="BW56" s="58"/>
      <c r="BX56" s="58"/>
      <c r="BY56" s="58"/>
      <c r="BZ56" s="58"/>
      <c r="CA56" s="58"/>
      <c r="CB56" s="58"/>
      <c r="CC56" s="58"/>
      <c r="CD56" s="58"/>
      <c r="CE56" s="58"/>
      <c r="CF56" s="58"/>
      <c r="CJ56" s="745" t="s">
        <v>338</v>
      </c>
      <c r="CK56" s="745">
        <v>54</v>
      </c>
    </row>
    <row r="57" spans="2:89" x14ac:dyDescent="0.2">
      <c r="C57" s="169" t="s">
        <v>188</v>
      </c>
      <c r="D57" s="148"/>
      <c r="E57" s="51"/>
      <c r="F57" s="148"/>
      <c r="G57" s="80">
        <f t="shared" ref="G57:R57" si="234">IF(ISBLANK($C18),0,IF(VLOOKUP($C18,$CJ$3:$CK$62,2,FALSE)=G$2,$D18,0))</f>
        <v>0</v>
      </c>
      <c r="H57" s="81">
        <f t="shared" si="234"/>
        <v>0</v>
      </c>
      <c r="I57" s="81">
        <f t="shared" si="234"/>
        <v>30</v>
      </c>
      <c r="J57" s="81">
        <f t="shared" si="234"/>
        <v>0</v>
      </c>
      <c r="K57" s="81">
        <f t="shared" si="234"/>
        <v>0</v>
      </c>
      <c r="L57" s="81">
        <f t="shared" si="234"/>
        <v>0</v>
      </c>
      <c r="M57" s="81">
        <f t="shared" si="234"/>
        <v>0</v>
      </c>
      <c r="N57" s="81">
        <f t="shared" si="234"/>
        <v>0</v>
      </c>
      <c r="O57" s="81">
        <f t="shared" si="234"/>
        <v>0</v>
      </c>
      <c r="P57" s="81">
        <f t="shared" si="234"/>
        <v>0</v>
      </c>
      <c r="Q57" s="81">
        <f t="shared" si="234"/>
        <v>0</v>
      </c>
      <c r="R57" s="82">
        <f t="shared" si="234"/>
        <v>0</v>
      </c>
      <c r="S57" s="241">
        <f t="shared" si="174"/>
        <v>30</v>
      </c>
      <c r="T57" s="80">
        <f t="shared" ref="T57:AE57" si="235">IF(ISBLANK($C18),0,IF(VLOOKUP($C18,$CJ$3:$CK$62,2,FALSE)=T$2,$D18,0))</f>
        <v>0</v>
      </c>
      <c r="U57" s="81">
        <f t="shared" si="235"/>
        <v>0</v>
      </c>
      <c r="V57" s="81">
        <f t="shared" si="235"/>
        <v>0</v>
      </c>
      <c r="W57" s="81">
        <f t="shared" si="235"/>
        <v>0</v>
      </c>
      <c r="X57" s="81">
        <f t="shared" si="235"/>
        <v>0</v>
      </c>
      <c r="Y57" s="81">
        <f t="shared" si="235"/>
        <v>0</v>
      </c>
      <c r="Z57" s="81">
        <f t="shared" si="235"/>
        <v>0</v>
      </c>
      <c r="AA57" s="81">
        <f t="shared" si="235"/>
        <v>0</v>
      </c>
      <c r="AB57" s="81">
        <f t="shared" si="235"/>
        <v>0</v>
      </c>
      <c r="AC57" s="81">
        <f t="shared" si="235"/>
        <v>0</v>
      </c>
      <c r="AD57" s="81">
        <f t="shared" si="235"/>
        <v>0</v>
      </c>
      <c r="AE57" s="82">
        <f t="shared" si="235"/>
        <v>0</v>
      </c>
      <c r="AF57" s="408">
        <f t="shared" si="176"/>
        <v>0</v>
      </c>
      <c r="AG57" s="80">
        <f t="shared" ref="AG57:AR57" si="236">IF(ISBLANK($C18),0,IF(VLOOKUP($C18,$CJ$3:$CK$62,2,FALSE)=AG$2,$D18,0))</f>
        <v>0</v>
      </c>
      <c r="AH57" s="81">
        <f t="shared" si="236"/>
        <v>0</v>
      </c>
      <c r="AI57" s="81">
        <f t="shared" si="236"/>
        <v>0</v>
      </c>
      <c r="AJ57" s="81">
        <f t="shared" si="236"/>
        <v>0</v>
      </c>
      <c r="AK57" s="81">
        <f t="shared" si="236"/>
        <v>0</v>
      </c>
      <c r="AL57" s="81">
        <f t="shared" si="236"/>
        <v>0</v>
      </c>
      <c r="AM57" s="81">
        <f t="shared" si="236"/>
        <v>0</v>
      </c>
      <c r="AN57" s="81">
        <f t="shared" si="236"/>
        <v>0</v>
      </c>
      <c r="AO57" s="81">
        <f t="shared" si="236"/>
        <v>0</v>
      </c>
      <c r="AP57" s="81">
        <f t="shared" si="236"/>
        <v>0</v>
      </c>
      <c r="AQ57" s="81">
        <f t="shared" si="236"/>
        <v>0</v>
      </c>
      <c r="AR57" s="82">
        <f t="shared" si="236"/>
        <v>0</v>
      </c>
      <c r="AS57" s="409">
        <f t="shared" si="178"/>
        <v>0</v>
      </c>
      <c r="AT57" s="80">
        <f t="shared" ref="AT57:BE57" si="237">IF(ISBLANK($C18),0,IF(VLOOKUP($C18,$CJ$3:$CK$62,2,FALSE)=AT$2,$D18,0))</f>
        <v>0</v>
      </c>
      <c r="AU57" s="81">
        <f t="shared" si="237"/>
        <v>0</v>
      </c>
      <c r="AV57" s="81">
        <f t="shared" si="237"/>
        <v>0</v>
      </c>
      <c r="AW57" s="81">
        <f t="shared" si="237"/>
        <v>0</v>
      </c>
      <c r="AX57" s="81">
        <f t="shared" si="237"/>
        <v>0</v>
      </c>
      <c r="AY57" s="81">
        <f t="shared" si="237"/>
        <v>0</v>
      </c>
      <c r="AZ57" s="81">
        <f t="shared" si="237"/>
        <v>0</v>
      </c>
      <c r="BA57" s="81">
        <f t="shared" si="237"/>
        <v>0</v>
      </c>
      <c r="BB57" s="81">
        <f t="shared" si="237"/>
        <v>0</v>
      </c>
      <c r="BC57" s="81">
        <f t="shared" si="237"/>
        <v>0</v>
      </c>
      <c r="BD57" s="81">
        <f t="shared" si="237"/>
        <v>0</v>
      </c>
      <c r="BE57" s="82">
        <f t="shared" si="237"/>
        <v>0</v>
      </c>
      <c r="BF57" s="371">
        <f t="shared" si="180"/>
        <v>0</v>
      </c>
      <c r="BG57" s="80">
        <f t="shared" ref="BG57:BR57" si="238">IF(ISBLANK($C18),0,IF(VLOOKUP($C18,$CJ$3:$CK$62,2,FALSE)=BG$2,$D18,0))</f>
        <v>0</v>
      </c>
      <c r="BH57" s="81">
        <f t="shared" si="238"/>
        <v>0</v>
      </c>
      <c r="BI57" s="81">
        <f t="shared" si="238"/>
        <v>0</v>
      </c>
      <c r="BJ57" s="81">
        <f t="shared" si="238"/>
        <v>0</v>
      </c>
      <c r="BK57" s="81">
        <f t="shared" si="238"/>
        <v>0</v>
      </c>
      <c r="BL57" s="81">
        <f t="shared" si="238"/>
        <v>0</v>
      </c>
      <c r="BM57" s="81">
        <f t="shared" si="238"/>
        <v>0</v>
      </c>
      <c r="BN57" s="81">
        <f t="shared" si="238"/>
        <v>0</v>
      </c>
      <c r="BO57" s="81">
        <f t="shared" si="238"/>
        <v>0</v>
      </c>
      <c r="BP57" s="81">
        <f t="shared" si="238"/>
        <v>0</v>
      </c>
      <c r="BQ57" s="81">
        <f t="shared" si="238"/>
        <v>0</v>
      </c>
      <c r="BR57" s="82">
        <f t="shared" si="238"/>
        <v>0</v>
      </c>
      <c r="BS57" s="410">
        <f t="shared" si="182"/>
        <v>0</v>
      </c>
      <c r="BT57" s="58"/>
      <c r="BU57" s="58"/>
      <c r="BV57" s="58"/>
      <c r="BW57" s="58"/>
      <c r="BX57" s="58"/>
      <c r="BY57" s="58"/>
      <c r="BZ57" s="58"/>
      <c r="CA57" s="58"/>
      <c r="CB57" s="58"/>
      <c r="CC57" s="58"/>
      <c r="CD57" s="58"/>
      <c r="CE57" s="58"/>
      <c r="CF57" s="58"/>
      <c r="CJ57" s="745" t="s">
        <v>339</v>
      </c>
      <c r="CK57" s="745">
        <v>55</v>
      </c>
    </row>
    <row r="58" spans="2:89" x14ac:dyDescent="0.2">
      <c r="C58" s="169" t="str">
        <f>B19</f>
        <v>w</v>
      </c>
      <c r="D58" s="148"/>
      <c r="E58" s="148"/>
      <c r="F58" s="148"/>
      <c r="G58" s="80">
        <f t="shared" ref="G58:R58" si="239">IF(ISBLANK($C19),0,IF(VLOOKUP($C19,$CJ$3:$CK$62,2,FALSE)=G$2,$D19,0))</f>
        <v>0</v>
      </c>
      <c r="H58" s="81">
        <f t="shared" si="239"/>
        <v>0</v>
      </c>
      <c r="I58" s="81">
        <f t="shared" si="239"/>
        <v>0</v>
      </c>
      <c r="J58" s="81">
        <f t="shared" si="239"/>
        <v>0</v>
      </c>
      <c r="K58" s="81">
        <f t="shared" si="239"/>
        <v>0</v>
      </c>
      <c r="L58" s="81">
        <f t="shared" si="239"/>
        <v>0</v>
      </c>
      <c r="M58" s="81">
        <f t="shared" si="239"/>
        <v>0</v>
      </c>
      <c r="N58" s="81">
        <f t="shared" si="239"/>
        <v>0</v>
      </c>
      <c r="O58" s="81">
        <f t="shared" si="239"/>
        <v>0</v>
      </c>
      <c r="P58" s="81">
        <f t="shared" si="239"/>
        <v>0</v>
      </c>
      <c r="Q58" s="81">
        <f t="shared" si="239"/>
        <v>0</v>
      </c>
      <c r="R58" s="82">
        <f t="shared" si="239"/>
        <v>0</v>
      </c>
      <c r="S58" s="241">
        <f t="shared" si="174"/>
        <v>0</v>
      </c>
      <c r="T58" s="80">
        <f t="shared" ref="T58:AE58" si="240">IF(ISBLANK($C19),0,IF(VLOOKUP($C19,$CJ$3:$CK$62,2,FALSE)=T$2,$D19,0))</f>
        <v>0</v>
      </c>
      <c r="U58" s="81">
        <f t="shared" si="240"/>
        <v>0</v>
      </c>
      <c r="V58" s="81">
        <f t="shared" si="240"/>
        <v>0</v>
      </c>
      <c r="W58" s="81">
        <f t="shared" si="240"/>
        <v>0</v>
      </c>
      <c r="X58" s="81">
        <f t="shared" si="240"/>
        <v>0</v>
      </c>
      <c r="Y58" s="81">
        <f t="shared" si="240"/>
        <v>0</v>
      </c>
      <c r="Z58" s="81">
        <f t="shared" si="240"/>
        <v>0</v>
      </c>
      <c r="AA58" s="81">
        <f t="shared" si="240"/>
        <v>0</v>
      </c>
      <c r="AB58" s="81">
        <f t="shared" si="240"/>
        <v>0</v>
      </c>
      <c r="AC58" s="81">
        <f t="shared" si="240"/>
        <v>0</v>
      </c>
      <c r="AD58" s="81">
        <f t="shared" si="240"/>
        <v>0</v>
      </c>
      <c r="AE58" s="82">
        <f t="shared" si="240"/>
        <v>0</v>
      </c>
      <c r="AF58" s="408">
        <f t="shared" si="176"/>
        <v>0</v>
      </c>
      <c r="AG58" s="80">
        <f t="shared" ref="AG58:AR58" si="241">IF(ISBLANK($C19),0,IF(VLOOKUP($C19,$CJ$3:$CK$62,2,FALSE)=AG$2,$D19,0))</f>
        <v>0</v>
      </c>
      <c r="AH58" s="81">
        <f t="shared" si="241"/>
        <v>0</v>
      </c>
      <c r="AI58" s="81">
        <f t="shared" si="241"/>
        <v>0</v>
      </c>
      <c r="AJ58" s="81">
        <f t="shared" si="241"/>
        <v>0</v>
      </c>
      <c r="AK58" s="81">
        <f t="shared" si="241"/>
        <v>0</v>
      </c>
      <c r="AL58" s="81">
        <f t="shared" si="241"/>
        <v>0</v>
      </c>
      <c r="AM58" s="81">
        <f t="shared" si="241"/>
        <v>0</v>
      </c>
      <c r="AN58" s="81">
        <f t="shared" si="241"/>
        <v>0</v>
      </c>
      <c r="AO58" s="81">
        <f t="shared" si="241"/>
        <v>0</v>
      </c>
      <c r="AP58" s="81">
        <f t="shared" si="241"/>
        <v>0</v>
      </c>
      <c r="AQ58" s="81">
        <f t="shared" si="241"/>
        <v>0</v>
      </c>
      <c r="AR58" s="82">
        <f t="shared" si="241"/>
        <v>0</v>
      </c>
      <c r="AS58" s="409">
        <f t="shared" si="178"/>
        <v>0</v>
      </c>
      <c r="AT58" s="80">
        <f t="shared" ref="AT58:BE58" si="242">IF(ISBLANK($C19),0,IF(VLOOKUP($C19,$CJ$3:$CK$62,2,FALSE)=AT$2,$D19,0))</f>
        <v>0</v>
      </c>
      <c r="AU58" s="81">
        <f t="shared" si="242"/>
        <v>0</v>
      </c>
      <c r="AV58" s="81">
        <f t="shared" si="242"/>
        <v>0</v>
      </c>
      <c r="AW58" s="81">
        <f t="shared" si="242"/>
        <v>0</v>
      </c>
      <c r="AX58" s="81">
        <f t="shared" si="242"/>
        <v>0</v>
      </c>
      <c r="AY58" s="81">
        <f t="shared" si="242"/>
        <v>0</v>
      </c>
      <c r="AZ58" s="81">
        <f t="shared" si="242"/>
        <v>0</v>
      </c>
      <c r="BA58" s="81">
        <f t="shared" si="242"/>
        <v>0</v>
      </c>
      <c r="BB58" s="81">
        <f t="shared" si="242"/>
        <v>0</v>
      </c>
      <c r="BC58" s="81">
        <f t="shared" si="242"/>
        <v>0</v>
      </c>
      <c r="BD58" s="81">
        <f t="shared" si="242"/>
        <v>0</v>
      </c>
      <c r="BE58" s="82">
        <f t="shared" si="242"/>
        <v>0</v>
      </c>
      <c r="BF58" s="371">
        <f t="shared" si="180"/>
        <v>0</v>
      </c>
      <c r="BG58" s="80">
        <f t="shared" ref="BG58:BR58" si="243">IF(ISBLANK($C19),0,IF(VLOOKUP($C19,$CJ$3:$CK$62,2,FALSE)=BG$2,$D19,0))</f>
        <v>0</v>
      </c>
      <c r="BH58" s="81">
        <f t="shared" si="243"/>
        <v>0</v>
      </c>
      <c r="BI58" s="81">
        <f t="shared" si="243"/>
        <v>0</v>
      </c>
      <c r="BJ58" s="81">
        <f t="shared" si="243"/>
        <v>0</v>
      </c>
      <c r="BK58" s="81">
        <f t="shared" si="243"/>
        <v>0</v>
      </c>
      <c r="BL58" s="81">
        <f t="shared" si="243"/>
        <v>0</v>
      </c>
      <c r="BM58" s="81">
        <f t="shared" si="243"/>
        <v>0</v>
      </c>
      <c r="BN58" s="81">
        <f t="shared" si="243"/>
        <v>0</v>
      </c>
      <c r="BO58" s="81">
        <f t="shared" si="243"/>
        <v>0</v>
      </c>
      <c r="BP58" s="81">
        <f t="shared" si="243"/>
        <v>0</v>
      </c>
      <c r="BQ58" s="81">
        <f t="shared" si="243"/>
        <v>0</v>
      </c>
      <c r="BR58" s="82">
        <f t="shared" si="243"/>
        <v>0</v>
      </c>
      <c r="BS58" s="410">
        <f t="shared" si="182"/>
        <v>0</v>
      </c>
      <c r="BT58" s="58"/>
      <c r="BU58" s="58"/>
      <c r="BV58" s="58"/>
      <c r="BW58" s="58"/>
      <c r="BX58" s="58"/>
      <c r="BY58" s="58"/>
      <c r="BZ58" s="58"/>
      <c r="CA58" s="58"/>
      <c r="CB58" s="58"/>
      <c r="CC58" s="58"/>
      <c r="CD58" s="58"/>
      <c r="CE58" s="58"/>
      <c r="CF58" s="58"/>
      <c r="CJ58" s="745" t="s">
        <v>340</v>
      </c>
      <c r="CK58" s="745">
        <v>56</v>
      </c>
    </row>
    <row r="59" spans="2:89" x14ac:dyDescent="0.2">
      <c r="C59" s="169" t="str">
        <f t="shared" ref="C59:C61" si="244">B20</f>
        <v>x</v>
      </c>
      <c r="D59" s="148"/>
      <c r="E59" s="148"/>
      <c r="F59" s="148"/>
      <c r="G59" s="80">
        <f t="shared" ref="G59:R59" si="245">IF(ISBLANK($C20),0,IF(VLOOKUP($C20,$CJ$3:$CK$62,2,FALSE)=G$2,$D20,0))</f>
        <v>0</v>
      </c>
      <c r="H59" s="81">
        <f t="shared" si="245"/>
        <v>0</v>
      </c>
      <c r="I59" s="81">
        <f t="shared" si="245"/>
        <v>0</v>
      </c>
      <c r="J59" s="81">
        <f t="shared" si="245"/>
        <v>0</v>
      </c>
      <c r="K59" s="81">
        <f t="shared" si="245"/>
        <v>0</v>
      </c>
      <c r="L59" s="81">
        <f t="shared" si="245"/>
        <v>0</v>
      </c>
      <c r="M59" s="81">
        <f t="shared" si="245"/>
        <v>0</v>
      </c>
      <c r="N59" s="81">
        <f t="shared" si="245"/>
        <v>0</v>
      </c>
      <c r="O59" s="81">
        <f t="shared" si="245"/>
        <v>0</v>
      </c>
      <c r="P59" s="81">
        <f t="shared" si="245"/>
        <v>0</v>
      </c>
      <c r="Q59" s="81">
        <f t="shared" si="245"/>
        <v>0</v>
      </c>
      <c r="R59" s="82">
        <f t="shared" si="245"/>
        <v>0</v>
      </c>
      <c r="S59" s="241">
        <f t="shared" si="174"/>
        <v>0</v>
      </c>
      <c r="T59" s="80">
        <f t="shared" ref="T59:AE59" si="246">IF(ISBLANK($C20),0,IF(VLOOKUP($C20,$CJ$3:$CK$62,2,FALSE)=T$2,$D20,0))</f>
        <v>0</v>
      </c>
      <c r="U59" s="81">
        <f t="shared" si="246"/>
        <v>0</v>
      </c>
      <c r="V59" s="81">
        <f t="shared" si="246"/>
        <v>0</v>
      </c>
      <c r="W59" s="81">
        <f t="shared" si="246"/>
        <v>0</v>
      </c>
      <c r="X59" s="81">
        <f t="shared" si="246"/>
        <v>0</v>
      </c>
      <c r="Y59" s="81">
        <f t="shared" si="246"/>
        <v>0</v>
      </c>
      <c r="Z59" s="81">
        <f t="shared" si="246"/>
        <v>0</v>
      </c>
      <c r="AA59" s="81">
        <f t="shared" si="246"/>
        <v>0</v>
      </c>
      <c r="AB59" s="81">
        <f t="shared" si="246"/>
        <v>0</v>
      </c>
      <c r="AC59" s="81">
        <f t="shared" si="246"/>
        <v>0</v>
      </c>
      <c r="AD59" s="81">
        <f t="shared" si="246"/>
        <v>0</v>
      </c>
      <c r="AE59" s="82">
        <f t="shared" si="246"/>
        <v>0</v>
      </c>
      <c r="AF59" s="408">
        <f t="shared" si="176"/>
        <v>0</v>
      </c>
      <c r="AG59" s="80">
        <f t="shared" ref="AG59:AR59" si="247">IF(ISBLANK($C20),0,IF(VLOOKUP($C20,$CJ$3:$CK$62,2,FALSE)=AG$2,$D20,0))</f>
        <v>0</v>
      </c>
      <c r="AH59" s="81">
        <f t="shared" si="247"/>
        <v>0</v>
      </c>
      <c r="AI59" s="81">
        <f t="shared" si="247"/>
        <v>0</v>
      </c>
      <c r="AJ59" s="81">
        <f t="shared" si="247"/>
        <v>0</v>
      </c>
      <c r="AK59" s="81">
        <f t="shared" si="247"/>
        <v>0</v>
      </c>
      <c r="AL59" s="81">
        <f t="shared" si="247"/>
        <v>0</v>
      </c>
      <c r="AM59" s="81">
        <f t="shared" si="247"/>
        <v>0</v>
      </c>
      <c r="AN59" s="81">
        <f t="shared" si="247"/>
        <v>0</v>
      </c>
      <c r="AO59" s="81">
        <f t="shared" si="247"/>
        <v>0</v>
      </c>
      <c r="AP59" s="81">
        <f t="shared" si="247"/>
        <v>0</v>
      </c>
      <c r="AQ59" s="81">
        <f t="shared" si="247"/>
        <v>0</v>
      </c>
      <c r="AR59" s="82">
        <f t="shared" si="247"/>
        <v>0</v>
      </c>
      <c r="AS59" s="409">
        <f t="shared" si="178"/>
        <v>0</v>
      </c>
      <c r="AT59" s="80">
        <f t="shared" ref="AT59:BE59" si="248">IF(ISBLANK($C20),0,IF(VLOOKUP($C20,$CJ$3:$CK$62,2,FALSE)=AT$2,$D20,0))</f>
        <v>0</v>
      </c>
      <c r="AU59" s="81">
        <f t="shared" si="248"/>
        <v>0</v>
      </c>
      <c r="AV59" s="81">
        <f t="shared" si="248"/>
        <v>0</v>
      </c>
      <c r="AW59" s="81">
        <f t="shared" si="248"/>
        <v>0</v>
      </c>
      <c r="AX59" s="81">
        <f t="shared" si="248"/>
        <v>0</v>
      </c>
      <c r="AY59" s="81">
        <f t="shared" si="248"/>
        <v>0</v>
      </c>
      <c r="AZ59" s="81">
        <f t="shared" si="248"/>
        <v>0</v>
      </c>
      <c r="BA59" s="81">
        <f t="shared" si="248"/>
        <v>0</v>
      </c>
      <c r="BB59" s="81">
        <f t="shared" si="248"/>
        <v>0</v>
      </c>
      <c r="BC59" s="81">
        <f t="shared" si="248"/>
        <v>0</v>
      </c>
      <c r="BD59" s="81">
        <f t="shared" si="248"/>
        <v>0</v>
      </c>
      <c r="BE59" s="82">
        <f t="shared" si="248"/>
        <v>0</v>
      </c>
      <c r="BF59" s="371">
        <f t="shared" si="180"/>
        <v>0</v>
      </c>
      <c r="BG59" s="80">
        <f t="shared" ref="BG59:BR59" si="249">IF(ISBLANK($C20),0,IF(VLOOKUP($C20,$CJ$3:$CK$62,2,FALSE)=BG$2,$D20,0))</f>
        <v>0</v>
      </c>
      <c r="BH59" s="81">
        <f t="shared" si="249"/>
        <v>0</v>
      </c>
      <c r="BI59" s="81">
        <f t="shared" si="249"/>
        <v>0</v>
      </c>
      <c r="BJ59" s="81">
        <f t="shared" si="249"/>
        <v>0</v>
      </c>
      <c r="BK59" s="81">
        <f t="shared" si="249"/>
        <v>0</v>
      </c>
      <c r="BL59" s="81">
        <f t="shared" si="249"/>
        <v>0</v>
      </c>
      <c r="BM59" s="81">
        <f t="shared" si="249"/>
        <v>0</v>
      </c>
      <c r="BN59" s="81">
        <f t="shared" si="249"/>
        <v>0</v>
      </c>
      <c r="BO59" s="81">
        <f t="shared" si="249"/>
        <v>0</v>
      </c>
      <c r="BP59" s="81">
        <f t="shared" si="249"/>
        <v>0</v>
      </c>
      <c r="BQ59" s="81">
        <f t="shared" si="249"/>
        <v>0</v>
      </c>
      <c r="BR59" s="82">
        <f t="shared" si="249"/>
        <v>0</v>
      </c>
      <c r="BS59" s="410">
        <f t="shared" si="182"/>
        <v>0</v>
      </c>
      <c r="BT59" s="58"/>
      <c r="BU59" s="58"/>
      <c r="BV59" s="58"/>
      <c r="BW59" s="58"/>
      <c r="BX59" s="58"/>
      <c r="BY59" s="58"/>
      <c r="BZ59" s="58"/>
      <c r="CA59" s="58"/>
      <c r="CB59" s="58"/>
      <c r="CC59" s="58"/>
      <c r="CD59" s="58"/>
      <c r="CE59" s="58"/>
      <c r="CF59" s="58"/>
      <c r="CJ59" s="745" t="s">
        <v>341</v>
      </c>
      <c r="CK59" s="745">
        <v>57</v>
      </c>
    </row>
    <row r="60" spans="2:89" x14ac:dyDescent="0.2">
      <c r="C60" s="169" t="str">
        <f t="shared" si="244"/>
        <v>y</v>
      </c>
      <c r="D60" s="148"/>
      <c r="E60" s="148"/>
      <c r="F60" s="148"/>
      <c r="G60" s="80">
        <f t="shared" ref="G60:R60" si="250">IF(ISBLANK($C21),0,IF(VLOOKUP($C21,$CJ$3:$CK$62,2,FALSE)=G$2,$D21,0))</f>
        <v>0</v>
      </c>
      <c r="H60" s="81">
        <f t="shared" si="250"/>
        <v>0</v>
      </c>
      <c r="I60" s="81">
        <f t="shared" si="250"/>
        <v>0</v>
      </c>
      <c r="J60" s="81">
        <f t="shared" si="250"/>
        <v>0</v>
      </c>
      <c r="K60" s="81">
        <f t="shared" si="250"/>
        <v>0</v>
      </c>
      <c r="L60" s="81">
        <f t="shared" si="250"/>
        <v>0</v>
      </c>
      <c r="M60" s="81">
        <f t="shared" si="250"/>
        <v>0</v>
      </c>
      <c r="N60" s="81">
        <f t="shared" si="250"/>
        <v>0</v>
      </c>
      <c r="O60" s="81">
        <f t="shared" si="250"/>
        <v>0</v>
      </c>
      <c r="P60" s="81">
        <f t="shared" si="250"/>
        <v>0</v>
      </c>
      <c r="Q60" s="81">
        <f t="shared" si="250"/>
        <v>0</v>
      </c>
      <c r="R60" s="82">
        <f t="shared" si="250"/>
        <v>0</v>
      </c>
      <c r="S60" s="241">
        <f t="shared" si="174"/>
        <v>0</v>
      </c>
      <c r="T60" s="80">
        <f t="shared" ref="T60:AE60" si="251">IF(ISBLANK($C21),0,IF(VLOOKUP($C21,$CJ$3:$CK$62,2,FALSE)=T$2,$D21,0))</f>
        <v>0</v>
      </c>
      <c r="U60" s="81">
        <f t="shared" si="251"/>
        <v>0</v>
      </c>
      <c r="V60" s="81">
        <f t="shared" si="251"/>
        <v>0</v>
      </c>
      <c r="W60" s="81">
        <f t="shared" si="251"/>
        <v>0</v>
      </c>
      <c r="X60" s="81">
        <f t="shared" si="251"/>
        <v>0</v>
      </c>
      <c r="Y60" s="81">
        <f t="shared" si="251"/>
        <v>0</v>
      </c>
      <c r="Z60" s="81">
        <f t="shared" si="251"/>
        <v>0</v>
      </c>
      <c r="AA60" s="81">
        <f t="shared" si="251"/>
        <v>0</v>
      </c>
      <c r="AB60" s="81">
        <f t="shared" si="251"/>
        <v>0</v>
      </c>
      <c r="AC60" s="81">
        <f t="shared" si="251"/>
        <v>0</v>
      </c>
      <c r="AD60" s="81">
        <f t="shared" si="251"/>
        <v>0</v>
      </c>
      <c r="AE60" s="82">
        <f t="shared" si="251"/>
        <v>0</v>
      </c>
      <c r="AF60" s="408">
        <f t="shared" si="176"/>
        <v>0</v>
      </c>
      <c r="AG60" s="80">
        <f t="shared" ref="AG60:AR60" si="252">IF(ISBLANK($C21),0,IF(VLOOKUP($C21,$CJ$3:$CK$62,2,FALSE)=AG$2,$D21,0))</f>
        <v>0</v>
      </c>
      <c r="AH60" s="81">
        <f t="shared" si="252"/>
        <v>0</v>
      </c>
      <c r="AI60" s="81">
        <f t="shared" si="252"/>
        <v>0</v>
      </c>
      <c r="AJ60" s="81">
        <f t="shared" si="252"/>
        <v>0</v>
      </c>
      <c r="AK60" s="81">
        <f t="shared" si="252"/>
        <v>0</v>
      </c>
      <c r="AL60" s="81">
        <f t="shared" si="252"/>
        <v>0</v>
      </c>
      <c r="AM60" s="81">
        <f t="shared" si="252"/>
        <v>0</v>
      </c>
      <c r="AN60" s="81">
        <f t="shared" si="252"/>
        <v>0</v>
      </c>
      <c r="AO60" s="81">
        <f t="shared" si="252"/>
        <v>0</v>
      </c>
      <c r="AP60" s="81">
        <f t="shared" si="252"/>
        <v>0</v>
      </c>
      <c r="AQ60" s="81">
        <f t="shared" si="252"/>
        <v>0</v>
      </c>
      <c r="AR60" s="82">
        <f t="shared" si="252"/>
        <v>0</v>
      </c>
      <c r="AS60" s="409">
        <f t="shared" si="178"/>
        <v>0</v>
      </c>
      <c r="AT60" s="80">
        <f t="shared" ref="AT60:BE60" si="253">IF(ISBLANK($C21),0,IF(VLOOKUP($C21,$CJ$3:$CK$62,2,FALSE)=AT$2,$D21,0))</f>
        <v>0</v>
      </c>
      <c r="AU60" s="81">
        <f t="shared" si="253"/>
        <v>0</v>
      </c>
      <c r="AV60" s="81">
        <f t="shared" si="253"/>
        <v>0</v>
      </c>
      <c r="AW60" s="81">
        <f t="shared" si="253"/>
        <v>0</v>
      </c>
      <c r="AX60" s="81">
        <f t="shared" si="253"/>
        <v>0</v>
      </c>
      <c r="AY60" s="81">
        <f t="shared" si="253"/>
        <v>0</v>
      </c>
      <c r="AZ60" s="81">
        <f t="shared" si="253"/>
        <v>0</v>
      </c>
      <c r="BA60" s="81">
        <f t="shared" si="253"/>
        <v>0</v>
      </c>
      <c r="BB60" s="81">
        <f t="shared" si="253"/>
        <v>0</v>
      </c>
      <c r="BC60" s="81">
        <f t="shared" si="253"/>
        <v>0</v>
      </c>
      <c r="BD60" s="81">
        <f t="shared" si="253"/>
        <v>0</v>
      </c>
      <c r="BE60" s="82">
        <f t="shared" si="253"/>
        <v>0</v>
      </c>
      <c r="BF60" s="371">
        <f t="shared" si="180"/>
        <v>0</v>
      </c>
      <c r="BG60" s="80">
        <f t="shared" ref="BG60:BR60" si="254">IF(ISBLANK($C21),0,IF(VLOOKUP($C21,$CJ$3:$CK$62,2,FALSE)=BG$2,$D21,0))</f>
        <v>0</v>
      </c>
      <c r="BH60" s="81">
        <f t="shared" si="254"/>
        <v>0</v>
      </c>
      <c r="BI60" s="81">
        <f t="shared" si="254"/>
        <v>0</v>
      </c>
      <c r="BJ60" s="81">
        <f t="shared" si="254"/>
        <v>0</v>
      </c>
      <c r="BK60" s="81">
        <f t="shared" si="254"/>
        <v>0</v>
      </c>
      <c r="BL60" s="81">
        <f t="shared" si="254"/>
        <v>0</v>
      </c>
      <c r="BM60" s="81">
        <f t="shared" si="254"/>
        <v>0</v>
      </c>
      <c r="BN60" s="81">
        <f t="shared" si="254"/>
        <v>0</v>
      </c>
      <c r="BO60" s="81">
        <f t="shared" si="254"/>
        <v>0</v>
      </c>
      <c r="BP60" s="81">
        <f t="shared" si="254"/>
        <v>0</v>
      </c>
      <c r="BQ60" s="81">
        <f t="shared" si="254"/>
        <v>0</v>
      </c>
      <c r="BR60" s="82">
        <f t="shared" si="254"/>
        <v>0</v>
      </c>
      <c r="BS60" s="410">
        <f t="shared" si="182"/>
        <v>0</v>
      </c>
      <c r="BT60" s="58"/>
      <c r="BU60" s="58"/>
      <c r="BV60" s="58"/>
      <c r="BW60" s="58"/>
      <c r="BX60" s="58"/>
      <c r="BY60" s="58"/>
      <c r="BZ60" s="58"/>
      <c r="CA60" s="58"/>
      <c r="CB60" s="58"/>
      <c r="CC60" s="58"/>
      <c r="CD60" s="58"/>
      <c r="CE60" s="58"/>
      <c r="CF60" s="58"/>
      <c r="CJ60" s="745" t="s">
        <v>342</v>
      </c>
      <c r="CK60" s="745">
        <v>58</v>
      </c>
    </row>
    <row r="61" spans="2:89" x14ac:dyDescent="0.2">
      <c r="C61" s="169" t="str">
        <f t="shared" si="244"/>
        <v>z</v>
      </c>
      <c r="D61" s="148"/>
      <c r="E61" s="148"/>
      <c r="F61" s="148"/>
      <c r="G61" s="80">
        <f t="shared" ref="G61:R61" si="255">IF(ISBLANK($C22),0,IF(VLOOKUP($C22,$CJ$3:$CK$62,2,FALSE)=G$2,$D22,0))</f>
        <v>0</v>
      </c>
      <c r="H61" s="81">
        <f t="shared" si="255"/>
        <v>0</v>
      </c>
      <c r="I61" s="81">
        <f t="shared" si="255"/>
        <v>0</v>
      </c>
      <c r="J61" s="81">
        <f t="shared" si="255"/>
        <v>0</v>
      </c>
      <c r="K61" s="81">
        <f t="shared" si="255"/>
        <v>0</v>
      </c>
      <c r="L61" s="81">
        <f t="shared" si="255"/>
        <v>0</v>
      </c>
      <c r="M61" s="81">
        <f t="shared" si="255"/>
        <v>0</v>
      </c>
      <c r="N61" s="81">
        <f t="shared" si="255"/>
        <v>0</v>
      </c>
      <c r="O61" s="81">
        <f t="shared" si="255"/>
        <v>0</v>
      </c>
      <c r="P61" s="81">
        <f t="shared" si="255"/>
        <v>0</v>
      </c>
      <c r="Q61" s="81">
        <f t="shared" si="255"/>
        <v>0</v>
      </c>
      <c r="R61" s="82">
        <f t="shared" si="255"/>
        <v>0</v>
      </c>
      <c r="S61" s="241">
        <f t="shared" si="174"/>
        <v>0</v>
      </c>
      <c r="T61" s="80">
        <f t="shared" ref="T61:AE61" si="256">IF(ISBLANK($C22),0,IF(VLOOKUP($C22,$CJ$3:$CK$62,2,FALSE)=T$2,$D22,0))</f>
        <v>0</v>
      </c>
      <c r="U61" s="81">
        <f t="shared" si="256"/>
        <v>0</v>
      </c>
      <c r="V61" s="81">
        <f t="shared" si="256"/>
        <v>0</v>
      </c>
      <c r="W61" s="81">
        <f t="shared" si="256"/>
        <v>0</v>
      </c>
      <c r="X61" s="81">
        <f t="shared" si="256"/>
        <v>0</v>
      </c>
      <c r="Y61" s="81">
        <f t="shared" si="256"/>
        <v>0</v>
      </c>
      <c r="Z61" s="81">
        <f t="shared" si="256"/>
        <v>0</v>
      </c>
      <c r="AA61" s="81">
        <f t="shared" si="256"/>
        <v>0</v>
      </c>
      <c r="AB61" s="81">
        <f t="shared" si="256"/>
        <v>0</v>
      </c>
      <c r="AC61" s="81">
        <f t="shared" si="256"/>
        <v>0</v>
      </c>
      <c r="AD61" s="81">
        <f t="shared" si="256"/>
        <v>0</v>
      </c>
      <c r="AE61" s="82">
        <f t="shared" si="256"/>
        <v>0</v>
      </c>
      <c r="AF61" s="408">
        <f t="shared" si="176"/>
        <v>0</v>
      </c>
      <c r="AG61" s="80">
        <f t="shared" ref="AG61:AR61" si="257">IF(ISBLANK($C22),0,IF(VLOOKUP($C22,$CJ$3:$CK$62,2,FALSE)=AG$2,$D22,0))</f>
        <v>0</v>
      </c>
      <c r="AH61" s="81">
        <f t="shared" si="257"/>
        <v>0</v>
      </c>
      <c r="AI61" s="81">
        <f t="shared" si="257"/>
        <v>0</v>
      </c>
      <c r="AJ61" s="81">
        <f t="shared" si="257"/>
        <v>0</v>
      </c>
      <c r="AK61" s="81">
        <f t="shared" si="257"/>
        <v>0</v>
      </c>
      <c r="AL61" s="81">
        <f t="shared" si="257"/>
        <v>0</v>
      </c>
      <c r="AM61" s="81">
        <f t="shared" si="257"/>
        <v>0</v>
      </c>
      <c r="AN61" s="81">
        <f t="shared" si="257"/>
        <v>0</v>
      </c>
      <c r="AO61" s="81">
        <f t="shared" si="257"/>
        <v>0</v>
      </c>
      <c r="AP61" s="81">
        <f t="shared" si="257"/>
        <v>0</v>
      </c>
      <c r="AQ61" s="81">
        <f t="shared" si="257"/>
        <v>0</v>
      </c>
      <c r="AR61" s="82">
        <f t="shared" si="257"/>
        <v>0</v>
      </c>
      <c r="AS61" s="409">
        <f t="shared" si="178"/>
        <v>0</v>
      </c>
      <c r="AT61" s="80">
        <f t="shared" ref="AT61:BE61" si="258">IF(ISBLANK($C22),0,IF(VLOOKUP($C22,$CJ$3:$CK$62,2,FALSE)=AT$2,$D22,0))</f>
        <v>0</v>
      </c>
      <c r="AU61" s="81">
        <f t="shared" si="258"/>
        <v>0</v>
      </c>
      <c r="AV61" s="81">
        <f t="shared" si="258"/>
        <v>0</v>
      </c>
      <c r="AW61" s="81">
        <f t="shared" si="258"/>
        <v>0</v>
      </c>
      <c r="AX61" s="81">
        <f t="shared" si="258"/>
        <v>0</v>
      </c>
      <c r="AY61" s="81">
        <f t="shared" si="258"/>
        <v>0</v>
      </c>
      <c r="AZ61" s="81">
        <f t="shared" si="258"/>
        <v>0</v>
      </c>
      <c r="BA61" s="81">
        <f t="shared" si="258"/>
        <v>0</v>
      </c>
      <c r="BB61" s="81">
        <f t="shared" si="258"/>
        <v>0</v>
      </c>
      <c r="BC61" s="81">
        <f t="shared" si="258"/>
        <v>0</v>
      </c>
      <c r="BD61" s="81">
        <f t="shared" si="258"/>
        <v>0</v>
      </c>
      <c r="BE61" s="82">
        <f t="shared" si="258"/>
        <v>0</v>
      </c>
      <c r="BF61" s="371">
        <f t="shared" si="180"/>
        <v>0</v>
      </c>
      <c r="BG61" s="80">
        <f t="shared" ref="BG61:BR61" si="259">IF(ISBLANK($C22),0,IF(VLOOKUP($C22,$CJ$3:$CK$62,2,FALSE)=BG$2,$D22,0))</f>
        <v>0</v>
      </c>
      <c r="BH61" s="81">
        <f t="shared" si="259"/>
        <v>0</v>
      </c>
      <c r="BI61" s="81">
        <f t="shared" si="259"/>
        <v>0</v>
      </c>
      <c r="BJ61" s="81">
        <f t="shared" si="259"/>
        <v>0</v>
      </c>
      <c r="BK61" s="81">
        <f t="shared" si="259"/>
        <v>0</v>
      </c>
      <c r="BL61" s="81">
        <f t="shared" si="259"/>
        <v>0</v>
      </c>
      <c r="BM61" s="81">
        <f t="shared" si="259"/>
        <v>0</v>
      </c>
      <c r="BN61" s="81">
        <f t="shared" si="259"/>
        <v>0</v>
      </c>
      <c r="BO61" s="81">
        <f t="shared" si="259"/>
        <v>0</v>
      </c>
      <c r="BP61" s="81">
        <f t="shared" si="259"/>
        <v>0</v>
      </c>
      <c r="BQ61" s="81">
        <f t="shared" si="259"/>
        <v>0</v>
      </c>
      <c r="BR61" s="82">
        <f t="shared" si="259"/>
        <v>0</v>
      </c>
      <c r="BS61" s="410">
        <f t="shared" si="182"/>
        <v>0</v>
      </c>
      <c r="BT61" s="58"/>
      <c r="BU61" s="58"/>
      <c r="BV61" s="58"/>
      <c r="BW61" s="58"/>
      <c r="BX61" s="58"/>
      <c r="BY61" s="58"/>
      <c r="BZ61" s="58"/>
      <c r="CA61" s="58"/>
      <c r="CB61" s="58"/>
      <c r="CC61" s="58"/>
      <c r="CD61" s="58"/>
      <c r="CE61" s="58"/>
      <c r="CF61" s="58"/>
      <c r="CJ61" s="745" t="s">
        <v>343</v>
      </c>
      <c r="CK61" s="745">
        <v>59</v>
      </c>
    </row>
    <row r="62" spans="2:89" ht="6.75" customHeight="1" x14ac:dyDescent="0.2">
      <c r="C62" s="50"/>
      <c r="D62" s="148"/>
      <c r="E62" s="51"/>
      <c r="F62" s="148"/>
      <c r="G62" s="80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2"/>
      <c r="S62" s="241"/>
      <c r="T62" s="80"/>
      <c r="U62" s="81"/>
      <c r="V62" s="81"/>
      <c r="W62" s="81"/>
      <c r="X62" s="81"/>
      <c r="Y62" s="81"/>
      <c r="Z62" s="81"/>
      <c r="AA62" s="81"/>
      <c r="AB62" s="81"/>
      <c r="AC62" s="81"/>
      <c r="AD62" s="81"/>
      <c r="AE62" s="82"/>
      <c r="AF62" s="408"/>
      <c r="AG62" s="80"/>
      <c r="AH62" s="81"/>
      <c r="AI62" s="81"/>
      <c r="AJ62" s="81"/>
      <c r="AK62" s="81"/>
      <c r="AL62" s="81"/>
      <c r="AM62" s="81"/>
      <c r="AN62" s="81"/>
      <c r="AO62" s="81"/>
      <c r="AP62" s="81"/>
      <c r="AQ62" s="81"/>
      <c r="AR62" s="82"/>
      <c r="AS62" s="409"/>
      <c r="AT62" s="80"/>
      <c r="AU62" s="81"/>
      <c r="AV62" s="81"/>
      <c r="AW62" s="81"/>
      <c r="AX62" s="81"/>
      <c r="AY62" s="81"/>
      <c r="AZ62" s="81"/>
      <c r="BA62" s="81"/>
      <c r="BB62" s="81"/>
      <c r="BC62" s="81"/>
      <c r="BD62" s="81"/>
      <c r="BE62" s="82"/>
      <c r="BF62" s="371"/>
      <c r="BG62" s="80"/>
      <c r="BH62" s="81"/>
      <c r="BI62" s="81"/>
      <c r="BJ62" s="81"/>
      <c r="BK62" s="81"/>
      <c r="BL62" s="81"/>
      <c r="BM62" s="81"/>
      <c r="BN62" s="81"/>
      <c r="BO62" s="81"/>
      <c r="BP62" s="81"/>
      <c r="BQ62" s="81"/>
      <c r="BR62" s="82"/>
      <c r="BS62" s="410"/>
      <c r="BT62" s="58"/>
      <c r="BU62" s="58"/>
      <c r="BV62" s="58"/>
      <c r="BW62" s="58"/>
      <c r="BX62" s="58"/>
      <c r="BY62" s="58"/>
      <c r="BZ62" s="58"/>
      <c r="CA62" s="58"/>
      <c r="CB62" s="58"/>
      <c r="CC62" s="58"/>
      <c r="CD62" s="58"/>
      <c r="CE62" s="58"/>
      <c r="CF62" s="58"/>
      <c r="CJ62" s="745" t="s">
        <v>344</v>
      </c>
      <c r="CK62" s="745">
        <v>60</v>
      </c>
    </row>
    <row r="63" spans="2:89" s="173" customFormat="1" x14ac:dyDescent="0.2">
      <c r="B63" s="130"/>
      <c r="C63" s="379" t="s">
        <v>204</v>
      </c>
      <c r="D63" s="148"/>
      <c r="E63" s="51"/>
      <c r="F63" s="152"/>
      <c r="G63" s="628">
        <f t="shared" ref="G63:AN63" si="260">SUM(G44:G61)</f>
        <v>250</v>
      </c>
      <c r="H63" s="629">
        <f t="shared" si="260"/>
        <v>75</v>
      </c>
      <c r="I63" s="629">
        <f t="shared" si="260"/>
        <v>30</v>
      </c>
      <c r="J63" s="629">
        <f t="shared" si="260"/>
        <v>1450</v>
      </c>
      <c r="K63" s="629">
        <f t="shared" si="260"/>
        <v>900</v>
      </c>
      <c r="L63" s="629">
        <f t="shared" si="260"/>
        <v>0</v>
      </c>
      <c r="M63" s="629">
        <f t="shared" si="260"/>
        <v>0</v>
      </c>
      <c r="N63" s="629">
        <f t="shared" si="260"/>
        <v>0</v>
      </c>
      <c r="O63" s="629">
        <f t="shared" si="260"/>
        <v>0</v>
      </c>
      <c r="P63" s="629">
        <f t="shared" si="260"/>
        <v>0</v>
      </c>
      <c r="Q63" s="629">
        <f t="shared" si="260"/>
        <v>0</v>
      </c>
      <c r="R63" s="630">
        <f t="shared" si="260"/>
        <v>0</v>
      </c>
      <c r="S63" s="438">
        <f t="shared" si="174"/>
        <v>2705</v>
      </c>
      <c r="T63" s="628">
        <f t="shared" si="260"/>
        <v>2500</v>
      </c>
      <c r="U63" s="629">
        <f t="shared" si="260"/>
        <v>0</v>
      </c>
      <c r="V63" s="629">
        <f t="shared" si="260"/>
        <v>0</v>
      </c>
      <c r="W63" s="629">
        <f t="shared" si="260"/>
        <v>0</v>
      </c>
      <c r="X63" s="629">
        <f t="shared" si="260"/>
        <v>0</v>
      </c>
      <c r="Y63" s="629">
        <f t="shared" si="260"/>
        <v>0</v>
      </c>
      <c r="Z63" s="629">
        <f t="shared" si="260"/>
        <v>0</v>
      </c>
      <c r="AA63" s="629">
        <f t="shared" si="260"/>
        <v>0</v>
      </c>
      <c r="AB63" s="629">
        <f t="shared" si="260"/>
        <v>0</v>
      </c>
      <c r="AC63" s="629">
        <f t="shared" si="260"/>
        <v>0</v>
      </c>
      <c r="AD63" s="629">
        <f t="shared" si="260"/>
        <v>0</v>
      </c>
      <c r="AE63" s="630">
        <f t="shared" si="260"/>
        <v>0</v>
      </c>
      <c r="AF63" s="439">
        <f t="shared" si="176"/>
        <v>2500</v>
      </c>
      <c r="AG63" s="628">
        <f t="shared" si="260"/>
        <v>0</v>
      </c>
      <c r="AH63" s="629">
        <f t="shared" si="260"/>
        <v>0</v>
      </c>
      <c r="AI63" s="629">
        <f t="shared" si="260"/>
        <v>0</v>
      </c>
      <c r="AJ63" s="629">
        <f t="shared" si="260"/>
        <v>0</v>
      </c>
      <c r="AK63" s="629">
        <f t="shared" si="260"/>
        <v>0</v>
      </c>
      <c r="AL63" s="629">
        <f t="shared" si="260"/>
        <v>0</v>
      </c>
      <c r="AM63" s="629">
        <f t="shared" si="260"/>
        <v>0</v>
      </c>
      <c r="AN63" s="629">
        <f t="shared" si="260"/>
        <v>0</v>
      </c>
      <c r="AO63" s="629">
        <f t="shared" ref="AO63:BR63" si="261">SUM(AO44:AO61)</f>
        <v>0</v>
      </c>
      <c r="AP63" s="629">
        <f t="shared" si="261"/>
        <v>0</v>
      </c>
      <c r="AQ63" s="629">
        <f t="shared" si="261"/>
        <v>0</v>
      </c>
      <c r="AR63" s="630">
        <f t="shared" si="261"/>
        <v>0</v>
      </c>
      <c r="AS63" s="440">
        <f t="shared" si="178"/>
        <v>0</v>
      </c>
      <c r="AT63" s="628">
        <f t="shared" si="261"/>
        <v>0</v>
      </c>
      <c r="AU63" s="629">
        <f t="shared" si="261"/>
        <v>0</v>
      </c>
      <c r="AV63" s="629">
        <f t="shared" si="261"/>
        <v>0</v>
      </c>
      <c r="AW63" s="629">
        <f t="shared" si="261"/>
        <v>0</v>
      </c>
      <c r="AX63" s="629">
        <f t="shared" si="261"/>
        <v>0</v>
      </c>
      <c r="AY63" s="629">
        <f t="shared" si="261"/>
        <v>0</v>
      </c>
      <c r="AZ63" s="629">
        <f t="shared" si="261"/>
        <v>0</v>
      </c>
      <c r="BA63" s="629">
        <f t="shared" si="261"/>
        <v>0</v>
      </c>
      <c r="BB63" s="629">
        <f t="shared" si="261"/>
        <v>0</v>
      </c>
      <c r="BC63" s="629">
        <f t="shared" si="261"/>
        <v>0</v>
      </c>
      <c r="BD63" s="629">
        <f t="shared" si="261"/>
        <v>0</v>
      </c>
      <c r="BE63" s="630">
        <f t="shared" si="261"/>
        <v>0</v>
      </c>
      <c r="BF63" s="441">
        <f t="shared" si="180"/>
        <v>0</v>
      </c>
      <c r="BG63" s="628">
        <f t="shared" si="261"/>
        <v>0</v>
      </c>
      <c r="BH63" s="629">
        <f t="shared" si="261"/>
        <v>0</v>
      </c>
      <c r="BI63" s="629">
        <f t="shared" si="261"/>
        <v>0</v>
      </c>
      <c r="BJ63" s="629">
        <f t="shared" si="261"/>
        <v>0</v>
      </c>
      <c r="BK63" s="629">
        <f t="shared" si="261"/>
        <v>0</v>
      </c>
      <c r="BL63" s="629">
        <f t="shared" si="261"/>
        <v>0</v>
      </c>
      <c r="BM63" s="629">
        <f t="shared" si="261"/>
        <v>0</v>
      </c>
      <c r="BN63" s="629">
        <f t="shared" si="261"/>
        <v>0</v>
      </c>
      <c r="BO63" s="629">
        <f t="shared" si="261"/>
        <v>0</v>
      </c>
      <c r="BP63" s="629">
        <f t="shared" si="261"/>
        <v>0</v>
      </c>
      <c r="BQ63" s="629">
        <f t="shared" si="261"/>
        <v>0</v>
      </c>
      <c r="BR63" s="630">
        <f t="shared" si="261"/>
        <v>0</v>
      </c>
      <c r="BS63" s="442">
        <f t="shared" si="182"/>
        <v>0</v>
      </c>
      <c r="BT63" s="58"/>
      <c r="BU63" s="59"/>
      <c r="BV63" s="59"/>
      <c r="BW63" s="59"/>
      <c r="BX63" s="59"/>
      <c r="BY63" s="59"/>
      <c r="BZ63" s="59"/>
      <c r="CA63" s="59"/>
      <c r="CB63" s="59"/>
      <c r="CC63" s="59"/>
      <c r="CD63" s="59"/>
      <c r="CE63" s="59"/>
      <c r="CF63" s="59"/>
      <c r="CJ63" s="130"/>
      <c r="CK63" s="130"/>
    </row>
    <row r="64" spans="2:89" ht="6" customHeight="1" x14ac:dyDescent="0.2">
      <c r="C64" s="379"/>
      <c r="D64" s="148"/>
      <c r="E64" s="51"/>
      <c r="F64" s="152"/>
      <c r="G64" s="310"/>
      <c r="H64" s="119"/>
      <c r="I64" s="119"/>
      <c r="J64" s="119"/>
      <c r="K64" s="119"/>
      <c r="L64" s="119"/>
      <c r="M64" s="119"/>
      <c r="N64" s="119"/>
      <c r="O64" s="119"/>
      <c r="P64" s="119"/>
      <c r="Q64" s="119"/>
      <c r="R64" s="119"/>
      <c r="S64" s="119"/>
      <c r="T64" s="119"/>
      <c r="U64" s="119"/>
      <c r="V64" s="119"/>
      <c r="W64" s="119"/>
      <c r="X64" s="119"/>
      <c r="Y64" s="119"/>
      <c r="Z64" s="119"/>
      <c r="AA64" s="119"/>
      <c r="AB64" s="119"/>
      <c r="AC64" s="119"/>
      <c r="AD64" s="119"/>
      <c r="AE64" s="119"/>
      <c r="AF64" s="119"/>
      <c r="AG64" s="119"/>
      <c r="AH64" s="119"/>
      <c r="AI64" s="119"/>
      <c r="AJ64" s="119"/>
      <c r="AK64" s="119"/>
      <c r="AL64" s="119"/>
      <c r="AM64" s="119"/>
      <c r="AN64" s="119"/>
      <c r="AO64" s="119"/>
      <c r="AP64" s="119"/>
      <c r="AQ64" s="119"/>
      <c r="AR64" s="119"/>
      <c r="AS64" s="119"/>
      <c r="AT64" s="119"/>
      <c r="AU64" s="119"/>
      <c r="AV64" s="119"/>
      <c r="AW64" s="119"/>
      <c r="AX64" s="119"/>
      <c r="AY64" s="119"/>
      <c r="AZ64" s="119"/>
      <c r="BA64" s="119"/>
      <c r="BB64" s="119"/>
      <c r="BC64" s="119"/>
      <c r="BD64" s="119"/>
      <c r="BE64" s="119"/>
      <c r="BF64" s="119"/>
      <c r="BG64" s="119"/>
      <c r="BH64" s="119"/>
      <c r="BI64" s="119"/>
      <c r="BJ64" s="119"/>
      <c r="BK64" s="119"/>
      <c r="BL64" s="119"/>
      <c r="BM64" s="119"/>
      <c r="BN64" s="119"/>
      <c r="BO64" s="119"/>
      <c r="BP64" s="119"/>
      <c r="BQ64" s="119"/>
      <c r="BR64" s="119"/>
      <c r="BS64" s="119"/>
      <c r="BT64" s="58"/>
      <c r="BU64" s="58"/>
      <c r="BV64" s="58"/>
      <c r="BW64" s="58"/>
      <c r="BX64" s="58"/>
      <c r="BY64" s="58"/>
      <c r="BZ64" s="58"/>
      <c r="CA64" s="58"/>
      <c r="CB64" s="58"/>
      <c r="CC64" s="58"/>
      <c r="CD64" s="58"/>
      <c r="CE64" s="58"/>
      <c r="CF64" s="58"/>
    </row>
    <row r="65" spans="2:89" ht="6" customHeight="1" x14ac:dyDescent="0.2">
      <c r="C65" s="380"/>
      <c r="D65" s="381"/>
      <c r="E65" s="381"/>
      <c r="F65" s="381"/>
      <c r="G65" s="382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117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  <c r="BI65" s="21"/>
      <c r="BJ65" s="21"/>
      <c r="BK65" s="21"/>
      <c r="BL65" s="21"/>
      <c r="BM65" s="21"/>
      <c r="BN65" s="21"/>
      <c r="BO65" s="21"/>
      <c r="BP65" s="21"/>
      <c r="BQ65" s="21"/>
      <c r="BR65" s="21"/>
      <c r="BS65" s="21"/>
      <c r="BT65" s="58"/>
      <c r="BU65" s="58"/>
      <c r="BV65" s="58"/>
      <c r="BW65" s="58"/>
      <c r="BX65" s="58"/>
      <c r="BY65" s="58"/>
      <c r="BZ65" s="58"/>
      <c r="CA65" s="58"/>
      <c r="CB65" s="58"/>
      <c r="CC65" s="58"/>
      <c r="CD65" s="58"/>
      <c r="CE65" s="58"/>
      <c r="CF65" s="58"/>
      <c r="CJ65" s="173"/>
      <c r="CK65" s="173"/>
    </row>
    <row r="66" spans="2:89" s="58" customFormat="1" ht="6" customHeight="1" x14ac:dyDescent="0.2">
      <c r="B66" s="130"/>
      <c r="C66" s="50"/>
      <c r="D66" s="49"/>
      <c r="E66" s="51"/>
      <c r="F66" s="51"/>
      <c r="G66" s="294"/>
      <c r="H66" s="167"/>
      <c r="I66" s="167"/>
      <c r="J66" s="167"/>
      <c r="K66" s="167"/>
      <c r="L66" s="167"/>
      <c r="M66" s="167"/>
      <c r="N66" s="167"/>
      <c r="O66" s="167"/>
      <c r="P66" s="167"/>
      <c r="Q66" s="167"/>
      <c r="R66" s="174"/>
      <c r="S66" s="31"/>
      <c r="T66" s="167"/>
      <c r="U66" s="167"/>
      <c r="V66" s="167"/>
      <c r="W66" s="167"/>
      <c r="X66" s="167"/>
      <c r="Y66" s="167"/>
      <c r="Z66" s="167"/>
      <c r="AA66" s="167"/>
      <c r="AB66" s="167"/>
      <c r="AC66" s="167"/>
      <c r="AD66" s="167"/>
      <c r="AE66" s="174"/>
      <c r="AF66" s="167"/>
      <c r="AG66" s="167"/>
      <c r="AH66" s="167"/>
      <c r="AI66" s="167"/>
      <c r="AJ66" s="167"/>
      <c r="AK66" s="167"/>
      <c r="AL66" s="167"/>
      <c r="AM66" s="167"/>
      <c r="AN66" s="167"/>
      <c r="AO66" s="167"/>
      <c r="AP66" s="167"/>
      <c r="AQ66" s="167"/>
      <c r="AR66" s="174"/>
      <c r="AS66" s="167"/>
      <c r="AT66" s="167"/>
      <c r="AU66" s="167"/>
      <c r="AV66" s="167"/>
      <c r="AW66" s="167"/>
      <c r="AX66" s="167"/>
      <c r="AY66" s="167"/>
      <c r="AZ66" s="167"/>
      <c r="BA66" s="167"/>
      <c r="BB66" s="167"/>
      <c r="BC66" s="167"/>
      <c r="BD66" s="167"/>
      <c r="BE66" s="174"/>
      <c r="BF66" s="167"/>
      <c r="BG66" s="167"/>
      <c r="BH66" s="167"/>
      <c r="BI66" s="167"/>
      <c r="BJ66" s="167"/>
      <c r="BK66" s="167"/>
      <c r="BL66" s="167"/>
      <c r="BM66" s="167"/>
      <c r="BN66" s="167"/>
      <c r="BO66" s="167"/>
      <c r="BP66" s="167"/>
      <c r="BQ66" s="167"/>
      <c r="BR66" s="167"/>
      <c r="BS66" s="167"/>
      <c r="CJ66" s="130"/>
      <c r="CK66" s="130"/>
    </row>
    <row r="67" spans="2:89" x14ac:dyDescent="0.2">
      <c r="C67" s="169" t="s">
        <v>158</v>
      </c>
      <c r="D67" s="148"/>
      <c r="E67" s="51"/>
      <c r="F67" s="148"/>
      <c r="G67" s="123">
        <f t="shared" ref="G67:R67" si="262">IF(ISBLANK($C29),0,IF(VLOOKUP($C29,$CJ$3:$CK$62,2,FALSE)=G$2,$D29,0))</f>
        <v>0</v>
      </c>
      <c r="H67" s="124">
        <f t="shared" si="262"/>
        <v>50</v>
      </c>
      <c r="I67" s="124">
        <f t="shared" si="262"/>
        <v>0</v>
      </c>
      <c r="J67" s="124">
        <f t="shared" si="262"/>
        <v>0</v>
      </c>
      <c r="K67" s="124">
        <f t="shared" si="262"/>
        <v>0</v>
      </c>
      <c r="L67" s="124">
        <f t="shared" si="262"/>
        <v>0</v>
      </c>
      <c r="M67" s="124">
        <f t="shared" si="262"/>
        <v>0</v>
      </c>
      <c r="N67" s="124">
        <f t="shared" si="262"/>
        <v>0</v>
      </c>
      <c r="O67" s="124">
        <f t="shared" si="262"/>
        <v>0</v>
      </c>
      <c r="P67" s="124">
        <f t="shared" si="262"/>
        <v>0</v>
      </c>
      <c r="Q67" s="124">
        <f t="shared" si="262"/>
        <v>0</v>
      </c>
      <c r="R67" s="124">
        <f t="shared" si="262"/>
        <v>0</v>
      </c>
      <c r="S67" s="240">
        <f t="shared" ref="S67:S76" si="263">SUM(G67:R67)</f>
        <v>50</v>
      </c>
      <c r="T67" s="123">
        <f t="shared" ref="T67:AE67" si="264">IF(ISBLANK($C29),0,IF(VLOOKUP($C29,$CJ$3:$CK$62,2,FALSE)=T$2,$D29,0))</f>
        <v>0</v>
      </c>
      <c r="U67" s="124">
        <f t="shared" si="264"/>
        <v>0</v>
      </c>
      <c r="V67" s="124">
        <f t="shared" si="264"/>
        <v>0</v>
      </c>
      <c r="W67" s="124">
        <f t="shared" si="264"/>
        <v>0</v>
      </c>
      <c r="X67" s="124">
        <f t="shared" si="264"/>
        <v>0</v>
      </c>
      <c r="Y67" s="124">
        <f t="shared" si="264"/>
        <v>0</v>
      </c>
      <c r="Z67" s="124">
        <f t="shared" si="264"/>
        <v>0</v>
      </c>
      <c r="AA67" s="124">
        <f t="shared" si="264"/>
        <v>0</v>
      </c>
      <c r="AB67" s="124">
        <f t="shared" si="264"/>
        <v>0</v>
      </c>
      <c r="AC67" s="124">
        <f t="shared" si="264"/>
        <v>0</v>
      </c>
      <c r="AD67" s="124">
        <f t="shared" si="264"/>
        <v>0</v>
      </c>
      <c r="AE67" s="125">
        <f t="shared" si="264"/>
        <v>0</v>
      </c>
      <c r="AF67" s="443">
        <f t="shared" ref="AF67:AF76" si="265">SUM(T67:AE67)</f>
        <v>0</v>
      </c>
      <c r="AG67" s="123">
        <f t="shared" ref="AG67:AR67" si="266">IF(ISBLANK($C29),0,IF(VLOOKUP($C29,$CJ$3:$CK$62,2,FALSE)=AG$2,$D29,0))</f>
        <v>0</v>
      </c>
      <c r="AH67" s="124">
        <f t="shared" si="266"/>
        <v>0</v>
      </c>
      <c r="AI67" s="124">
        <f t="shared" si="266"/>
        <v>0</v>
      </c>
      <c r="AJ67" s="124">
        <f t="shared" si="266"/>
        <v>0</v>
      </c>
      <c r="AK67" s="124">
        <f t="shared" si="266"/>
        <v>0</v>
      </c>
      <c r="AL67" s="124">
        <f t="shared" si="266"/>
        <v>0</v>
      </c>
      <c r="AM67" s="124">
        <f t="shared" si="266"/>
        <v>0</v>
      </c>
      <c r="AN67" s="124">
        <f t="shared" si="266"/>
        <v>0</v>
      </c>
      <c r="AO67" s="124">
        <f t="shared" si="266"/>
        <v>0</v>
      </c>
      <c r="AP67" s="124">
        <f t="shared" si="266"/>
        <v>0</v>
      </c>
      <c r="AQ67" s="124">
        <f t="shared" si="266"/>
        <v>0</v>
      </c>
      <c r="AR67" s="125">
        <f t="shared" si="266"/>
        <v>0</v>
      </c>
      <c r="AS67" s="444">
        <f t="shared" ref="AS67:AS76" si="267">SUM(AG67:AR67)</f>
        <v>0</v>
      </c>
      <c r="AT67" s="123">
        <f t="shared" ref="AT67:BE67" si="268">IF(ISBLANK($C29),0,IF(VLOOKUP($C29,$CJ$3:$CK$62,2,FALSE)=AT$2,$D29,0))</f>
        <v>0</v>
      </c>
      <c r="AU67" s="124">
        <f t="shared" si="268"/>
        <v>0</v>
      </c>
      <c r="AV67" s="124">
        <f t="shared" si="268"/>
        <v>0</v>
      </c>
      <c r="AW67" s="124">
        <f t="shared" si="268"/>
        <v>0</v>
      </c>
      <c r="AX67" s="124">
        <f t="shared" si="268"/>
        <v>0</v>
      </c>
      <c r="AY67" s="124">
        <f t="shared" si="268"/>
        <v>0</v>
      </c>
      <c r="AZ67" s="124">
        <f t="shared" si="268"/>
        <v>0</v>
      </c>
      <c r="BA67" s="124">
        <f t="shared" si="268"/>
        <v>0</v>
      </c>
      <c r="BB67" s="124">
        <f t="shared" si="268"/>
        <v>0</v>
      </c>
      <c r="BC67" s="124">
        <f t="shared" si="268"/>
        <v>0</v>
      </c>
      <c r="BD67" s="124">
        <f t="shared" si="268"/>
        <v>0</v>
      </c>
      <c r="BE67" s="125">
        <f t="shared" si="268"/>
        <v>0</v>
      </c>
      <c r="BF67" s="445">
        <f t="shared" ref="BF67:BF76" si="269">SUM(AT67:BE67)</f>
        <v>0</v>
      </c>
      <c r="BG67" s="123">
        <f t="shared" ref="BG67:BR67" si="270">IF(ISBLANK($C29),0,IF(VLOOKUP($C29,$CJ$3:$CK$62,2,FALSE)=BG$2,$D29,0))</f>
        <v>0</v>
      </c>
      <c r="BH67" s="124">
        <f t="shared" si="270"/>
        <v>0</v>
      </c>
      <c r="BI67" s="124">
        <f t="shared" si="270"/>
        <v>0</v>
      </c>
      <c r="BJ67" s="124">
        <f t="shared" si="270"/>
        <v>0</v>
      </c>
      <c r="BK67" s="124">
        <f t="shared" si="270"/>
        <v>0</v>
      </c>
      <c r="BL67" s="124">
        <f t="shared" si="270"/>
        <v>0</v>
      </c>
      <c r="BM67" s="124">
        <f t="shared" si="270"/>
        <v>0</v>
      </c>
      <c r="BN67" s="124">
        <f t="shared" si="270"/>
        <v>0</v>
      </c>
      <c r="BO67" s="124">
        <f t="shared" si="270"/>
        <v>0</v>
      </c>
      <c r="BP67" s="124">
        <f t="shared" si="270"/>
        <v>0</v>
      </c>
      <c r="BQ67" s="124">
        <f t="shared" si="270"/>
        <v>0</v>
      </c>
      <c r="BR67" s="125">
        <f t="shared" si="270"/>
        <v>0</v>
      </c>
      <c r="BS67" s="437">
        <f t="shared" ref="BS67:BS76" si="271">SUM(BG67:BR67)</f>
        <v>0</v>
      </c>
      <c r="BT67" s="58"/>
      <c r="BU67" s="58"/>
      <c r="BV67" s="58"/>
      <c r="BW67" s="58"/>
      <c r="BX67" s="58"/>
      <c r="BY67" s="58"/>
      <c r="BZ67" s="58"/>
      <c r="CA67" s="58"/>
      <c r="CB67" s="58"/>
      <c r="CC67" s="58"/>
      <c r="CD67" s="58"/>
      <c r="CE67" s="58"/>
      <c r="CF67" s="58"/>
    </row>
    <row r="68" spans="2:89" x14ac:dyDescent="0.2">
      <c r="C68" s="169" t="s">
        <v>189</v>
      </c>
      <c r="D68" s="148"/>
      <c r="E68" s="51"/>
      <c r="F68" s="148"/>
      <c r="G68" s="80">
        <f t="shared" ref="G68:R68" si="272">IF(ISBLANK($C30),0,IF(VLOOKUP($C30,$CJ$3:$CK$62,2,FALSE)=G$2,$D30,0))</f>
        <v>0</v>
      </c>
      <c r="H68" s="81">
        <f t="shared" si="272"/>
        <v>275</v>
      </c>
      <c r="I68" s="81">
        <f t="shared" si="272"/>
        <v>0</v>
      </c>
      <c r="J68" s="81">
        <f t="shared" si="272"/>
        <v>0</v>
      </c>
      <c r="K68" s="81">
        <f t="shared" si="272"/>
        <v>0</v>
      </c>
      <c r="L68" s="81">
        <f t="shared" si="272"/>
        <v>0</v>
      </c>
      <c r="M68" s="81">
        <f t="shared" si="272"/>
        <v>0</v>
      </c>
      <c r="N68" s="81">
        <f t="shared" si="272"/>
        <v>0</v>
      </c>
      <c r="O68" s="81">
        <f t="shared" si="272"/>
        <v>0</v>
      </c>
      <c r="P68" s="81">
        <f t="shared" si="272"/>
        <v>0</v>
      </c>
      <c r="Q68" s="81">
        <f t="shared" si="272"/>
        <v>0</v>
      </c>
      <c r="R68" s="81">
        <f t="shared" si="272"/>
        <v>0</v>
      </c>
      <c r="S68" s="241">
        <f t="shared" si="263"/>
        <v>275</v>
      </c>
      <c r="T68" s="80">
        <f t="shared" ref="T68:AE68" si="273">IF(ISBLANK($C30),0,IF(VLOOKUP($C30,$CJ$3:$CK$62,2,FALSE)=T$2,$D30,0))</f>
        <v>0</v>
      </c>
      <c r="U68" s="81">
        <f t="shared" si="273"/>
        <v>0</v>
      </c>
      <c r="V68" s="81">
        <f t="shared" si="273"/>
        <v>0</v>
      </c>
      <c r="W68" s="81">
        <f t="shared" si="273"/>
        <v>0</v>
      </c>
      <c r="X68" s="81">
        <f t="shared" si="273"/>
        <v>0</v>
      </c>
      <c r="Y68" s="81">
        <f t="shared" si="273"/>
        <v>0</v>
      </c>
      <c r="Z68" s="81">
        <f t="shared" si="273"/>
        <v>0</v>
      </c>
      <c r="AA68" s="81">
        <f t="shared" si="273"/>
        <v>0</v>
      </c>
      <c r="AB68" s="81">
        <f t="shared" si="273"/>
        <v>0</v>
      </c>
      <c r="AC68" s="81">
        <f t="shared" si="273"/>
        <v>0</v>
      </c>
      <c r="AD68" s="81">
        <f t="shared" si="273"/>
        <v>0</v>
      </c>
      <c r="AE68" s="82">
        <f t="shared" si="273"/>
        <v>0</v>
      </c>
      <c r="AF68" s="408">
        <f t="shared" si="265"/>
        <v>0</v>
      </c>
      <c r="AG68" s="80">
        <f t="shared" ref="AG68:AR68" si="274">IF(ISBLANK($C30),0,IF(VLOOKUP($C30,$CJ$3:$CK$62,2,FALSE)=AG$2,$D30,0))</f>
        <v>0</v>
      </c>
      <c r="AH68" s="81">
        <f t="shared" si="274"/>
        <v>0</v>
      </c>
      <c r="AI68" s="81">
        <f t="shared" si="274"/>
        <v>0</v>
      </c>
      <c r="AJ68" s="81">
        <f t="shared" si="274"/>
        <v>0</v>
      </c>
      <c r="AK68" s="81">
        <f t="shared" si="274"/>
        <v>0</v>
      </c>
      <c r="AL68" s="81">
        <f t="shared" si="274"/>
        <v>0</v>
      </c>
      <c r="AM68" s="81">
        <f t="shared" si="274"/>
        <v>0</v>
      </c>
      <c r="AN68" s="81">
        <f t="shared" si="274"/>
        <v>0</v>
      </c>
      <c r="AO68" s="81">
        <f t="shared" si="274"/>
        <v>0</v>
      </c>
      <c r="AP68" s="81">
        <f t="shared" si="274"/>
        <v>0</v>
      </c>
      <c r="AQ68" s="81">
        <f t="shared" si="274"/>
        <v>0</v>
      </c>
      <c r="AR68" s="82">
        <f t="shared" si="274"/>
        <v>0</v>
      </c>
      <c r="AS68" s="409">
        <f t="shared" si="267"/>
        <v>0</v>
      </c>
      <c r="AT68" s="80">
        <f t="shared" ref="AT68:BE68" si="275">IF(ISBLANK($C30),0,IF(VLOOKUP($C30,$CJ$3:$CK$62,2,FALSE)=AT$2,$D30,0))</f>
        <v>0</v>
      </c>
      <c r="AU68" s="81">
        <f t="shared" si="275"/>
        <v>0</v>
      </c>
      <c r="AV68" s="81">
        <f t="shared" si="275"/>
        <v>0</v>
      </c>
      <c r="AW68" s="81">
        <f t="shared" si="275"/>
        <v>0</v>
      </c>
      <c r="AX68" s="81">
        <f t="shared" si="275"/>
        <v>0</v>
      </c>
      <c r="AY68" s="81">
        <f t="shared" si="275"/>
        <v>0</v>
      </c>
      <c r="AZ68" s="81">
        <f t="shared" si="275"/>
        <v>0</v>
      </c>
      <c r="BA68" s="81">
        <f t="shared" si="275"/>
        <v>0</v>
      </c>
      <c r="BB68" s="81">
        <f t="shared" si="275"/>
        <v>0</v>
      </c>
      <c r="BC68" s="81">
        <f t="shared" si="275"/>
        <v>0</v>
      </c>
      <c r="BD68" s="81">
        <f t="shared" si="275"/>
        <v>0</v>
      </c>
      <c r="BE68" s="82">
        <f t="shared" si="275"/>
        <v>0</v>
      </c>
      <c r="BF68" s="371">
        <f t="shared" si="269"/>
        <v>0</v>
      </c>
      <c r="BG68" s="80">
        <f t="shared" ref="BG68:BR68" si="276">IF(ISBLANK($C30),0,IF(VLOOKUP($C30,$CJ$3:$CK$62,2,FALSE)=BG$2,$D30,0))</f>
        <v>0</v>
      </c>
      <c r="BH68" s="81">
        <f t="shared" si="276"/>
        <v>0</v>
      </c>
      <c r="BI68" s="81">
        <f t="shared" si="276"/>
        <v>0</v>
      </c>
      <c r="BJ68" s="81">
        <f t="shared" si="276"/>
        <v>0</v>
      </c>
      <c r="BK68" s="81">
        <f t="shared" si="276"/>
        <v>0</v>
      </c>
      <c r="BL68" s="81">
        <f t="shared" si="276"/>
        <v>0</v>
      </c>
      <c r="BM68" s="81">
        <f t="shared" si="276"/>
        <v>0</v>
      </c>
      <c r="BN68" s="81">
        <f t="shared" si="276"/>
        <v>0</v>
      </c>
      <c r="BO68" s="81">
        <f t="shared" si="276"/>
        <v>0</v>
      </c>
      <c r="BP68" s="81">
        <f t="shared" si="276"/>
        <v>0</v>
      </c>
      <c r="BQ68" s="81">
        <f t="shared" si="276"/>
        <v>0</v>
      </c>
      <c r="BR68" s="82">
        <f t="shared" si="276"/>
        <v>0</v>
      </c>
      <c r="BS68" s="410">
        <f t="shared" si="271"/>
        <v>0</v>
      </c>
      <c r="BT68" s="58"/>
      <c r="BU68" s="58"/>
      <c r="BV68" s="58"/>
      <c r="BW68" s="58"/>
      <c r="BX68" s="58"/>
      <c r="BY68" s="58"/>
      <c r="BZ68" s="58"/>
      <c r="CA68" s="58"/>
      <c r="CB68" s="58"/>
      <c r="CC68" s="58"/>
      <c r="CD68" s="58"/>
      <c r="CE68" s="58"/>
      <c r="CF68" s="58"/>
      <c r="CJ68" s="58"/>
      <c r="CK68" s="58"/>
    </row>
    <row r="69" spans="2:89" x14ac:dyDescent="0.2">
      <c r="C69" s="169" t="s">
        <v>190</v>
      </c>
      <c r="D69" s="148"/>
      <c r="E69" s="51"/>
      <c r="F69" s="148"/>
      <c r="G69" s="80">
        <f t="shared" ref="G69:R69" si="277">IF(ISBLANK($C31),0,IF(VLOOKUP($C31,$CJ$3:$CK$62,2,FALSE)=G$2,$D31,0))</f>
        <v>0</v>
      </c>
      <c r="H69" s="81">
        <f t="shared" si="277"/>
        <v>0</v>
      </c>
      <c r="I69" s="81">
        <f t="shared" si="277"/>
        <v>0</v>
      </c>
      <c r="J69" s="81">
        <f t="shared" si="277"/>
        <v>0</v>
      </c>
      <c r="K69" s="81">
        <f t="shared" si="277"/>
        <v>0</v>
      </c>
      <c r="L69" s="81">
        <f t="shared" si="277"/>
        <v>1250</v>
      </c>
      <c r="M69" s="81">
        <f t="shared" si="277"/>
        <v>0</v>
      </c>
      <c r="N69" s="81">
        <f t="shared" si="277"/>
        <v>0</v>
      </c>
      <c r="O69" s="81">
        <f t="shared" si="277"/>
        <v>0</v>
      </c>
      <c r="P69" s="81">
        <f t="shared" si="277"/>
        <v>0</v>
      </c>
      <c r="Q69" s="81">
        <f t="shared" si="277"/>
        <v>0</v>
      </c>
      <c r="R69" s="81">
        <f t="shared" si="277"/>
        <v>0</v>
      </c>
      <c r="S69" s="241">
        <f t="shared" si="263"/>
        <v>1250</v>
      </c>
      <c r="T69" s="80">
        <f t="shared" ref="T69:AE69" si="278">IF(ISBLANK($C31),0,IF(VLOOKUP($C31,$CJ$3:$CK$62,2,FALSE)=T$2,$D31,0))</f>
        <v>0</v>
      </c>
      <c r="U69" s="81">
        <f t="shared" si="278"/>
        <v>0</v>
      </c>
      <c r="V69" s="81">
        <f t="shared" si="278"/>
        <v>0</v>
      </c>
      <c r="W69" s="81">
        <f t="shared" si="278"/>
        <v>0</v>
      </c>
      <c r="X69" s="81">
        <f t="shared" si="278"/>
        <v>0</v>
      </c>
      <c r="Y69" s="81">
        <f t="shared" si="278"/>
        <v>0</v>
      </c>
      <c r="Z69" s="81">
        <f t="shared" si="278"/>
        <v>0</v>
      </c>
      <c r="AA69" s="81">
        <f t="shared" si="278"/>
        <v>0</v>
      </c>
      <c r="AB69" s="81">
        <f t="shared" si="278"/>
        <v>0</v>
      </c>
      <c r="AC69" s="81">
        <f t="shared" si="278"/>
        <v>0</v>
      </c>
      <c r="AD69" s="81">
        <f t="shared" si="278"/>
        <v>0</v>
      </c>
      <c r="AE69" s="82">
        <f t="shared" si="278"/>
        <v>0</v>
      </c>
      <c r="AF69" s="408">
        <f t="shared" si="265"/>
        <v>0</v>
      </c>
      <c r="AG69" s="80">
        <f t="shared" ref="AG69:AR69" si="279">IF(ISBLANK($C31),0,IF(VLOOKUP($C31,$CJ$3:$CK$62,2,FALSE)=AG$2,$D31,0))</f>
        <v>0</v>
      </c>
      <c r="AH69" s="81">
        <f t="shared" si="279"/>
        <v>0</v>
      </c>
      <c r="AI69" s="81">
        <f t="shared" si="279"/>
        <v>0</v>
      </c>
      <c r="AJ69" s="81">
        <f t="shared" si="279"/>
        <v>0</v>
      </c>
      <c r="AK69" s="81">
        <f t="shared" si="279"/>
        <v>0</v>
      </c>
      <c r="AL69" s="81">
        <f t="shared" si="279"/>
        <v>0</v>
      </c>
      <c r="AM69" s="81">
        <f t="shared" si="279"/>
        <v>0</v>
      </c>
      <c r="AN69" s="81">
        <f t="shared" si="279"/>
        <v>0</v>
      </c>
      <c r="AO69" s="81">
        <f t="shared" si="279"/>
        <v>0</v>
      </c>
      <c r="AP69" s="81">
        <f t="shared" si="279"/>
        <v>0</v>
      </c>
      <c r="AQ69" s="81">
        <f t="shared" si="279"/>
        <v>0</v>
      </c>
      <c r="AR69" s="82">
        <f t="shared" si="279"/>
        <v>0</v>
      </c>
      <c r="AS69" s="409">
        <f t="shared" si="267"/>
        <v>0</v>
      </c>
      <c r="AT69" s="80">
        <f t="shared" ref="AT69:BE69" si="280">IF(ISBLANK($C31),0,IF(VLOOKUP($C31,$CJ$3:$CK$62,2,FALSE)=AT$2,$D31,0))</f>
        <v>0</v>
      </c>
      <c r="AU69" s="81">
        <f t="shared" si="280"/>
        <v>0</v>
      </c>
      <c r="AV69" s="81">
        <f t="shared" si="280"/>
        <v>0</v>
      </c>
      <c r="AW69" s="81">
        <f t="shared" si="280"/>
        <v>0</v>
      </c>
      <c r="AX69" s="81">
        <f t="shared" si="280"/>
        <v>0</v>
      </c>
      <c r="AY69" s="81">
        <f t="shared" si="280"/>
        <v>0</v>
      </c>
      <c r="AZ69" s="81">
        <f t="shared" si="280"/>
        <v>0</v>
      </c>
      <c r="BA69" s="81">
        <f t="shared" si="280"/>
        <v>0</v>
      </c>
      <c r="BB69" s="81">
        <f t="shared" si="280"/>
        <v>0</v>
      </c>
      <c r="BC69" s="81">
        <f t="shared" si="280"/>
        <v>0</v>
      </c>
      <c r="BD69" s="81">
        <f t="shared" si="280"/>
        <v>0</v>
      </c>
      <c r="BE69" s="82">
        <f t="shared" si="280"/>
        <v>0</v>
      </c>
      <c r="BF69" s="371">
        <f t="shared" si="269"/>
        <v>0</v>
      </c>
      <c r="BG69" s="80">
        <f t="shared" ref="BG69:BR69" si="281">IF(ISBLANK($C31),0,IF(VLOOKUP($C31,$CJ$3:$CK$62,2,FALSE)=BG$2,$D31,0))</f>
        <v>0</v>
      </c>
      <c r="BH69" s="81">
        <f t="shared" si="281"/>
        <v>0</v>
      </c>
      <c r="BI69" s="81">
        <f t="shared" si="281"/>
        <v>0</v>
      </c>
      <c r="BJ69" s="81">
        <f t="shared" si="281"/>
        <v>0</v>
      </c>
      <c r="BK69" s="81">
        <f t="shared" si="281"/>
        <v>0</v>
      </c>
      <c r="BL69" s="81">
        <f t="shared" si="281"/>
        <v>0</v>
      </c>
      <c r="BM69" s="81">
        <f t="shared" si="281"/>
        <v>0</v>
      </c>
      <c r="BN69" s="81">
        <f t="shared" si="281"/>
        <v>0</v>
      </c>
      <c r="BO69" s="81">
        <f t="shared" si="281"/>
        <v>0</v>
      </c>
      <c r="BP69" s="81">
        <f t="shared" si="281"/>
        <v>0</v>
      </c>
      <c r="BQ69" s="81">
        <f t="shared" si="281"/>
        <v>0</v>
      </c>
      <c r="BR69" s="82">
        <f t="shared" si="281"/>
        <v>0</v>
      </c>
      <c r="BS69" s="410">
        <f t="shared" si="271"/>
        <v>0</v>
      </c>
      <c r="BT69" s="58"/>
      <c r="BU69" s="58"/>
      <c r="BV69" s="58"/>
      <c r="BW69" s="58"/>
      <c r="BX69" s="58"/>
      <c r="BY69" s="58"/>
      <c r="BZ69" s="58"/>
      <c r="CA69" s="58"/>
      <c r="CB69" s="58"/>
      <c r="CC69" s="58"/>
      <c r="CD69" s="58"/>
      <c r="CE69" s="58"/>
      <c r="CF69" s="58"/>
    </row>
    <row r="70" spans="2:89" x14ac:dyDescent="0.2">
      <c r="C70" s="169" t="s">
        <v>159</v>
      </c>
      <c r="D70" s="148"/>
      <c r="E70" s="51"/>
      <c r="F70" s="148"/>
      <c r="G70" s="80">
        <f t="shared" ref="G70:R70" si="282">IF(ISBLANK($C32),0,IF(VLOOKUP($C32,$CJ$3:$CK$62,2,FALSE)=G$2,$D32,0))</f>
        <v>0</v>
      </c>
      <c r="H70" s="81">
        <f t="shared" si="282"/>
        <v>0</v>
      </c>
      <c r="I70" s="81">
        <f t="shared" si="282"/>
        <v>0</v>
      </c>
      <c r="J70" s="81">
        <f t="shared" si="282"/>
        <v>0</v>
      </c>
      <c r="K70" s="81">
        <f t="shared" si="282"/>
        <v>15</v>
      </c>
      <c r="L70" s="81">
        <f t="shared" si="282"/>
        <v>0</v>
      </c>
      <c r="M70" s="81">
        <f t="shared" si="282"/>
        <v>0</v>
      </c>
      <c r="N70" s="81">
        <f t="shared" si="282"/>
        <v>0</v>
      </c>
      <c r="O70" s="81">
        <f t="shared" si="282"/>
        <v>0</v>
      </c>
      <c r="P70" s="81">
        <f t="shared" si="282"/>
        <v>0</v>
      </c>
      <c r="Q70" s="81">
        <f t="shared" si="282"/>
        <v>0</v>
      </c>
      <c r="R70" s="81">
        <f t="shared" si="282"/>
        <v>0</v>
      </c>
      <c r="S70" s="241">
        <f t="shared" si="263"/>
        <v>15</v>
      </c>
      <c r="T70" s="80">
        <f t="shared" ref="T70:AE70" si="283">IF(ISBLANK($C32),0,IF(VLOOKUP($C32,$CJ$3:$CK$62,2,FALSE)=T$2,$D32,0))</f>
        <v>0</v>
      </c>
      <c r="U70" s="81">
        <f t="shared" si="283"/>
        <v>0</v>
      </c>
      <c r="V70" s="81">
        <f t="shared" si="283"/>
        <v>0</v>
      </c>
      <c r="W70" s="81">
        <f t="shared" si="283"/>
        <v>0</v>
      </c>
      <c r="X70" s="81">
        <f t="shared" si="283"/>
        <v>0</v>
      </c>
      <c r="Y70" s="81">
        <f t="shared" si="283"/>
        <v>0</v>
      </c>
      <c r="Z70" s="81">
        <f t="shared" si="283"/>
        <v>0</v>
      </c>
      <c r="AA70" s="81">
        <f t="shared" si="283"/>
        <v>0</v>
      </c>
      <c r="AB70" s="81">
        <f t="shared" si="283"/>
        <v>0</v>
      </c>
      <c r="AC70" s="81">
        <f t="shared" si="283"/>
        <v>0</v>
      </c>
      <c r="AD70" s="81">
        <f t="shared" si="283"/>
        <v>0</v>
      </c>
      <c r="AE70" s="82">
        <f t="shared" si="283"/>
        <v>0</v>
      </c>
      <c r="AF70" s="408">
        <f t="shared" si="265"/>
        <v>0</v>
      </c>
      <c r="AG70" s="80">
        <f t="shared" ref="AG70:AR70" si="284">IF(ISBLANK($C32),0,IF(VLOOKUP($C32,$CJ$3:$CK$62,2,FALSE)=AG$2,$D32,0))</f>
        <v>0</v>
      </c>
      <c r="AH70" s="81">
        <f t="shared" si="284"/>
        <v>0</v>
      </c>
      <c r="AI70" s="81">
        <f t="shared" si="284"/>
        <v>0</v>
      </c>
      <c r="AJ70" s="81">
        <f t="shared" si="284"/>
        <v>0</v>
      </c>
      <c r="AK70" s="81">
        <f t="shared" si="284"/>
        <v>0</v>
      </c>
      <c r="AL70" s="81">
        <f t="shared" si="284"/>
        <v>0</v>
      </c>
      <c r="AM70" s="81">
        <f t="shared" si="284"/>
        <v>0</v>
      </c>
      <c r="AN70" s="81">
        <f t="shared" si="284"/>
        <v>0</v>
      </c>
      <c r="AO70" s="81">
        <f t="shared" si="284"/>
        <v>0</v>
      </c>
      <c r="AP70" s="81">
        <f t="shared" si="284"/>
        <v>0</v>
      </c>
      <c r="AQ70" s="81">
        <f t="shared" si="284"/>
        <v>0</v>
      </c>
      <c r="AR70" s="82">
        <f t="shared" si="284"/>
        <v>0</v>
      </c>
      <c r="AS70" s="409">
        <f t="shared" si="267"/>
        <v>0</v>
      </c>
      <c r="AT70" s="80">
        <f t="shared" ref="AT70:BE70" si="285">IF(ISBLANK($C32),0,IF(VLOOKUP($C32,$CJ$3:$CK$62,2,FALSE)=AT$2,$D32,0))</f>
        <v>0</v>
      </c>
      <c r="AU70" s="81">
        <f t="shared" si="285"/>
        <v>0</v>
      </c>
      <c r="AV70" s="81">
        <f t="shared" si="285"/>
        <v>0</v>
      </c>
      <c r="AW70" s="81">
        <f t="shared" si="285"/>
        <v>0</v>
      </c>
      <c r="AX70" s="81">
        <f t="shared" si="285"/>
        <v>0</v>
      </c>
      <c r="AY70" s="81">
        <f t="shared" si="285"/>
        <v>0</v>
      </c>
      <c r="AZ70" s="81">
        <f t="shared" si="285"/>
        <v>0</v>
      </c>
      <c r="BA70" s="81">
        <f t="shared" si="285"/>
        <v>0</v>
      </c>
      <c r="BB70" s="81">
        <f t="shared" si="285"/>
        <v>0</v>
      </c>
      <c r="BC70" s="81">
        <f t="shared" si="285"/>
        <v>0</v>
      </c>
      <c r="BD70" s="81">
        <f t="shared" si="285"/>
        <v>0</v>
      </c>
      <c r="BE70" s="82">
        <f t="shared" si="285"/>
        <v>0</v>
      </c>
      <c r="BF70" s="371">
        <f t="shared" si="269"/>
        <v>0</v>
      </c>
      <c r="BG70" s="80">
        <f t="shared" ref="BG70:BR70" si="286">IF(ISBLANK($C32),0,IF(VLOOKUP($C32,$CJ$3:$CK$62,2,FALSE)=BG$2,$D32,0))</f>
        <v>0</v>
      </c>
      <c r="BH70" s="81">
        <f t="shared" si="286"/>
        <v>0</v>
      </c>
      <c r="BI70" s="81">
        <f t="shared" si="286"/>
        <v>0</v>
      </c>
      <c r="BJ70" s="81">
        <f t="shared" si="286"/>
        <v>0</v>
      </c>
      <c r="BK70" s="81">
        <f t="shared" si="286"/>
        <v>0</v>
      </c>
      <c r="BL70" s="81">
        <f t="shared" si="286"/>
        <v>0</v>
      </c>
      <c r="BM70" s="81">
        <f t="shared" si="286"/>
        <v>0</v>
      </c>
      <c r="BN70" s="81">
        <f t="shared" si="286"/>
        <v>0</v>
      </c>
      <c r="BO70" s="81">
        <f t="shared" si="286"/>
        <v>0</v>
      </c>
      <c r="BP70" s="81">
        <f t="shared" si="286"/>
        <v>0</v>
      </c>
      <c r="BQ70" s="81">
        <f t="shared" si="286"/>
        <v>0</v>
      </c>
      <c r="BR70" s="82">
        <f t="shared" si="286"/>
        <v>0</v>
      </c>
      <c r="BS70" s="410">
        <f t="shared" si="271"/>
        <v>0</v>
      </c>
      <c r="BT70" s="58"/>
      <c r="BU70" s="58"/>
      <c r="BV70" s="58"/>
      <c r="BW70" s="58"/>
      <c r="BX70" s="58"/>
      <c r="BY70" s="58"/>
      <c r="BZ70" s="58"/>
      <c r="CA70" s="58"/>
      <c r="CB70" s="58"/>
      <c r="CC70" s="58"/>
      <c r="CD70" s="58"/>
      <c r="CE70" s="58"/>
      <c r="CF70" s="58"/>
    </row>
    <row r="71" spans="2:89" x14ac:dyDescent="0.2">
      <c r="C71" s="169" t="str">
        <f>B33</f>
        <v>e</v>
      </c>
      <c r="D71" s="148"/>
      <c r="E71" s="148"/>
      <c r="F71" s="148"/>
      <c r="G71" s="80">
        <f t="shared" ref="G71:R71" si="287">IF(ISBLANK($C33),0,IF(VLOOKUP($C33,$CJ$3:$CK$62,2,FALSE)=G$2,$D33,0))</f>
        <v>0</v>
      </c>
      <c r="H71" s="81">
        <f t="shared" si="287"/>
        <v>0</v>
      </c>
      <c r="I71" s="81">
        <f t="shared" si="287"/>
        <v>0</v>
      </c>
      <c r="J71" s="81">
        <f t="shared" si="287"/>
        <v>0</v>
      </c>
      <c r="K71" s="81">
        <f t="shared" si="287"/>
        <v>0</v>
      </c>
      <c r="L71" s="81">
        <f t="shared" si="287"/>
        <v>0</v>
      </c>
      <c r="M71" s="81">
        <f t="shared" si="287"/>
        <v>0</v>
      </c>
      <c r="N71" s="81">
        <f t="shared" si="287"/>
        <v>0</v>
      </c>
      <c r="O71" s="81">
        <f t="shared" si="287"/>
        <v>0</v>
      </c>
      <c r="P71" s="81">
        <f t="shared" si="287"/>
        <v>0</v>
      </c>
      <c r="Q71" s="81">
        <f t="shared" si="287"/>
        <v>0</v>
      </c>
      <c r="R71" s="81">
        <f t="shared" si="287"/>
        <v>0</v>
      </c>
      <c r="S71" s="241">
        <f t="shared" si="263"/>
        <v>0</v>
      </c>
      <c r="T71" s="80">
        <f t="shared" ref="T71:AE71" si="288">IF(ISBLANK($C33),0,IF(VLOOKUP($C33,$CJ$3:$CK$62,2,FALSE)=T$2,$D33,0))</f>
        <v>0</v>
      </c>
      <c r="U71" s="81">
        <f t="shared" si="288"/>
        <v>0</v>
      </c>
      <c r="V71" s="81">
        <f t="shared" si="288"/>
        <v>0</v>
      </c>
      <c r="W71" s="81">
        <f t="shared" si="288"/>
        <v>0</v>
      </c>
      <c r="X71" s="81">
        <f t="shared" si="288"/>
        <v>0</v>
      </c>
      <c r="Y71" s="81">
        <f t="shared" si="288"/>
        <v>0</v>
      </c>
      <c r="Z71" s="81">
        <f t="shared" si="288"/>
        <v>0</v>
      </c>
      <c r="AA71" s="81">
        <f t="shared" si="288"/>
        <v>0</v>
      </c>
      <c r="AB71" s="81">
        <f t="shared" si="288"/>
        <v>0</v>
      </c>
      <c r="AC71" s="81">
        <f t="shared" si="288"/>
        <v>0</v>
      </c>
      <c r="AD71" s="81">
        <f t="shared" si="288"/>
        <v>0</v>
      </c>
      <c r="AE71" s="82">
        <f t="shared" si="288"/>
        <v>0</v>
      </c>
      <c r="AF71" s="408">
        <f t="shared" si="265"/>
        <v>0</v>
      </c>
      <c r="AG71" s="80">
        <f t="shared" ref="AG71:AR71" si="289">IF(ISBLANK($C33),0,IF(VLOOKUP($C33,$CJ$3:$CK$62,2,FALSE)=AG$2,$D33,0))</f>
        <v>0</v>
      </c>
      <c r="AH71" s="81">
        <f t="shared" si="289"/>
        <v>0</v>
      </c>
      <c r="AI71" s="81">
        <f t="shared" si="289"/>
        <v>0</v>
      </c>
      <c r="AJ71" s="81">
        <f t="shared" si="289"/>
        <v>0</v>
      </c>
      <c r="AK71" s="81">
        <f t="shared" si="289"/>
        <v>0</v>
      </c>
      <c r="AL71" s="81">
        <f t="shared" si="289"/>
        <v>0</v>
      </c>
      <c r="AM71" s="81">
        <f t="shared" si="289"/>
        <v>0</v>
      </c>
      <c r="AN71" s="81">
        <f t="shared" si="289"/>
        <v>0</v>
      </c>
      <c r="AO71" s="81">
        <f t="shared" si="289"/>
        <v>0</v>
      </c>
      <c r="AP71" s="81">
        <f t="shared" si="289"/>
        <v>0</v>
      </c>
      <c r="AQ71" s="81">
        <f t="shared" si="289"/>
        <v>0</v>
      </c>
      <c r="AR71" s="82">
        <f t="shared" si="289"/>
        <v>0</v>
      </c>
      <c r="AS71" s="409">
        <f t="shared" si="267"/>
        <v>0</v>
      </c>
      <c r="AT71" s="80">
        <f t="shared" ref="AT71:BE71" si="290">IF(ISBLANK($C33),0,IF(VLOOKUP($C33,$CJ$3:$CK$62,2,FALSE)=AT$2,$D33,0))</f>
        <v>0</v>
      </c>
      <c r="AU71" s="81">
        <f t="shared" si="290"/>
        <v>0</v>
      </c>
      <c r="AV71" s="81">
        <f t="shared" si="290"/>
        <v>0</v>
      </c>
      <c r="AW71" s="81">
        <f t="shared" si="290"/>
        <v>0</v>
      </c>
      <c r="AX71" s="81">
        <f t="shared" si="290"/>
        <v>0</v>
      </c>
      <c r="AY71" s="81">
        <f t="shared" si="290"/>
        <v>0</v>
      </c>
      <c r="AZ71" s="81">
        <f t="shared" si="290"/>
        <v>0</v>
      </c>
      <c r="BA71" s="81">
        <f t="shared" si="290"/>
        <v>0</v>
      </c>
      <c r="BB71" s="81">
        <f t="shared" si="290"/>
        <v>0</v>
      </c>
      <c r="BC71" s="81">
        <f t="shared" si="290"/>
        <v>0</v>
      </c>
      <c r="BD71" s="81">
        <f t="shared" si="290"/>
        <v>0</v>
      </c>
      <c r="BE71" s="82">
        <f t="shared" si="290"/>
        <v>0</v>
      </c>
      <c r="BF71" s="371">
        <f t="shared" si="269"/>
        <v>0</v>
      </c>
      <c r="BG71" s="80">
        <f t="shared" ref="BG71:BR71" si="291">IF(ISBLANK($C33),0,IF(VLOOKUP($C33,$CJ$3:$CK$62,2,FALSE)=BG$2,$D33,0))</f>
        <v>0</v>
      </c>
      <c r="BH71" s="81">
        <f t="shared" si="291"/>
        <v>0</v>
      </c>
      <c r="BI71" s="81">
        <f t="shared" si="291"/>
        <v>0</v>
      </c>
      <c r="BJ71" s="81">
        <f t="shared" si="291"/>
        <v>0</v>
      </c>
      <c r="BK71" s="81">
        <f t="shared" si="291"/>
        <v>0</v>
      </c>
      <c r="BL71" s="81">
        <f t="shared" si="291"/>
        <v>0</v>
      </c>
      <c r="BM71" s="81">
        <f t="shared" si="291"/>
        <v>0</v>
      </c>
      <c r="BN71" s="81">
        <f t="shared" si="291"/>
        <v>0</v>
      </c>
      <c r="BO71" s="81">
        <f t="shared" si="291"/>
        <v>0</v>
      </c>
      <c r="BP71" s="81">
        <f t="shared" si="291"/>
        <v>0</v>
      </c>
      <c r="BQ71" s="81">
        <f t="shared" si="291"/>
        <v>0</v>
      </c>
      <c r="BR71" s="82">
        <f t="shared" si="291"/>
        <v>0</v>
      </c>
      <c r="BS71" s="410">
        <f t="shared" si="271"/>
        <v>0</v>
      </c>
      <c r="BT71" s="58"/>
      <c r="BU71" s="58"/>
      <c r="BV71" s="58"/>
      <c r="BW71" s="58"/>
      <c r="BX71" s="58"/>
      <c r="BY71" s="58"/>
      <c r="BZ71" s="58"/>
      <c r="CA71" s="58"/>
      <c r="CB71" s="58"/>
      <c r="CC71" s="58"/>
      <c r="CD71" s="58"/>
      <c r="CE71" s="58"/>
      <c r="CF71" s="58"/>
    </row>
    <row r="72" spans="2:89" x14ac:dyDescent="0.2">
      <c r="C72" s="169" t="str">
        <f t="shared" ref="C72:C74" si="292">B34</f>
        <v>f</v>
      </c>
      <c r="D72" s="148"/>
      <c r="E72" s="148"/>
      <c r="F72" s="148"/>
      <c r="G72" s="80">
        <f t="shared" ref="G72:R72" si="293">IF(ISBLANK($C34),0,IF(VLOOKUP($C34,$CJ$3:$CK$62,2,FALSE)=G$2,$D34,0))</f>
        <v>0</v>
      </c>
      <c r="H72" s="81">
        <f t="shared" si="293"/>
        <v>0</v>
      </c>
      <c r="I72" s="81">
        <f t="shared" si="293"/>
        <v>0</v>
      </c>
      <c r="J72" s="81">
        <f t="shared" si="293"/>
        <v>0</v>
      </c>
      <c r="K72" s="81">
        <f t="shared" si="293"/>
        <v>0</v>
      </c>
      <c r="L72" s="81">
        <f t="shared" si="293"/>
        <v>0</v>
      </c>
      <c r="M72" s="81">
        <f t="shared" si="293"/>
        <v>0</v>
      </c>
      <c r="N72" s="81">
        <f t="shared" si="293"/>
        <v>0</v>
      </c>
      <c r="O72" s="81">
        <f t="shared" si="293"/>
        <v>0</v>
      </c>
      <c r="P72" s="81">
        <f t="shared" si="293"/>
        <v>0</v>
      </c>
      <c r="Q72" s="81">
        <f t="shared" si="293"/>
        <v>0</v>
      </c>
      <c r="R72" s="81">
        <f t="shared" si="293"/>
        <v>0</v>
      </c>
      <c r="S72" s="241">
        <f t="shared" si="263"/>
        <v>0</v>
      </c>
      <c r="T72" s="80">
        <f t="shared" ref="T72:AE72" si="294">IF(ISBLANK($C34),0,IF(VLOOKUP($C34,$CJ$3:$CK$62,2,FALSE)=T$2,$D34,0))</f>
        <v>0</v>
      </c>
      <c r="U72" s="81">
        <f t="shared" si="294"/>
        <v>0</v>
      </c>
      <c r="V72" s="81">
        <f t="shared" si="294"/>
        <v>0</v>
      </c>
      <c r="W72" s="81">
        <f t="shared" si="294"/>
        <v>0</v>
      </c>
      <c r="X72" s="81">
        <f t="shared" si="294"/>
        <v>0</v>
      </c>
      <c r="Y72" s="81">
        <f t="shared" si="294"/>
        <v>0</v>
      </c>
      <c r="Z72" s="81">
        <f t="shared" si="294"/>
        <v>0</v>
      </c>
      <c r="AA72" s="81">
        <f t="shared" si="294"/>
        <v>0</v>
      </c>
      <c r="AB72" s="81">
        <f t="shared" si="294"/>
        <v>0</v>
      </c>
      <c r="AC72" s="81">
        <f t="shared" si="294"/>
        <v>0</v>
      </c>
      <c r="AD72" s="81">
        <f t="shared" si="294"/>
        <v>0</v>
      </c>
      <c r="AE72" s="82">
        <f t="shared" si="294"/>
        <v>0</v>
      </c>
      <c r="AF72" s="408">
        <f t="shared" si="265"/>
        <v>0</v>
      </c>
      <c r="AG72" s="80">
        <f t="shared" ref="AG72:AR72" si="295">IF(ISBLANK($C34),0,IF(VLOOKUP($C34,$CJ$3:$CK$62,2,FALSE)=AG$2,$D34,0))</f>
        <v>0</v>
      </c>
      <c r="AH72" s="81">
        <f t="shared" si="295"/>
        <v>0</v>
      </c>
      <c r="AI72" s="81">
        <f t="shared" si="295"/>
        <v>0</v>
      </c>
      <c r="AJ72" s="81">
        <f t="shared" si="295"/>
        <v>0</v>
      </c>
      <c r="AK72" s="81">
        <f t="shared" si="295"/>
        <v>0</v>
      </c>
      <c r="AL72" s="81">
        <f t="shared" si="295"/>
        <v>0</v>
      </c>
      <c r="AM72" s="81">
        <f t="shared" si="295"/>
        <v>0</v>
      </c>
      <c r="AN72" s="81">
        <f t="shared" si="295"/>
        <v>0</v>
      </c>
      <c r="AO72" s="81">
        <f t="shared" si="295"/>
        <v>0</v>
      </c>
      <c r="AP72" s="81">
        <f t="shared" si="295"/>
        <v>0</v>
      </c>
      <c r="AQ72" s="81">
        <f t="shared" si="295"/>
        <v>0</v>
      </c>
      <c r="AR72" s="82">
        <f t="shared" si="295"/>
        <v>0</v>
      </c>
      <c r="AS72" s="409">
        <f t="shared" si="267"/>
        <v>0</v>
      </c>
      <c r="AT72" s="80">
        <f t="shared" ref="AT72:BE72" si="296">IF(ISBLANK($C34),0,IF(VLOOKUP($C34,$CJ$3:$CK$62,2,FALSE)=AT$2,$D34,0))</f>
        <v>0</v>
      </c>
      <c r="AU72" s="81">
        <f t="shared" si="296"/>
        <v>0</v>
      </c>
      <c r="AV72" s="81">
        <f t="shared" si="296"/>
        <v>0</v>
      </c>
      <c r="AW72" s="81">
        <f t="shared" si="296"/>
        <v>0</v>
      </c>
      <c r="AX72" s="81">
        <f t="shared" si="296"/>
        <v>0</v>
      </c>
      <c r="AY72" s="81">
        <f t="shared" si="296"/>
        <v>0</v>
      </c>
      <c r="AZ72" s="81">
        <f t="shared" si="296"/>
        <v>0</v>
      </c>
      <c r="BA72" s="81">
        <f t="shared" si="296"/>
        <v>0</v>
      </c>
      <c r="BB72" s="81">
        <f t="shared" si="296"/>
        <v>0</v>
      </c>
      <c r="BC72" s="81">
        <f t="shared" si="296"/>
        <v>0</v>
      </c>
      <c r="BD72" s="81">
        <f t="shared" si="296"/>
        <v>0</v>
      </c>
      <c r="BE72" s="82">
        <f t="shared" si="296"/>
        <v>0</v>
      </c>
      <c r="BF72" s="371">
        <f t="shared" si="269"/>
        <v>0</v>
      </c>
      <c r="BG72" s="80">
        <f t="shared" ref="BG72:BR72" si="297">IF(ISBLANK($C34),0,IF(VLOOKUP($C34,$CJ$3:$CK$62,2,FALSE)=BG$2,$D34,0))</f>
        <v>0</v>
      </c>
      <c r="BH72" s="81">
        <f t="shared" si="297"/>
        <v>0</v>
      </c>
      <c r="BI72" s="81">
        <f t="shared" si="297"/>
        <v>0</v>
      </c>
      <c r="BJ72" s="81">
        <f t="shared" si="297"/>
        <v>0</v>
      </c>
      <c r="BK72" s="81">
        <f t="shared" si="297"/>
        <v>0</v>
      </c>
      <c r="BL72" s="81">
        <f t="shared" si="297"/>
        <v>0</v>
      </c>
      <c r="BM72" s="81">
        <f t="shared" si="297"/>
        <v>0</v>
      </c>
      <c r="BN72" s="81">
        <f t="shared" si="297"/>
        <v>0</v>
      </c>
      <c r="BO72" s="81">
        <f t="shared" si="297"/>
        <v>0</v>
      </c>
      <c r="BP72" s="81">
        <f t="shared" si="297"/>
        <v>0</v>
      </c>
      <c r="BQ72" s="81">
        <f t="shared" si="297"/>
        <v>0</v>
      </c>
      <c r="BR72" s="82">
        <f t="shared" si="297"/>
        <v>0</v>
      </c>
      <c r="BS72" s="410">
        <f t="shared" si="271"/>
        <v>0</v>
      </c>
      <c r="BT72" s="58"/>
      <c r="BU72" s="58"/>
      <c r="BV72" s="58"/>
      <c r="BW72" s="58"/>
      <c r="BX72" s="58"/>
      <c r="BY72" s="58"/>
      <c r="BZ72" s="58"/>
      <c r="CA72" s="58"/>
      <c r="CB72" s="58"/>
      <c r="CC72" s="58"/>
      <c r="CD72" s="58"/>
      <c r="CE72" s="58"/>
      <c r="CF72" s="58"/>
    </row>
    <row r="73" spans="2:89" x14ac:dyDescent="0.2">
      <c r="C73" s="169" t="str">
        <f t="shared" si="292"/>
        <v>g</v>
      </c>
      <c r="D73" s="148"/>
      <c r="E73" s="148"/>
      <c r="F73" s="148"/>
      <c r="G73" s="80">
        <f t="shared" ref="G73:R73" si="298">IF(ISBLANK($C35),0,IF(VLOOKUP($C35,$CJ$3:$CK$62,2,FALSE)=G$2,$D35,0))</f>
        <v>0</v>
      </c>
      <c r="H73" s="81">
        <f t="shared" si="298"/>
        <v>0</v>
      </c>
      <c r="I73" s="81">
        <f t="shared" si="298"/>
        <v>0</v>
      </c>
      <c r="J73" s="81">
        <f t="shared" si="298"/>
        <v>0</v>
      </c>
      <c r="K73" s="81">
        <f t="shared" si="298"/>
        <v>0</v>
      </c>
      <c r="L73" s="81">
        <f t="shared" si="298"/>
        <v>0</v>
      </c>
      <c r="M73" s="81">
        <f t="shared" si="298"/>
        <v>0</v>
      </c>
      <c r="N73" s="81">
        <f t="shared" si="298"/>
        <v>0</v>
      </c>
      <c r="O73" s="81">
        <f t="shared" si="298"/>
        <v>0</v>
      </c>
      <c r="P73" s="81">
        <f t="shared" si="298"/>
        <v>0</v>
      </c>
      <c r="Q73" s="81">
        <f t="shared" si="298"/>
        <v>0</v>
      </c>
      <c r="R73" s="81">
        <f t="shared" si="298"/>
        <v>0</v>
      </c>
      <c r="S73" s="241">
        <f t="shared" si="263"/>
        <v>0</v>
      </c>
      <c r="T73" s="80">
        <f t="shared" ref="T73:AE73" si="299">IF(ISBLANK($C35),0,IF(VLOOKUP($C35,$CJ$3:$CK$62,2,FALSE)=T$2,$D35,0))</f>
        <v>0</v>
      </c>
      <c r="U73" s="81">
        <f t="shared" si="299"/>
        <v>0</v>
      </c>
      <c r="V73" s="81">
        <f t="shared" si="299"/>
        <v>0</v>
      </c>
      <c r="W73" s="81">
        <f t="shared" si="299"/>
        <v>0</v>
      </c>
      <c r="X73" s="81">
        <f t="shared" si="299"/>
        <v>0</v>
      </c>
      <c r="Y73" s="81">
        <f t="shared" si="299"/>
        <v>0</v>
      </c>
      <c r="Z73" s="81">
        <f t="shared" si="299"/>
        <v>0</v>
      </c>
      <c r="AA73" s="81">
        <f t="shared" si="299"/>
        <v>0</v>
      </c>
      <c r="AB73" s="81">
        <f t="shared" si="299"/>
        <v>0</v>
      </c>
      <c r="AC73" s="81">
        <f t="shared" si="299"/>
        <v>0</v>
      </c>
      <c r="AD73" s="81">
        <f t="shared" si="299"/>
        <v>0</v>
      </c>
      <c r="AE73" s="82">
        <f t="shared" si="299"/>
        <v>0</v>
      </c>
      <c r="AF73" s="408">
        <f t="shared" si="265"/>
        <v>0</v>
      </c>
      <c r="AG73" s="80">
        <f t="shared" ref="AG73:AR73" si="300">IF(ISBLANK($C35),0,IF(VLOOKUP($C35,$CJ$3:$CK$62,2,FALSE)=AG$2,$D35,0))</f>
        <v>0</v>
      </c>
      <c r="AH73" s="81">
        <f t="shared" si="300"/>
        <v>0</v>
      </c>
      <c r="AI73" s="81">
        <f t="shared" si="300"/>
        <v>0</v>
      </c>
      <c r="AJ73" s="81">
        <f t="shared" si="300"/>
        <v>0</v>
      </c>
      <c r="AK73" s="81">
        <f t="shared" si="300"/>
        <v>0</v>
      </c>
      <c r="AL73" s="81">
        <f t="shared" si="300"/>
        <v>0</v>
      </c>
      <c r="AM73" s="81">
        <f t="shared" si="300"/>
        <v>0</v>
      </c>
      <c r="AN73" s="81">
        <f t="shared" si="300"/>
        <v>0</v>
      </c>
      <c r="AO73" s="81">
        <f t="shared" si="300"/>
        <v>0</v>
      </c>
      <c r="AP73" s="81">
        <f t="shared" si="300"/>
        <v>0</v>
      </c>
      <c r="AQ73" s="81">
        <f t="shared" si="300"/>
        <v>0</v>
      </c>
      <c r="AR73" s="82">
        <f t="shared" si="300"/>
        <v>0</v>
      </c>
      <c r="AS73" s="409">
        <f t="shared" si="267"/>
        <v>0</v>
      </c>
      <c r="AT73" s="80">
        <f t="shared" ref="AT73:BE73" si="301">IF(ISBLANK($C35),0,IF(VLOOKUP($C35,$CJ$3:$CK$62,2,FALSE)=AT$2,$D35,0))</f>
        <v>0</v>
      </c>
      <c r="AU73" s="81">
        <f t="shared" si="301"/>
        <v>0</v>
      </c>
      <c r="AV73" s="81">
        <f t="shared" si="301"/>
        <v>0</v>
      </c>
      <c r="AW73" s="81">
        <f t="shared" si="301"/>
        <v>0</v>
      </c>
      <c r="AX73" s="81">
        <f t="shared" si="301"/>
        <v>0</v>
      </c>
      <c r="AY73" s="81">
        <f t="shared" si="301"/>
        <v>0</v>
      </c>
      <c r="AZ73" s="81">
        <f t="shared" si="301"/>
        <v>0</v>
      </c>
      <c r="BA73" s="81">
        <f t="shared" si="301"/>
        <v>0</v>
      </c>
      <c r="BB73" s="81">
        <f t="shared" si="301"/>
        <v>0</v>
      </c>
      <c r="BC73" s="81">
        <f t="shared" si="301"/>
        <v>0</v>
      </c>
      <c r="BD73" s="81">
        <f t="shared" si="301"/>
        <v>0</v>
      </c>
      <c r="BE73" s="82">
        <f t="shared" si="301"/>
        <v>0</v>
      </c>
      <c r="BF73" s="371">
        <f t="shared" si="269"/>
        <v>0</v>
      </c>
      <c r="BG73" s="80">
        <f t="shared" ref="BG73:BR73" si="302">IF(ISBLANK($C35),0,IF(VLOOKUP($C35,$CJ$3:$CK$62,2,FALSE)=BG$2,$D35,0))</f>
        <v>0</v>
      </c>
      <c r="BH73" s="81">
        <f t="shared" si="302"/>
        <v>0</v>
      </c>
      <c r="BI73" s="81">
        <f t="shared" si="302"/>
        <v>0</v>
      </c>
      <c r="BJ73" s="81">
        <f t="shared" si="302"/>
        <v>0</v>
      </c>
      <c r="BK73" s="81">
        <f t="shared" si="302"/>
        <v>0</v>
      </c>
      <c r="BL73" s="81">
        <f t="shared" si="302"/>
        <v>0</v>
      </c>
      <c r="BM73" s="81">
        <f t="shared" si="302"/>
        <v>0</v>
      </c>
      <c r="BN73" s="81">
        <f t="shared" si="302"/>
        <v>0</v>
      </c>
      <c r="BO73" s="81">
        <f t="shared" si="302"/>
        <v>0</v>
      </c>
      <c r="BP73" s="81">
        <f t="shared" si="302"/>
        <v>0</v>
      </c>
      <c r="BQ73" s="81">
        <f t="shared" si="302"/>
        <v>0</v>
      </c>
      <c r="BR73" s="82">
        <f t="shared" si="302"/>
        <v>0</v>
      </c>
      <c r="BS73" s="410">
        <f t="shared" si="271"/>
        <v>0</v>
      </c>
      <c r="BT73" s="58"/>
      <c r="BU73" s="58"/>
      <c r="BV73" s="58"/>
      <c r="BW73" s="58"/>
      <c r="BX73" s="58"/>
      <c r="BY73" s="58"/>
      <c r="BZ73" s="58"/>
      <c r="CA73" s="58"/>
      <c r="CB73" s="58"/>
      <c r="CC73" s="58"/>
      <c r="CD73" s="58"/>
      <c r="CE73" s="58"/>
      <c r="CF73" s="58"/>
    </row>
    <row r="74" spans="2:89" x14ac:dyDescent="0.2">
      <c r="C74" s="169" t="str">
        <f t="shared" si="292"/>
        <v>h</v>
      </c>
      <c r="D74" s="148"/>
      <c r="E74" s="148"/>
      <c r="F74" s="148"/>
      <c r="G74" s="80">
        <f t="shared" ref="G74:R74" si="303">IF(ISBLANK($C36),0,IF(VLOOKUP($C36,$CJ$3:$CK$62,2,FALSE)=G$2,$D36,0))</f>
        <v>0</v>
      </c>
      <c r="H74" s="81">
        <f t="shared" si="303"/>
        <v>0</v>
      </c>
      <c r="I74" s="81">
        <f t="shared" si="303"/>
        <v>0</v>
      </c>
      <c r="J74" s="81">
        <f t="shared" si="303"/>
        <v>0</v>
      </c>
      <c r="K74" s="81">
        <f t="shared" si="303"/>
        <v>0</v>
      </c>
      <c r="L74" s="81">
        <f t="shared" si="303"/>
        <v>0</v>
      </c>
      <c r="M74" s="81">
        <f t="shared" si="303"/>
        <v>0</v>
      </c>
      <c r="N74" s="81">
        <f t="shared" si="303"/>
        <v>0</v>
      </c>
      <c r="O74" s="81">
        <f t="shared" si="303"/>
        <v>0</v>
      </c>
      <c r="P74" s="81">
        <f t="shared" si="303"/>
        <v>0</v>
      </c>
      <c r="Q74" s="81">
        <f t="shared" si="303"/>
        <v>0</v>
      </c>
      <c r="R74" s="81">
        <f t="shared" si="303"/>
        <v>0</v>
      </c>
      <c r="S74" s="241">
        <f t="shared" si="263"/>
        <v>0</v>
      </c>
      <c r="T74" s="80">
        <f t="shared" ref="T74:AE74" si="304">IF(ISBLANK($C36),0,IF(VLOOKUP($C36,$CJ$3:$CK$62,2,FALSE)=T$2,$D36,0))</f>
        <v>0</v>
      </c>
      <c r="U74" s="81">
        <f t="shared" si="304"/>
        <v>0</v>
      </c>
      <c r="V74" s="81">
        <f t="shared" si="304"/>
        <v>0</v>
      </c>
      <c r="W74" s="81">
        <f t="shared" si="304"/>
        <v>0</v>
      </c>
      <c r="X74" s="81">
        <f t="shared" si="304"/>
        <v>0</v>
      </c>
      <c r="Y74" s="81">
        <f t="shared" si="304"/>
        <v>0</v>
      </c>
      <c r="Z74" s="81">
        <f t="shared" si="304"/>
        <v>0</v>
      </c>
      <c r="AA74" s="81">
        <f t="shared" si="304"/>
        <v>0</v>
      </c>
      <c r="AB74" s="81">
        <f t="shared" si="304"/>
        <v>0</v>
      </c>
      <c r="AC74" s="81">
        <f t="shared" si="304"/>
        <v>0</v>
      </c>
      <c r="AD74" s="81">
        <f t="shared" si="304"/>
        <v>0</v>
      </c>
      <c r="AE74" s="82">
        <f t="shared" si="304"/>
        <v>0</v>
      </c>
      <c r="AF74" s="408">
        <f t="shared" si="265"/>
        <v>0</v>
      </c>
      <c r="AG74" s="80">
        <f t="shared" ref="AG74:AR74" si="305">IF(ISBLANK($C36),0,IF(VLOOKUP($C36,$CJ$3:$CK$62,2,FALSE)=AG$2,$D36,0))</f>
        <v>0</v>
      </c>
      <c r="AH74" s="81">
        <f t="shared" si="305"/>
        <v>0</v>
      </c>
      <c r="AI74" s="81">
        <f t="shared" si="305"/>
        <v>0</v>
      </c>
      <c r="AJ74" s="81">
        <f t="shared" si="305"/>
        <v>0</v>
      </c>
      <c r="AK74" s="81">
        <f t="shared" si="305"/>
        <v>0</v>
      </c>
      <c r="AL74" s="81">
        <f t="shared" si="305"/>
        <v>0</v>
      </c>
      <c r="AM74" s="81">
        <f t="shared" si="305"/>
        <v>0</v>
      </c>
      <c r="AN74" s="81">
        <f t="shared" si="305"/>
        <v>0</v>
      </c>
      <c r="AO74" s="81">
        <f t="shared" si="305"/>
        <v>0</v>
      </c>
      <c r="AP74" s="81">
        <f t="shared" si="305"/>
        <v>0</v>
      </c>
      <c r="AQ74" s="81">
        <f t="shared" si="305"/>
        <v>0</v>
      </c>
      <c r="AR74" s="82">
        <f t="shared" si="305"/>
        <v>0</v>
      </c>
      <c r="AS74" s="409">
        <f t="shared" si="267"/>
        <v>0</v>
      </c>
      <c r="AT74" s="80">
        <f t="shared" ref="AT74:BE74" si="306">IF(ISBLANK($C36),0,IF(VLOOKUP($C36,$CJ$3:$CK$62,2,FALSE)=AT$2,$D36,0))</f>
        <v>0</v>
      </c>
      <c r="AU74" s="81">
        <f t="shared" si="306"/>
        <v>0</v>
      </c>
      <c r="AV74" s="81">
        <f t="shared" si="306"/>
        <v>0</v>
      </c>
      <c r="AW74" s="81">
        <f t="shared" si="306"/>
        <v>0</v>
      </c>
      <c r="AX74" s="81">
        <f t="shared" si="306"/>
        <v>0</v>
      </c>
      <c r="AY74" s="81">
        <f t="shared" si="306"/>
        <v>0</v>
      </c>
      <c r="AZ74" s="81">
        <f t="shared" si="306"/>
        <v>0</v>
      </c>
      <c r="BA74" s="81">
        <f t="shared" si="306"/>
        <v>0</v>
      </c>
      <c r="BB74" s="81">
        <f t="shared" si="306"/>
        <v>0</v>
      </c>
      <c r="BC74" s="81">
        <f t="shared" si="306"/>
        <v>0</v>
      </c>
      <c r="BD74" s="81">
        <f t="shared" si="306"/>
        <v>0</v>
      </c>
      <c r="BE74" s="82">
        <f t="shared" si="306"/>
        <v>0</v>
      </c>
      <c r="BF74" s="371">
        <f t="shared" si="269"/>
        <v>0</v>
      </c>
      <c r="BG74" s="80">
        <f t="shared" ref="BG74:BR74" si="307">IF(ISBLANK($C36),0,IF(VLOOKUP($C36,$CJ$3:$CK$62,2,FALSE)=BG$2,$D36,0))</f>
        <v>0</v>
      </c>
      <c r="BH74" s="81">
        <f t="shared" si="307"/>
        <v>0</v>
      </c>
      <c r="BI74" s="81">
        <f t="shared" si="307"/>
        <v>0</v>
      </c>
      <c r="BJ74" s="81">
        <f t="shared" si="307"/>
        <v>0</v>
      </c>
      <c r="BK74" s="81">
        <f t="shared" si="307"/>
        <v>0</v>
      </c>
      <c r="BL74" s="81">
        <f t="shared" si="307"/>
        <v>0</v>
      </c>
      <c r="BM74" s="81">
        <f t="shared" si="307"/>
        <v>0</v>
      </c>
      <c r="BN74" s="81">
        <f t="shared" si="307"/>
        <v>0</v>
      </c>
      <c r="BO74" s="81">
        <f t="shared" si="307"/>
        <v>0</v>
      </c>
      <c r="BP74" s="81">
        <f t="shared" si="307"/>
        <v>0</v>
      </c>
      <c r="BQ74" s="81">
        <f t="shared" si="307"/>
        <v>0</v>
      </c>
      <c r="BR74" s="82">
        <f t="shared" si="307"/>
        <v>0</v>
      </c>
      <c r="BS74" s="410">
        <f t="shared" si="271"/>
        <v>0</v>
      </c>
      <c r="BT74" s="58"/>
      <c r="BU74" s="58"/>
      <c r="BV74" s="58"/>
      <c r="BW74" s="58"/>
      <c r="BX74" s="58"/>
      <c r="BY74" s="58"/>
      <c r="BZ74" s="58"/>
      <c r="CA74" s="58"/>
      <c r="CB74" s="58"/>
      <c r="CC74" s="58"/>
      <c r="CD74" s="58"/>
      <c r="CE74" s="58"/>
      <c r="CF74" s="58"/>
    </row>
    <row r="75" spans="2:89" ht="6.75" customHeight="1" x14ac:dyDescent="0.2">
      <c r="C75" s="50"/>
      <c r="D75" s="148"/>
      <c r="E75" s="51"/>
      <c r="F75" s="148"/>
      <c r="G75" s="80"/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1"/>
      <c r="S75" s="241"/>
      <c r="T75" s="80"/>
      <c r="U75" s="81"/>
      <c r="V75" s="81"/>
      <c r="W75" s="81"/>
      <c r="X75" s="81"/>
      <c r="Y75" s="81"/>
      <c r="Z75" s="81"/>
      <c r="AA75" s="81"/>
      <c r="AB75" s="81"/>
      <c r="AC75" s="81"/>
      <c r="AD75" s="81"/>
      <c r="AE75" s="82"/>
      <c r="AF75" s="408"/>
      <c r="AG75" s="80"/>
      <c r="AH75" s="81"/>
      <c r="AI75" s="81"/>
      <c r="AJ75" s="81"/>
      <c r="AK75" s="81"/>
      <c r="AL75" s="81"/>
      <c r="AM75" s="81"/>
      <c r="AN75" s="81"/>
      <c r="AO75" s="81"/>
      <c r="AP75" s="81"/>
      <c r="AQ75" s="81"/>
      <c r="AR75" s="82"/>
      <c r="AS75" s="409"/>
      <c r="AT75" s="80"/>
      <c r="AU75" s="81"/>
      <c r="AV75" s="81"/>
      <c r="AW75" s="81"/>
      <c r="AX75" s="81"/>
      <c r="AY75" s="81"/>
      <c r="AZ75" s="81"/>
      <c r="BA75" s="81"/>
      <c r="BB75" s="81"/>
      <c r="BC75" s="81"/>
      <c r="BD75" s="81"/>
      <c r="BE75" s="82"/>
      <c r="BF75" s="371"/>
      <c r="BG75" s="80"/>
      <c r="BH75" s="81"/>
      <c r="BI75" s="81"/>
      <c r="BJ75" s="81"/>
      <c r="BK75" s="81"/>
      <c r="BL75" s="81"/>
      <c r="BM75" s="81"/>
      <c r="BN75" s="81"/>
      <c r="BO75" s="81"/>
      <c r="BP75" s="81"/>
      <c r="BQ75" s="81"/>
      <c r="BR75" s="82"/>
      <c r="BS75" s="410"/>
      <c r="BT75" s="58"/>
      <c r="BU75" s="58"/>
      <c r="BV75" s="58"/>
      <c r="BW75" s="58"/>
      <c r="BX75" s="58"/>
      <c r="BY75" s="58"/>
      <c r="BZ75" s="58"/>
      <c r="CA75" s="58"/>
      <c r="CB75" s="58"/>
      <c r="CC75" s="58"/>
      <c r="CD75" s="58"/>
      <c r="CE75" s="58"/>
      <c r="CF75" s="58"/>
    </row>
    <row r="76" spans="2:89" s="173" customFormat="1" x14ac:dyDescent="0.2">
      <c r="B76" s="130"/>
      <c r="C76" s="379" t="s">
        <v>205</v>
      </c>
      <c r="D76" s="148"/>
      <c r="E76" s="51"/>
      <c r="F76" s="152"/>
      <c r="G76" s="628"/>
      <c r="H76" s="629">
        <f t="shared" ref="H76:AO76" si="308">SUM(H67:H73)</f>
        <v>325</v>
      </c>
      <c r="I76" s="629">
        <f t="shared" si="308"/>
        <v>0</v>
      </c>
      <c r="J76" s="629">
        <f t="shared" si="308"/>
        <v>0</v>
      </c>
      <c r="K76" s="629">
        <f t="shared" si="308"/>
        <v>15</v>
      </c>
      <c r="L76" s="629">
        <f t="shared" si="308"/>
        <v>1250</v>
      </c>
      <c r="M76" s="629">
        <f t="shared" si="308"/>
        <v>0</v>
      </c>
      <c r="N76" s="629">
        <f t="shared" si="308"/>
        <v>0</v>
      </c>
      <c r="O76" s="629">
        <f t="shared" si="308"/>
        <v>0</v>
      </c>
      <c r="P76" s="629">
        <f t="shared" si="308"/>
        <v>0</v>
      </c>
      <c r="Q76" s="629">
        <f t="shared" si="308"/>
        <v>0</v>
      </c>
      <c r="R76" s="629">
        <f t="shared" si="308"/>
        <v>0</v>
      </c>
      <c r="S76" s="438">
        <f t="shared" si="263"/>
        <v>1590</v>
      </c>
      <c r="T76" s="628">
        <f t="shared" si="308"/>
        <v>0</v>
      </c>
      <c r="U76" s="629">
        <f t="shared" si="308"/>
        <v>0</v>
      </c>
      <c r="V76" s="629">
        <f t="shared" si="308"/>
        <v>0</v>
      </c>
      <c r="W76" s="629">
        <f t="shared" si="308"/>
        <v>0</v>
      </c>
      <c r="X76" s="629">
        <f t="shared" si="308"/>
        <v>0</v>
      </c>
      <c r="Y76" s="629">
        <f t="shared" si="308"/>
        <v>0</v>
      </c>
      <c r="Z76" s="629">
        <f t="shared" si="308"/>
        <v>0</v>
      </c>
      <c r="AA76" s="629">
        <f t="shared" si="308"/>
        <v>0</v>
      </c>
      <c r="AB76" s="629">
        <f t="shared" si="308"/>
        <v>0</v>
      </c>
      <c r="AC76" s="629">
        <f t="shared" si="308"/>
        <v>0</v>
      </c>
      <c r="AD76" s="629">
        <f t="shared" si="308"/>
        <v>0</v>
      </c>
      <c r="AE76" s="630">
        <f t="shared" si="308"/>
        <v>0</v>
      </c>
      <c r="AF76" s="439">
        <f t="shared" si="265"/>
        <v>0</v>
      </c>
      <c r="AG76" s="628">
        <f t="shared" si="308"/>
        <v>0</v>
      </c>
      <c r="AH76" s="629">
        <f t="shared" si="308"/>
        <v>0</v>
      </c>
      <c r="AI76" s="629">
        <f t="shared" si="308"/>
        <v>0</v>
      </c>
      <c r="AJ76" s="629">
        <f t="shared" si="308"/>
        <v>0</v>
      </c>
      <c r="AK76" s="629">
        <f t="shared" si="308"/>
        <v>0</v>
      </c>
      <c r="AL76" s="629">
        <f t="shared" si="308"/>
        <v>0</v>
      </c>
      <c r="AM76" s="629">
        <f t="shared" si="308"/>
        <v>0</v>
      </c>
      <c r="AN76" s="629">
        <f t="shared" si="308"/>
        <v>0</v>
      </c>
      <c r="AO76" s="629">
        <f t="shared" si="308"/>
        <v>0</v>
      </c>
      <c r="AP76" s="629">
        <f t="shared" ref="AP76:BR76" si="309">SUM(AP67:AP73)</f>
        <v>0</v>
      </c>
      <c r="AQ76" s="629">
        <f t="shared" si="309"/>
        <v>0</v>
      </c>
      <c r="AR76" s="630">
        <f t="shared" si="309"/>
        <v>0</v>
      </c>
      <c r="AS76" s="440">
        <f t="shared" si="267"/>
        <v>0</v>
      </c>
      <c r="AT76" s="628">
        <f t="shared" si="309"/>
        <v>0</v>
      </c>
      <c r="AU76" s="629">
        <f t="shared" si="309"/>
        <v>0</v>
      </c>
      <c r="AV76" s="629">
        <f t="shared" si="309"/>
        <v>0</v>
      </c>
      <c r="AW76" s="629">
        <f t="shared" si="309"/>
        <v>0</v>
      </c>
      <c r="AX76" s="629">
        <f t="shared" si="309"/>
        <v>0</v>
      </c>
      <c r="AY76" s="629">
        <f t="shared" si="309"/>
        <v>0</v>
      </c>
      <c r="AZ76" s="629">
        <f t="shared" si="309"/>
        <v>0</v>
      </c>
      <c r="BA76" s="629">
        <f t="shared" si="309"/>
        <v>0</v>
      </c>
      <c r="BB76" s="629">
        <f t="shared" si="309"/>
        <v>0</v>
      </c>
      <c r="BC76" s="629">
        <f t="shared" si="309"/>
        <v>0</v>
      </c>
      <c r="BD76" s="629">
        <f t="shared" si="309"/>
        <v>0</v>
      </c>
      <c r="BE76" s="630">
        <f t="shared" si="309"/>
        <v>0</v>
      </c>
      <c r="BF76" s="441">
        <f t="shared" si="269"/>
        <v>0</v>
      </c>
      <c r="BG76" s="628">
        <f t="shared" si="309"/>
        <v>0</v>
      </c>
      <c r="BH76" s="629">
        <f t="shared" si="309"/>
        <v>0</v>
      </c>
      <c r="BI76" s="629">
        <f t="shared" si="309"/>
        <v>0</v>
      </c>
      <c r="BJ76" s="629">
        <f t="shared" si="309"/>
        <v>0</v>
      </c>
      <c r="BK76" s="629">
        <f t="shared" si="309"/>
        <v>0</v>
      </c>
      <c r="BL76" s="629">
        <f t="shared" si="309"/>
        <v>0</v>
      </c>
      <c r="BM76" s="629">
        <f t="shared" si="309"/>
        <v>0</v>
      </c>
      <c r="BN76" s="629">
        <f t="shared" si="309"/>
        <v>0</v>
      </c>
      <c r="BO76" s="629">
        <f t="shared" si="309"/>
        <v>0</v>
      </c>
      <c r="BP76" s="629">
        <f t="shared" si="309"/>
        <v>0</v>
      </c>
      <c r="BQ76" s="629">
        <f t="shared" si="309"/>
        <v>0</v>
      </c>
      <c r="BR76" s="630">
        <f t="shared" si="309"/>
        <v>0</v>
      </c>
      <c r="BS76" s="442">
        <f t="shared" si="271"/>
        <v>0</v>
      </c>
      <c r="BT76" s="59"/>
      <c r="BU76" s="59"/>
      <c r="BV76" s="59"/>
      <c r="BW76" s="59"/>
      <c r="BX76" s="59"/>
      <c r="BY76" s="59"/>
      <c r="BZ76" s="59"/>
      <c r="CA76" s="59"/>
      <c r="CB76" s="59"/>
      <c r="CC76" s="59"/>
      <c r="CD76" s="59"/>
      <c r="CE76" s="59"/>
      <c r="CF76" s="59"/>
      <c r="CJ76" s="130"/>
      <c r="CK76" s="130"/>
    </row>
    <row r="77" spans="2:89" ht="6" customHeight="1" x14ac:dyDescent="0.2">
      <c r="C77" s="383"/>
      <c r="D77" s="369"/>
      <c r="E77" s="369"/>
      <c r="F77" s="160"/>
      <c r="G77" s="119"/>
      <c r="H77" s="119"/>
      <c r="I77" s="119"/>
      <c r="J77" s="119"/>
      <c r="K77" s="119"/>
      <c r="L77" s="119"/>
      <c r="M77" s="119"/>
      <c r="N77" s="119"/>
      <c r="O77" s="119"/>
      <c r="P77" s="119"/>
      <c r="Q77" s="119"/>
      <c r="R77" s="119"/>
      <c r="S77" s="119"/>
      <c r="T77" s="119"/>
      <c r="U77" s="119"/>
      <c r="V77" s="119"/>
      <c r="W77" s="119"/>
      <c r="X77" s="119"/>
      <c r="Y77" s="119"/>
      <c r="Z77" s="119"/>
      <c r="AA77" s="119"/>
      <c r="AB77" s="119"/>
      <c r="AC77" s="119"/>
      <c r="AD77" s="119"/>
      <c r="AE77" s="119"/>
      <c r="AF77" s="119"/>
      <c r="AG77" s="119"/>
      <c r="AH77" s="119"/>
      <c r="AI77" s="119"/>
      <c r="AJ77" s="119"/>
      <c r="AK77" s="119"/>
      <c r="AL77" s="119"/>
      <c r="AM77" s="119"/>
      <c r="AN77" s="119"/>
      <c r="AO77" s="119"/>
      <c r="AP77" s="119"/>
      <c r="AQ77" s="119"/>
      <c r="AR77" s="119"/>
      <c r="AS77" s="119"/>
      <c r="AT77" s="119"/>
      <c r="AU77" s="119"/>
      <c r="AV77" s="119"/>
      <c r="AW77" s="119"/>
      <c r="AX77" s="119"/>
      <c r="AY77" s="119"/>
      <c r="AZ77" s="119"/>
      <c r="BA77" s="119"/>
      <c r="BB77" s="119"/>
      <c r="BC77" s="119"/>
      <c r="BD77" s="119"/>
      <c r="BE77" s="119"/>
      <c r="BF77" s="119"/>
      <c r="BG77" s="119"/>
      <c r="BH77" s="119"/>
      <c r="BI77" s="119"/>
      <c r="BJ77" s="119"/>
      <c r="BK77" s="119"/>
      <c r="BL77" s="119"/>
      <c r="BM77" s="119"/>
      <c r="BN77" s="119"/>
      <c r="BO77" s="119"/>
      <c r="BP77" s="119"/>
      <c r="BQ77" s="119"/>
      <c r="BR77" s="119"/>
      <c r="BS77" s="119"/>
      <c r="BT77" s="58"/>
      <c r="BU77" s="58"/>
      <c r="BV77" s="58"/>
      <c r="BW77" s="58"/>
      <c r="BX77" s="58"/>
      <c r="BY77" s="58"/>
      <c r="BZ77" s="58"/>
      <c r="CA77" s="58"/>
      <c r="CB77" s="58"/>
      <c r="CC77" s="58"/>
      <c r="CD77" s="58"/>
      <c r="CE77" s="58"/>
      <c r="CF77" s="58"/>
    </row>
    <row r="78" spans="2:89" x14ac:dyDescent="0.2"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90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  <c r="AF78" s="58"/>
      <c r="AG78" s="58"/>
      <c r="AH78" s="58"/>
      <c r="AI78" s="58"/>
      <c r="AJ78" s="58"/>
      <c r="AK78" s="58"/>
      <c r="AL78" s="58"/>
      <c r="AM78" s="58"/>
      <c r="AN78" s="58"/>
      <c r="AO78" s="58"/>
      <c r="AP78" s="58"/>
      <c r="AQ78" s="58"/>
      <c r="AR78" s="58"/>
      <c r="AS78" s="58"/>
      <c r="AT78" s="58"/>
      <c r="AU78" s="58"/>
      <c r="AV78" s="58"/>
      <c r="AW78" s="58"/>
      <c r="AX78" s="58"/>
      <c r="AY78" s="58"/>
      <c r="AZ78" s="58"/>
      <c r="BA78" s="58"/>
      <c r="BB78" s="58"/>
      <c r="BC78" s="58"/>
      <c r="BD78" s="58"/>
      <c r="BE78" s="58"/>
      <c r="BF78" s="58"/>
      <c r="BG78" s="58"/>
      <c r="BH78" s="58"/>
      <c r="BI78" s="58"/>
      <c r="BJ78" s="58"/>
      <c r="BK78" s="58"/>
      <c r="BL78" s="58"/>
      <c r="BM78" s="58"/>
      <c r="BN78" s="58"/>
      <c r="BO78" s="58"/>
      <c r="BP78" s="58"/>
      <c r="BQ78" s="58"/>
      <c r="BR78" s="58"/>
      <c r="BS78" s="58"/>
      <c r="BT78" s="58"/>
      <c r="BU78" s="58"/>
      <c r="BV78" s="58"/>
      <c r="BW78" s="58"/>
      <c r="BX78" s="58"/>
      <c r="BY78" s="58"/>
      <c r="BZ78" s="58"/>
      <c r="CA78" s="58"/>
      <c r="CB78" s="58"/>
      <c r="CC78" s="58"/>
      <c r="CD78" s="58"/>
      <c r="CE78" s="58"/>
      <c r="CF78" s="58"/>
      <c r="CJ78" s="173"/>
      <c r="CK78" s="173"/>
    </row>
    <row r="79" spans="2:89" x14ac:dyDescent="0.2"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90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/>
      <c r="AQ79" s="58"/>
      <c r="AR79" s="58"/>
      <c r="AS79" s="58"/>
      <c r="AT79" s="58"/>
      <c r="AU79" s="58"/>
      <c r="AV79" s="58"/>
      <c r="AW79" s="58"/>
      <c r="AX79" s="58"/>
      <c r="AY79" s="58"/>
      <c r="AZ79" s="58"/>
      <c r="BA79" s="58"/>
      <c r="BB79" s="58"/>
      <c r="BC79" s="58"/>
      <c r="BD79" s="58"/>
      <c r="BE79" s="58"/>
      <c r="BF79" s="58"/>
      <c r="BG79" s="58"/>
      <c r="BH79" s="58"/>
      <c r="BI79" s="58"/>
      <c r="BJ79" s="58"/>
      <c r="BK79" s="58"/>
      <c r="BL79" s="58"/>
      <c r="BM79" s="58"/>
      <c r="BN79" s="58"/>
      <c r="BO79" s="58"/>
      <c r="BP79" s="58"/>
      <c r="BQ79" s="58"/>
      <c r="BR79" s="58"/>
      <c r="BS79" s="58"/>
      <c r="BT79" s="58"/>
      <c r="BU79" s="58"/>
      <c r="BV79" s="58"/>
      <c r="BW79" s="58"/>
      <c r="BX79" s="58"/>
      <c r="BY79" s="58"/>
      <c r="BZ79" s="58"/>
      <c r="CA79" s="58"/>
      <c r="CB79" s="58"/>
      <c r="CC79" s="58"/>
      <c r="CD79" s="58"/>
      <c r="CE79" s="58"/>
      <c r="CF79" s="58"/>
    </row>
    <row r="80" spans="2:89" x14ac:dyDescent="0.2"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90"/>
      <c r="T80" s="58"/>
      <c r="U80" s="58"/>
      <c r="V80" s="58"/>
      <c r="W80" s="58"/>
      <c r="X80" s="58"/>
      <c r="Y80" s="58"/>
      <c r="Z80" s="58"/>
      <c r="AA80" s="58"/>
      <c r="AB80" s="58"/>
      <c r="AC80" s="58"/>
      <c r="AD80" s="58"/>
      <c r="AE80" s="58"/>
      <c r="AF80" s="58"/>
      <c r="AG80" s="58"/>
      <c r="AH80" s="58"/>
      <c r="AI80" s="58"/>
      <c r="AJ80" s="58"/>
      <c r="AK80" s="58"/>
      <c r="AL80" s="58"/>
      <c r="AM80" s="58"/>
      <c r="AN80" s="58"/>
      <c r="AO80" s="58"/>
      <c r="AP80" s="58"/>
      <c r="AQ80" s="58"/>
      <c r="AR80" s="58"/>
      <c r="AS80" s="58"/>
      <c r="AT80" s="58"/>
      <c r="AU80" s="58"/>
      <c r="AV80" s="58"/>
      <c r="AW80" s="58"/>
      <c r="AX80" s="58"/>
      <c r="AY80" s="58"/>
      <c r="AZ80" s="58"/>
      <c r="BA80" s="58"/>
      <c r="BB80" s="58"/>
      <c r="BC80" s="58"/>
      <c r="BD80" s="58"/>
      <c r="BE80" s="58"/>
      <c r="BF80" s="58"/>
      <c r="BG80" s="58"/>
      <c r="BH80" s="58"/>
      <c r="BI80" s="58"/>
      <c r="BJ80" s="58"/>
      <c r="BK80" s="58"/>
      <c r="BL80" s="58"/>
      <c r="BM80" s="58"/>
      <c r="BN80" s="58"/>
      <c r="BO80" s="58"/>
      <c r="BP80" s="58"/>
      <c r="BQ80" s="58"/>
      <c r="BR80" s="58"/>
      <c r="BS80" s="58"/>
      <c r="BT80" s="58"/>
      <c r="BU80" s="58"/>
      <c r="BV80" s="58"/>
      <c r="BW80" s="58"/>
      <c r="BX80" s="58"/>
      <c r="BY80" s="58"/>
      <c r="BZ80" s="58"/>
      <c r="CA80" s="58"/>
      <c r="CB80" s="58"/>
      <c r="CC80" s="58"/>
      <c r="CD80" s="58"/>
      <c r="CE80" s="58"/>
      <c r="CF80" s="58"/>
    </row>
    <row r="81" spans="7:84" x14ac:dyDescent="0.2"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90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58"/>
      <c r="AS81" s="58"/>
      <c r="AT81" s="58"/>
      <c r="AU81" s="58"/>
      <c r="AV81" s="58"/>
      <c r="AW81" s="58"/>
      <c r="AX81" s="58"/>
      <c r="AY81" s="58"/>
      <c r="AZ81" s="58"/>
      <c r="BA81" s="58"/>
      <c r="BB81" s="58"/>
      <c r="BC81" s="58"/>
      <c r="BD81" s="58"/>
      <c r="BE81" s="58"/>
      <c r="BF81" s="58"/>
      <c r="BG81" s="58"/>
      <c r="BH81" s="58"/>
      <c r="BI81" s="58"/>
      <c r="BJ81" s="58"/>
      <c r="BK81" s="58"/>
      <c r="BL81" s="58"/>
      <c r="BM81" s="58"/>
      <c r="BN81" s="58"/>
      <c r="BO81" s="58"/>
      <c r="BP81" s="58"/>
      <c r="BQ81" s="58"/>
      <c r="BR81" s="58"/>
      <c r="BS81" s="58"/>
      <c r="BT81" s="58"/>
      <c r="BU81" s="58"/>
      <c r="BV81" s="58"/>
      <c r="BW81" s="58"/>
      <c r="BX81" s="58"/>
      <c r="BY81" s="58"/>
      <c r="BZ81" s="58"/>
      <c r="CA81" s="58"/>
      <c r="CB81" s="58"/>
      <c r="CC81" s="58"/>
      <c r="CD81" s="58"/>
      <c r="CE81" s="58"/>
      <c r="CF81" s="58"/>
    </row>
    <row r="82" spans="7:84" x14ac:dyDescent="0.2"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90"/>
      <c r="T82" s="58"/>
      <c r="U82" s="58"/>
      <c r="V82" s="58"/>
      <c r="W82" s="58"/>
      <c r="X82" s="58"/>
      <c r="Y82" s="58"/>
      <c r="Z82" s="58"/>
      <c r="AA82" s="58"/>
      <c r="AB82" s="58"/>
      <c r="AC82" s="58"/>
      <c r="AD82" s="58"/>
      <c r="AE82" s="58"/>
      <c r="AF82" s="58"/>
      <c r="AG82" s="58"/>
      <c r="AH82" s="58"/>
      <c r="AI82" s="58"/>
      <c r="AJ82" s="58"/>
      <c r="AK82" s="58"/>
      <c r="AL82" s="58"/>
      <c r="AM82" s="58"/>
      <c r="AN82" s="58"/>
      <c r="AO82" s="58"/>
      <c r="AP82" s="58"/>
      <c r="AQ82" s="58"/>
      <c r="AR82" s="58"/>
      <c r="AS82" s="58"/>
      <c r="AT82" s="58"/>
      <c r="AU82" s="58"/>
      <c r="AV82" s="58"/>
      <c r="AW82" s="58"/>
      <c r="AX82" s="58"/>
      <c r="AY82" s="58"/>
      <c r="AZ82" s="58"/>
      <c r="BA82" s="58"/>
      <c r="BB82" s="58"/>
      <c r="BC82" s="58"/>
      <c r="BD82" s="58"/>
      <c r="BE82" s="58"/>
      <c r="BF82" s="58"/>
      <c r="BG82" s="58"/>
      <c r="BH82" s="58"/>
      <c r="BI82" s="58"/>
      <c r="BJ82" s="58"/>
      <c r="BK82" s="58"/>
      <c r="BL82" s="58"/>
      <c r="BM82" s="58"/>
      <c r="BN82" s="58"/>
      <c r="BO82" s="58"/>
      <c r="BP82" s="58"/>
      <c r="BQ82" s="58"/>
      <c r="BR82" s="58"/>
      <c r="BS82" s="58"/>
      <c r="BT82" s="58"/>
      <c r="BU82" s="58"/>
      <c r="BV82" s="58"/>
      <c r="BW82" s="58"/>
      <c r="BX82" s="58"/>
      <c r="BY82" s="58"/>
      <c r="BZ82" s="58"/>
      <c r="CA82" s="58"/>
      <c r="CB82" s="58"/>
      <c r="CC82" s="58"/>
      <c r="CD82" s="58"/>
      <c r="CE82" s="58"/>
      <c r="CF82" s="58"/>
    </row>
    <row r="83" spans="7:84" x14ac:dyDescent="0.2"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90"/>
      <c r="T83" s="58"/>
      <c r="U83" s="58"/>
      <c r="V83" s="58"/>
      <c r="W83" s="58"/>
      <c r="X83" s="58"/>
      <c r="Y83" s="58"/>
      <c r="Z83" s="58"/>
      <c r="AA83" s="58"/>
      <c r="AB83" s="58"/>
      <c r="AC83" s="58"/>
      <c r="AD83" s="58"/>
      <c r="AE83" s="58"/>
      <c r="AF83" s="58"/>
      <c r="AG83" s="58"/>
      <c r="AH83" s="58"/>
      <c r="AI83" s="58"/>
      <c r="AJ83" s="58"/>
      <c r="AK83" s="58"/>
      <c r="AL83" s="58"/>
      <c r="AM83" s="58"/>
      <c r="AN83" s="58"/>
      <c r="AO83" s="58"/>
      <c r="AP83" s="58"/>
      <c r="AQ83" s="58"/>
      <c r="AR83" s="58"/>
      <c r="AS83" s="58"/>
      <c r="AT83" s="58"/>
      <c r="AU83" s="58"/>
      <c r="AV83" s="58"/>
      <c r="AW83" s="58"/>
      <c r="AX83" s="58"/>
      <c r="AY83" s="58"/>
      <c r="AZ83" s="58"/>
      <c r="BA83" s="58"/>
      <c r="BB83" s="58"/>
      <c r="BC83" s="58"/>
      <c r="BD83" s="58"/>
      <c r="BE83" s="58"/>
      <c r="BF83" s="58"/>
      <c r="BG83" s="58"/>
      <c r="BH83" s="58"/>
      <c r="BI83" s="58"/>
      <c r="BJ83" s="58"/>
      <c r="BK83" s="58"/>
      <c r="BL83" s="58"/>
      <c r="BM83" s="58"/>
      <c r="BN83" s="58"/>
      <c r="BO83" s="58"/>
      <c r="BP83" s="58"/>
      <c r="BQ83" s="58"/>
      <c r="BR83" s="58"/>
      <c r="BS83" s="58"/>
      <c r="BT83" s="58"/>
      <c r="BU83" s="58"/>
      <c r="BV83" s="58"/>
      <c r="BW83" s="58"/>
      <c r="BX83" s="58"/>
      <c r="BY83" s="58"/>
      <c r="BZ83" s="58"/>
      <c r="CA83" s="58"/>
      <c r="CB83" s="58"/>
      <c r="CC83" s="58"/>
      <c r="CD83" s="58"/>
      <c r="CE83" s="58"/>
      <c r="CF83" s="58"/>
    </row>
    <row r="84" spans="7:84" x14ac:dyDescent="0.2"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90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8"/>
      <c r="AS84" s="58"/>
      <c r="AT84" s="58"/>
      <c r="AU84" s="58"/>
      <c r="AV84" s="58"/>
      <c r="AW84" s="58"/>
      <c r="AX84" s="58"/>
      <c r="AY84" s="58"/>
      <c r="AZ84" s="58"/>
      <c r="BA84" s="58"/>
      <c r="BB84" s="58"/>
      <c r="BC84" s="58"/>
      <c r="BD84" s="58"/>
      <c r="BE84" s="58"/>
      <c r="BF84" s="58"/>
      <c r="BG84" s="58"/>
      <c r="BH84" s="58"/>
      <c r="BI84" s="58"/>
      <c r="BJ84" s="58"/>
      <c r="BK84" s="58"/>
      <c r="BL84" s="58"/>
      <c r="BM84" s="58"/>
      <c r="BN84" s="58"/>
      <c r="BO84" s="58"/>
      <c r="BP84" s="58"/>
      <c r="BQ84" s="58"/>
      <c r="BR84" s="58"/>
      <c r="BS84" s="58"/>
      <c r="BT84" s="58"/>
      <c r="BU84" s="58"/>
      <c r="BV84" s="58"/>
      <c r="BW84" s="58"/>
      <c r="BX84" s="58"/>
      <c r="BY84" s="58"/>
      <c r="BZ84" s="58"/>
      <c r="CA84" s="58"/>
      <c r="CB84" s="58"/>
      <c r="CC84" s="58"/>
      <c r="CD84" s="58"/>
      <c r="CE84" s="58"/>
      <c r="CF84" s="58"/>
    </row>
    <row r="85" spans="7:84" x14ac:dyDescent="0.2"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90"/>
      <c r="T85" s="58"/>
      <c r="U85" s="58"/>
      <c r="V85" s="58"/>
      <c r="W85" s="58"/>
      <c r="X85" s="58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L85" s="58"/>
      <c r="AM85" s="58"/>
      <c r="AN85" s="58"/>
      <c r="AO85" s="58"/>
      <c r="AP85" s="58"/>
      <c r="AQ85" s="58"/>
      <c r="AR85" s="58"/>
      <c r="AS85" s="58"/>
      <c r="AT85" s="58"/>
      <c r="AU85" s="58"/>
      <c r="AV85" s="58"/>
      <c r="AW85" s="58"/>
      <c r="AX85" s="58"/>
      <c r="AY85" s="58"/>
      <c r="AZ85" s="58"/>
      <c r="BA85" s="58"/>
      <c r="BB85" s="58"/>
      <c r="BC85" s="58"/>
      <c r="BD85" s="58"/>
      <c r="BE85" s="58"/>
      <c r="BF85" s="58"/>
      <c r="BG85" s="58"/>
      <c r="BH85" s="58"/>
      <c r="BI85" s="58"/>
      <c r="BJ85" s="58"/>
      <c r="BK85" s="58"/>
      <c r="BL85" s="58"/>
      <c r="BM85" s="58"/>
      <c r="BN85" s="58"/>
      <c r="BO85" s="58"/>
      <c r="BP85" s="58"/>
      <c r="BQ85" s="58"/>
      <c r="BR85" s="58"/>
      <c r="BS85" s="58"/>
      <c r="BT85" s="58"/>
      <c r="BU85" s="58"/>
      <c r="BV85" s="58"/>
      <c r="BW85" s="58"/>
      <c r="BX85" s="58"/>
      <c r="BY85" s="58"/>
      <c r="BZ85" s="58"/>
      <c r="CA85" s="58"/>
      <c r="CB85" s="58"/>
      <c r="CC85" s="58"/>
      <c r="CD85" s="58"/>
      <c r="CE85" s="58"/>
      <c r="CF85" s="58"/>
    </row>
    <row r="86" spans="7:84" x14ac:dyDescent="0.2"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90"/>
      <c r="T86" s="58"/>
      <c r="U86" s="58"/>
      <c r="V86" s="58"/>
      <c r="W86" s="58"/>
      <c r="X86" s="58"/>
      <c r="Y86" s="58"/>
      <c r="Z86" s="58"/>
      <c r="AA86" s="58"/>
      <c r="AB86" s="58"/>
      <c r="AC86" s="58"/>
      <c r="AD86" s="58"/>
      <c r="AE86" s="58"/>
      <c r="AF86" s="58"/>
      <c r="AG86" s="58"/>
      <c r="AH86" s="58"/>
      <c r="AI86" s="58"/>
      <c r="AJ86" s="58"/>
      <c r="AK86" s="58"/>
      <c r="AL86" s="58"/>
      <c r="AM86" s="58"/>
      <c r="AN86" s="58"/>
      <c r="AO86" s="58"/>
      <c r="AP86" s="58"/>
      <c r="AQ86" s="58"/>
      <c r="AR86" s="58"/>
      <c r="AS86" s="58"/>
      <c r="AT86" s="58"/>
      <c r="AU86" s="58"/>
      <c r="AV86" s="58"/>
      <c r="AW86" s="58"/>
      <c r="AX86" s="58"/>
      <c r="AY86" s="58"/>
      <c r="AZ86" s="58"/>
      <c r="BA86" s="58"/>
      <c r="BB86" s="58"/>
      <c r="BC86" s="58"/>
      <c r="BD86" s="58"/>
      <c r="BE86" s="58"/>
      <c r="BF86" s="58"/>
      <c r="BG86" s="58"/>
      <c r="BH86" s="58"/>
      <c r="BI86" s="58"/>
      <c r="BJ86" s="58"/>
      <c r="BK86" s="58"/>
      <c r="BL86" s="58"/>
      <c r="BM86" s="58"/>
      <c r="BN86" s="58"/>
      <c r="BO86" s="58"/>
      <c r="BP86" s="58"/>
      <c r="BQ86" s="58"/>
      <c r="BR86" s="58"/>
      <c r="BS86" s="58"/>
      <c r="BT86" s="58"/>
      <c r="BU86" s="58"/>
      <c r="BV86" s="58"/>
      <c r="BW86" s="58"/>
      <c r="BX86" s="58"/>
      <c r="BY86" s="58"/>
      <c r="BZ86" s="58"/>
      <c r="CA86" s="58"/>
      <c r="CB86" s="58"/>
      <c r="CC86" s="58"/>
      <c r="CD86" s="58"/>
      <c r="CE86" s="58"/>
      <c r="CF86" s="58"/>
    </row>
    <row r="87" spans="7:84" x14ac:dyDescent="0.2"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90"/>
      <c r="T87" s="58"/>
      <c r="U87" s="58"/>
      <c r="V87" s="58"/>
      <c r="W87" s="58"/>
      <c r="X87" s="58"/>
      <c r="Y87" s="58"/>
      <c r="Z87" s="58"/>
      <c r="AA87" s="58"/>
      <c r="AB87" s="58"/>
      <c r="AC87" s="58"/>
      <c r="AD87" s="58"/>
      <c r="AE87" s="58"/>
      <c r="AF87" s="58"/>
      <c r="AG87" s="58"/>
      <c r="AH87" s="58"/>
      <c r="AI87" s="58"/>
      <c r="AJ87" s="58"/>
      <c r="AK87" s="58"/>
      <c r="AL87" s="58"/>
      <c r="AM87" s="58"/>
      <c r="AN87" s="58"/>
      <c r="AO87" s="58"/>
      <c r="AP87" s="58"/>
      <c r="AQ87" s="58"/>
      <c r="AR87" s="58"/>
      <c r="AS87" s="58"/>
      <c r="AT87" s="58"/>
      <c r="AU87" s="58"/>
      <c r="AV87" s="58"/>
      <c r="AW87" s="58"/>
      <c r="AX87" s="58"/>
      <c r="AY87" s="58"/>
      <c r="AZ87" s="58"/>
      <c r="BA87" s="58"/>
      <c r="BB87" s="58"/>
      <c r="BC87" s="58"/>
      <c r="BD87" s="58"/>
      <c r="BE87" s="58"/>
      <c r="BF87" s="58"/>
      <c r="BG87" s="58"/>
      <c r="BH87" s="58"/>
      <c r="BI87" s="58"/>
      <c r="BJ87" s="58"/>
      <c r="BK87" s="58"/>
      <c r="BL87" s="58"/>
      <c r="BM87" s="58"/>
      <c r="BN87" s="58"/>
      <c r="BO87" s="58"/>
      <c r="BP87" s="58"/>
      <c r="BQ87" s="58"/>
      <c r="BR87" s="58"/>
      <c r="BS87" s="58"/>
      <c r="BT87" s="58"/>
      <c r="BU87" s="58"/>
      <c r="BV87" s="58"/>
      <c r="BW87" s="58"/>
      <c r="BX87" s="58"/>
      <c r="BY87" s="58"/>
      <c r="BZ87" s="58"/>
      <c r="CA87" s="58"/>
      <c r="CB87" s="58"/>
      <c r="CC87" s="58"/>
      <c r="CD87" s="58"/>
      <c r="CE87" s="58"/>
      <c r="CF87" s="58"/>
    </row>
    <row r="88" spans="7:84" x14ac:dyDescent="0.2">
      <c r="G88" s="58"/>
      <c r="H88" s="58"/>
      <c r="I88" s="58"/>
      <c r="J88" s="58"/>
      <c r="K88" s="58"/>
      <c r="L88" s="58"/>
      <c r="M88" s="58"/>
      <c r="N88" s="58"/>
      <c r="O88" s="58"/>
      <c r="P88" s="58"/>
      <c r="Q88" s="58"/>
      <c r="R88" s="58"/>
      <c r="S88" s="90"/>
      <c r="T88" s="58"/>
      <c r="U88" s="58"/>
      <c r="V88" s="58"/>
      <c r="W88" s="58"/>
      <c r="X88" s="58"/>
      <c r="Y88" s="58"/>
      <c r="Z88" s="58"/>
      <c r="AA88" s="58"/>
      <c r="AB88" s="58"/>
      <c r="AC88" s="58"/>
      <c r="AD88" s="58"/>
      <c r="AE88" s="58"/>
      <c r="AF88" s="58"/>
      <c r="AG88" s="58"/>
      <c r="AH88" s="58"/>
      <c r="AI88" s="58"/>
      <c r="AJ88" s="58"/>
      <c r="AK88" s="58"/>
      <c r="AL88" s="58"/>
      <c r="AM88" s="58"/>
      <c r="AN88" s="58"/>
      <c r="AO88" s="58"/>
      <c r="AP88" s="58"/>
      <c r="AQ88" s="58"/>
      <c r="AR88" s="58"/>
      <c r="AS88" s="58"/>
      <c r="AT88" s="58"/>
      <c r="AU88" s="58"/>
      <c r="AV88" s="58"/>
      <c r="AW88" s="58"/>
      <c r="AX88" s="58"/>
      <c r="AY88" s="58"/>
      <c r="AZ88" s="58"/>
      <c r="BA88" s="58"/>
      <c r="BB88" s="58"/>
      <c r="BC88" s="58"/>
      <c r="BD88" s="58"/>
      <c r="BE88" s="58"/>
      <c r="BF88" s="58"/>
      <c r="BG88" s="58"/>
      <c r="BH88" s="58"/>
      <c r="BI88" s="58"/>
      <c r="BJ88" s="58"/>
      <c r="BK88" s="58"/>
      <c r="BL88" s="58"/>
      <c r="BM88" s="58"/>
      <c r="BN88" s="58"/>
      <c r="BO88" s="58"/>
      <c r="BP88" s="58"/>
      <c r="BQ88" s="58"/>
      <c r="BR88" s="58"/>
      <c r="BS88" s="58"/>
      <c r="BT88" s="58"/>
      <c r="BU88" s="58"/>
      <c r="BV88" s="58"/>
      <c r="BW88" s="58"/>
      <c r="BX88" s="58"/>
      <c r="BY88" s="58"/>
      <c r="BZ88" s="58"/>
      <c r="CA88" s="58"/>
      <c r="CB88" s="58"/>
      <c r="CC88" s="58"/>
      <c r="CD88" s="58"/>
      <c r="CE88" s="58"/>
      <c r="CF88" s="58"/>
    </row>
    <row r="89" spans="7:84" x14ac:dyDescent="0.2">
      <c r="G89" s="58"/>
      <c r="H89" s="58"/>
      <c r="I89" s="58"/>
      <c r="J89" s="58"/>
      <c r="K89" s="58"/>
      <c r="L89" s="58"/>
      <c r="M89" s="58"/>
      <c r="N89" s="58"/>
      <c r="O89" s="58"/>
      <c r="P89" s="58"/>
      <c r="Q89" s="58"/>
      <c r="R89" s="58"/>
      <c r="S89" s="90"/>
      <c r="T89" s="58"/>
      <c r="U89" s="58"/>
      <c r="V89" s="58"/>
      <c r="W89" s="58"/>
      <c r="X89" s="58"/>
      <c r="Y89" s="58"/>
      <c r="Z89" s="58"/>
      <c r="AA89" s="58"/>
      <c r="AB89" s="58"/>
      <c r="AC89" s="58"/>
      <c r="AD89" s="58"/>
      <c r="AE89" s="58"/>
      <c r="AF89" s="58"/>
      <c r="AG89" s="58"/>
      <c r="AH89" s="58"/>
      <c r="AI89" s="58"/>
      <c r="AJ89" s="58"/>
      <c r="AK89" s="58"/>
      <c r="AL89" s="58"/>
      <c r="AM89" s="58"/>
      <c r="AN89" s="58"/>
      <c r="AO89" s="58"/>
      <c r="AP89" s="58"/>
      <c r="AQ89" s="58"/>
      <c r="AR89" s="58"/>
      <c r="AS89" s="58"/>
      <c r="AT89" s="58"/>
      <c r="AU89" s="58"/>
      <c r="AV89" s="58"/>
      <c r="AW89" s="58"/>
      <c r="AX89" s="58"/>
      <c r="AY89" s="58"/>
      <c r="AZ89" s="58"/>
      <c r="BA89" s="58"/>
      <c r="BB89" s="58"/>
      <c r="BC89" s="58"/>
      <c r="BD89" s="58"/>
      <c r="BE89" s="58"/>
      <c r="BF89" s="58"/>
      <c r="BG89" s="58"/>
      <c r="BH89" s="58"/>
      <c r="BI89" s="58"/>
      <c r="BJ89" s="58"/>
      <c r="BK89" s="58"/>
      <c r="BL89" s="58"/>
      <c r="BM89" s="58"/>
      <c r="BN89" s="58"/>
      <c r="BO89" s="58"/>
      <c r="BP89" s="58"/>
      <c r="BQ89" s="58"/>
      <c r="BR89" s="58"/>
      <c r="BS89" s="58"/>
      <c r="BT89" s="58"/>
      <c r="BU89" s="58"/>
      <c r="BV89" s="58"/>
      <c r="BW89" s="58"/>
      <c r="BX89" s="58"/>
      <c r="BY89" s="58"/>
      <c r="BZ89" s="58"/>
      <c r="CA89" s="58"/>
      <c r="CB89" s="58"/>
      <c r="CC89" s="58"/>
      <c r="CD89" s="58"/>
      <c r="CE89" s="58"/>
      <c r="CF89" s="58"/>
    </row>
    <row r="90" spans="7:84" x14ac:dyDescent="0.2">
      <c r="G90" s="58"/>
      <c r="H90" s="58"/>
      <c r="I90" s="58"/>
      <c r="J90" s="58"/>
      <c r="K90" s="58"/>
      <c r="L90" s="58"/>
      <c r="M90" s="58"/>
      <c r="N90" s="58"/>
      <c r="O90" s="58"/>
      <c r="P90" s="58"/>
      <c r="Q90" s="58"/>
      <c r="R90" s="58"/>
      <c r="S90" s="90"/>
      <c r="T90" s="58"/>
      <c r="U90" s="58"/>
      <c r="V90" s="58"/>
      <c r="W90" s="58"/>
      <c r="X90" s="58"/>
      <c r="Y90" s="58"/>
      <c r="Z90" s="58"/>
      <c r="AA90" s="58"/>
      <c r="AB90" s="58"/>
      <c r="AC90" s="58"/>
      <c r="AD90" s="58"/>
      <c r="AE90" s="58"/>
      <c r="AF90" s="58"/>
      <c r="AG90" s="58"/>
      <c r="AH90" s="58"/>
      <c r="AI90" s="58"/>
      <c r="AJ90" s="58"/>
      <c r="AK90" s="58"/>
      <c r="AL90" s="58"/>
      <c r="AM90" s="58"/>
      <c r="AN90" s="58"/>
      <c r="AO90" s="58"/>
      <c r="AP90" s="58"/>
      <c r="AQ90" s="58"/>
      <c r="AR90" s="58"/>
      <c r="AS90" s="58"/>
      <c r="AT90" s="58"/>
      <c r="AU90" s="58"/>
      <c r="AV90" s="58"/>
      <c r="AW90" s="58"/>
      <c r="AX90" s="58"/>
      <c r="AY90" s="58"/>
      <c r="AZ90" s="58"/>
      <c r="BA90" s="58"/>
      <c r="BB90" s="58"/>
      <c r="BC90" s="58"/>
      <c r="BD90" s="58"/>
      <c r="BE90" s="58"/>
      <c r="BF90" s="58"/>
      <c r="BG90" s="58"/>
      <c r="BH90" s="58"/>
      <c r="BI90" s="58"/>
      <c r="BJ90" s="58"/>
      <c r="BK90" s="58"/>
      <c r="BL90" s="58"/>
      <c r="BM90" s="58"/>
      <c r="BN90" s="58"/>
      <c r="BO90" s="58"/>
      <c r="BP90" s="58"/>
      <c r="BQ90" s="58"/>
      <c r="BR90" s="58"/>
      <c r="BS90" s="58"/>
      <c r="BT90" s="58"/>
      <c r="BU90" s="58"/>
      <c r="BV90" s="58"/>
      <c r="BW90" s="58"/>
      <c r="BX90" s="58"/>
      <c r="BY90" s="58"/>
      <c r="BZ90" s="58"/>
      <c r="CA90" s="58"/>
      <c r="CB90" s="58"/>
      <c r="CC90" s="58"/>
      <c r="CD90" s="58"/>
      <c r="CE90" s="58"/>
      <c r="CF90" s="58"/>
    </row>
    <row r="91" spans="7:84" x14ac:dyDescent="0.2">
      <c r="G91" s="58"/>
      <c r="H91" s="58"/>
      <c r="I91" s="58"/>
      <c r="J91" s="58"/>
      <c r="K91" s="58"/>
      <c r="L91" s="58"/>
      <c r="M91" s="58"/>
      <c r="N91" s="58"/>
      <c r="O91" s="58"/>
      <c r="P91" s="58"/>
      <c r="Q91" s="58"/>
      <c r="R91" s="58"/>
      <c r="S91" s="90"/>
      <c r="T91" s="58"/>
      <c r="U91" s="58"/>
      <c r="V91" s="58"/>
      <c r="W91" s="58"/>
      <c r="X91" s="58"/>
      <c r="Y91" s="58"/>
      <c r="Z91" s="58"/>
      <c r="AA91" s="58"/>
      <c r="AB91" s="58"/>
      <c r="AC91" s="58"/>
      <c r="AD91" s="58"/>
      <c r="AE91" s="58"/>
      <c r="AF91" s="58"/>
      <c r="AG91" s="58"/>
      <c r="AH91" s="58"/>
      <c r="AI91" s="58"/>
      <c r="AJ91" s="58"/>
      <c r="AK91" s="58"/>
      <c r="AL91" s="58"/>
      <c r="AM91" s="58"/>
      <c r="AN91" s="58"/>
      <c r="AO91" s="58"/>
      <c r="AP91" s="58"/>
      <c r="AQ91" s="58"/>
      <c r="AR91" s="58"/>
      <c r="AS91" s="58"/>
      <c r="AT91" s="58"/>
      <c r="AU91" s="58"/>
      <c r="AV91" s="58"/>
      <c r="AW91" s="58"/>
      <c r="AX91" s="58"/>
      <c r="AY91" s="58"/>
      <c r="AZ91" s="58"/>
      <c r="BA91" s="58"/>
      <c r="BB91" s="58"/>
      <c r="BC91" s="58"/>
      <c r="BD91" s="58"/>
      <c r="BE91" s="58"/>
      <c r="BF91" s="58"/>
      <c r="BG91" s="58"/>
      <c r="BH91" s="58"/>
      <c r="BI91" s="58"/>
      <c r="BJ91" s="58"/>
      <c r="BK91" s="58"/>
      <c r="BL91" s="58"/>
      <c r="BM91" s="58"/>
      <c r="BN91" s="58"/>
      <c r="BO91" s="58"/>
      <c r="BP91" s="58"/>
      <c r="BQ91" s="58"/>
      <c r="BR91" s="58"/>
      <c r="BS91" s="58"/>
      <c r="BT91" s="58"/>
      <c r="BU91" s="58"/>
      <c r="BV91" s="58"/>
      <c r="BW91" s="58"/>
      <c r="BX91" s="58"/>
      <c r="BY91" s="58"/>
      <c r="BZ91" s="58"/>
      <c r="CA91" s="58"/>
      <c r="CB91" s="58"/>
      <c r="CC91" s="58"/>
      <c r="CD91" s="58"/>
      <c r="CE91" s="58"/>
      <c r="CF91" s="58"/>
    </row>
    <row r="92" spans="7:84" x14ac:dyDescent="0.2">
      <c r="G92" s="58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90"/>
      <c r="T92" s="58"/>
      <c r="U92" s="58"/>
      <c r="V92" s="58"/>
      <c r="W92" s="58"/>
      <c r="X92" s="58"/>
      <c r="Y92" s="58"/>
      <c r="Z92" s="58"/>
      <c r="AA92" s="58"/>
      <c r="AB92" s="58"/>
      <c r="AC92" s="58"/>
      <c r="AD92" s="58"/>
      <c r="AE92" s="58"/>
      <c r="AF92" s="58"/>
      <c r="AG92" s="58"/>
      <c r="AH92" s="58"/>
      <c r="AI92" s="58"/>
      <c r="AJ92" s="58"/>
      <c r="AK92" s="58"/>
      <c r="AL92" s="58"/>
      <c r="AM92" s="58"/>
      <c r="AN92" s="58"/>
      <c r="AO92" s="58"/>
      <c r="AP92" s="58"/>
      <c r="AQ92" s="58"/>
      <c r="AR92" s="58"/>
      <c r="AS92" s="58"/>
      <c r="AT92" s="58"/>
      <c r="AU92" s="58"/>
      <c r="AV92" s="58"/>
      <c r="AW92" s="58"/>
      <c r="AX92" s="58"/>
      <c r="AY92" s="58"/>
      <c r="AZ92" s="58"/>
      <c r="BA92" s="58"/>
      <c r="BB92" s="58"/>
      <c r="BC92" s="58"/>
      <c r="BD92" s="58"/>
      <c r="BE92" s="58"/>
      <c r="BF92" s="58"/>
      <c r="BG92" s="58"/>
      <c r="BH92" s="58"/>
      <c r="BI92" s="58"/>
      <c r="BJ92" s="58"/>
      <c r="BK92" s="58"/>
      <c r="BL92" s="58"/>
      <c r="BM92" s="58"/>
      <c r="BN92" s="58"/>
      <c r="BO92" s="58"/>
      <c r="BP92" s="58"/>
      <c r="BQ92" s="58"/>
      <c r="BR92" s="58"/>
      <c r="BS92" s="58"/>
      <c r="BT92" s="58"/>
      <c r="BU92" s="58"/>
      <c r="BV92" s="58"/>
      <c r="BW92" s="58"/>
      <c r="BX92" s="58"/>
      <c r="BY92" s="58"/>
      <c r="BZ92" s="58"/>
      <c r="CA92" s="58"/>
      <c r="CB92" s="58"/>
      <c r="CC92" s="58"/>
      <c r="CD92" s="58"/>
      <c r="CE92" s="58"/>
      <c r="CF92" s="58"/>
    </row>
    <row r="93" spans="7:84" x14ac:dyDescent="0.2">
      <c r="G93" s="58"/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8"/>
      <c r="S93" s="90"/>
      <c r="T93" s="58"/>
      <c r="U93" s="58"/>
      <c r="V93" s="58"/>
      <c r="W93" s="58"/>
      <c r="X93" s="58"/>
      <c r="Y93" s="58"/>
      <c r="Z93" s="58"/>
      <c r="AA93" s="58"/>
      <c r="AB93" s="58"/>
      <c r="AC93" s="58"/>
      <c r="AD93" s="58"/>
      <c r="AE93" s="58"/>
      <c r="AF93" s="58"/>
      <c r="AG93" s="58"/>
      <c r="AH93" s="58"/>
      <c r="AI93" s="58"/>
      <c r="AJ93" s="58"/>
      <c r="AK93" s="58"/>
      <c r="AL93" s="58"/>
      <c r="AM93" s="58"/>
      <c r="AN93" s="58"/>
      <c r="AO93" s="58"/>
      <c r="AP93" s="58"/>
      <c r="AQ93" s="58"/>
      <c r="AR93" s="58"/>
      <c r="AS93" s="58"/>
      <c r="AT93" s="58"/>
      <c r="AU93" s="58"/>
      <c r="AV93" s="58"/>
      <c r="AW93" s="58"/>
      <c r="AX93" s="58"/>
      <c r="AY93" s="58"/>
      <c r="AZ93" s="58"/>
      <c r="BA93" s="58"/>
      <c r="BB93" s="58"/>
      <c r="BC93" s="58"/>
      <c r="BD93" s="58"/>
      <c r="BE93" s="58"/>
      <c r="BF93" s="58"/>
      <c r="BG93" s="58"/>
      <c r="BH93" s="58"/>
      <c r="BI93" s="58"/>
      <c r="BJ93" s="58"/>
      <c r="BK93" s="58"/>
      <c r="BL93" s="58"/>
      <c r="BM93" s="58"/>
      <c r="BN93" s="58"/>
      <c r="BO93" s="58"/>
      <c r="BP93" s="58"/>
      <c r="BQ93" s="58"/>
      <c r="BR93" s="58"/>
      <c r="BS93" s="58"/>
      <c r="BT93" s="58"/>
      <c r="BU93" s="58"/>
      <c r="BV93" s="58"/>
      <c r="BW93" s="58"/>
      <c r="BX93" s="58"/>
      <c r="BY93" s="58"/>
      <c r="BZ93" s="58"/>
      <c r="CA93" s="58"/>
      <c r="CB93" s="58"/>
      <c r="CC93" s="58"/>
      <c r="CD93" s="58"/>
      <c r="CE93" s="58"/>
      <c r="CF93" s="58"/>
    </row>
    <row r="94" spans="7:84" x14ac:dyDescent="0.2"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90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58"/>
      <c r="AH94" s="58"/>
      <c r="AI94" s="58"/>
      <c r="AJ94" s="58"/>
      <c r="AK94" s="58"/>
      <c r="AL94" s="58"/>
      <c r="AM94" s="58"/>
      <c r="AN94" s="58"/>
      <c r="AO94" s="58"/>
      <c r="AP94" s="58"/>
      <c r="AQ94" s="58"/>
      <c r="AR94" s="58"/>
      <c r="AS94" s="58"/>
      <c r="AT94" s="58"/>
      <c r="AU94" s="58"/>
      <c r="AV94" s="58"/>
      <c r="AW94" s="58"/>
      <c r="AX94" s="58"/>
      <c r="AY94" s="58"/>
      <c r="AZ94" s="58"/>
      <c r="BA94" s="58"/>
      <c r="BB94" s="58"/>
      <c r="BC94" s="58"/>
      <c r="BD94" s="58"/>
      <c r="BE94" s="58"/>
      <c r="BF94" s="58"/>
      <c r="BG94" s="58"/>
      <c r="BH94" s="58"/>
      <c r="BI94" s="58"/>
      <c r="BJ94" s="58"/>
      <c r="BK94" s="58"/>
      <c r="BL94" s="58"/>
      <c r="BM94" s="58"/>
      <c r="BN94" s="58"/>
      <c r="BO94" s="58"/>
      <c r="BP94" s="58"/>
      <c r="BQ94" s="58"/>
      <c r="BR94" s="58"/>
      <c r="BS94" s="58"/>
      <c r="BT94" s="58"/>
      <c r="BU94" s="58"/>
      <c r="BV94" s="58"/>
      <c r="BW94" s="58"/>
      <c r="BX94" s="58"/>
      <c r="BY94" s="58"/>
      <c r="BZ94" s="58"/>
      <c r="CA94" s="58"/>
      <c r="CB94" s="58"/>
      <c r="CC94" s="58"/>
      <c r="CD94" s="58"/>
      <c r="CE94" s="58"/>
      <c r="CF94" s="58"/>
    </row>
    <row r="95" spans="7:84" x14ac:dyDescent="0.2"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8"/>
      <c r="S95" s="90"/>
      <c r="T95" s="58"/>
      <c r="U95" s="58"/>
      <c r="V95" s="58"/>
      <c r="W95" s="58"/>
      <c r="X95" s="58"/>
      <c r="Y95" s="58"/>
      <c r="Z95" s="58"/>
      <c r="AA95" s="58"/>
      <c r="AB95" s="58"/>
      <c r="AC95" s="58"/>
      <c r="AD95" s="58"/>
      <c r="AE95" s="58"/>
      <c r="AF95" s="58"/>
      <c r="AG95" s="58"/>
      <c r="AH95" s="58"/>
      <c r="AI95" s="58"/>
      <c r="AJ95" s="58"/>
      <c r="AK95" s="58"/>
      <c r="AL95" s="58"/>
      <c r="AM95" s="58"/>
      <c r="AN95" s="58"/>
      <c r="AO95" s="58"/>
      <c r="AP95" s="58"/>
      <c r="AQ95" s="58"/>
      <c r="AR95" s="58"/>
      <c r="AS95" s="58"/>
      <c r="AT95" s="58"/>
      <c r="AU95" s="58"/>
      <c r="AV95" s="58"/>
      <c r="AW95" s="58"/>
      <c r="AX95" s="58"/>
      <c r="AY95" s="58"/>
      <c r="AZ95" s="58"/>
      <c r="BA95" s="58"/>
      <c r="BB95" s="58"/>
      <c r="BC95" s="58"/>
      <c r="BD95" s="58"/>
      <c r="BE95" s="58"/>
      <c r="BF95" s="58"/>
      <c r="BG95" s="58"/>
      <c r="BH95" s="58"/>
      <c r="BI95" s="58"/>
      <c r="BJ95" s="58"/>
      <c r="BK95" s="58"/>
      <c r="BL95" s="58"/>
      <c r="BM95" s="58"/>
      <c r="BN95" s="58"/>
      <c r="BO95" s="58"/>
      <c r="BP95" s="58"/>
      <c r="BQ95" s="58"/>
      <c r="BR95" s="58"/>
      <c r="BS95" s="58"/>
      <c r="BT95" s="58"/>
      <c r="BU95" s="58"/>
      <c r="BV95" s="58"/>
      <c r="BW95" s="58"/>
      <c r="BX95" s="58"/>
      <c r="BY95" s="58"/>
      <c r="BZ95" s="58"/>
      <c r="CA95" s="58"/>
      <c r="CB95" s="58"/>
      <c r="CC95" s="58"/>
      <c r="CD95" s="58"/>
      <c r="CE95" s="58"/>
      <c r="CF95" s="58"/>
    </row>
    <row r="96" spans="7:84" x14ac:dyDescent="0.2"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R96" s="58"/>
      <c r="S96" s="90"/>
      <c r="T96" s="58"/>
      <c r="U96" s="58"/>
      <c r="V96" s="58"/>
      <c r="W96" s="58"/>
      <c r="X96" s="58"/>
      <c r="Y96" s="58"/>
      <c r="Z96" s="58"/>
      <c r="AA96" s="58"/>
      <c r="AB96" s="58"/>
      <c r="AC96" s="58"/>
      <c r="AD96" s="58"/>
      <c r="AE96" s="58"/>
      <c r="AF96" s="58"/>
      <c r="AG96" s="58"/>
      <c r="AH96" s="58"/>
      <c r="AI96" s="58"/>
      <c r="AJ96" s="58"/>
      <c r="AK96" s="58"/>
      <c r="AL96" s="58"/>
      <c r="AM96" s="58"/>
      <c r="AN96" s="58"/>
      <c r="AO96" s="58"/>
      <c r="AP96" s="58"/>
      <c r="AQ96" s="58"/>
      <c r="AR96" s="58"/>
      <c r="AS96" s="58"/>
      <c r="AT96" s="58"/>
      <c r="AU96" s="58"/>
      <c r="AV96" s="58"/>
      <c r="AW96" s="58"/>
      <c r="AX96" s="58"/>
      <c r="AY96" s="58"/>
      <c r="AZ96" s="58"/>
      <c r="BA96" s="58"/>
      <c r="BB96" s="58"/>
      <c r="BC96" s="58"/>
      <c r="BD96" s="58"/>
      <c r="BE96" s="58"/>
      <c r="BF96" s="58"/>
      <c r="BG96" s="58"/>
      <c r="BH96" s="58"/>
      <c r="BI96" s="58"/>
      <c r="BJ96" s="58"/>
      <c r="BK96" s="58"/>
      <c r="BL96" s="58"/>
      <c r="BM96" s="58"/>
      <c r="BN96" s="58"/>
      <c r="BO96" s="58"/>
      <c r="BP96" s="58"/>
      <c r="BQ96" s="58"/>
      <c r="BR96" s="58"/>
      <c r="BS96" s="58"/>
      <c r="BT96" s="58"/>
      <c r="BU96" s="58"/>
      <c r="BV96" s="58"/>
      <c r="BW96" s="58"/>
      <c r="BX96" s="58"/>
      <c r="BY96" s="58"/>
      <c r="BZ96" s="58"/>
      <c r="CA96" s="58"/>
      <c r="CB96" s="58"/>
      <c r="CC96" s="58"/>
      <c r="CD96" s="58"/>
      <c r="CE96" s="58"/>
      <c r="CF96" s="58"/>
    </row>
    <row r="97" spans="7:84" x14ac:dyDescent="0.2"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90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58"/>
      <c r="AS97" s="58"/>
      <c r="AT97" s="58"/>
      <c r="AU97" s="58"/>
      <c r="AV97" s="58"/>
      <c r="AW97" s="58"/>
      <c r="AX97" s="58"/>
      <c r="AY97" s="58"/>
      <c r="AZ97" s="58"/>
      <c r="BA97" s="58"/>
      <c r="BB97" s="58"/>
      <c r="BC97" s="58"/>
      <c r="BD97" s="58"/>
      <c r="BE97" s="58"/>
      <c r="BF97" s="58"/>
      <c r="BG97" s="58"/>
      <c r="BH97" s="58"/>
      <c r="BI97" s="58"/>
      <c r="BJ97" s="58"/>
      <c r="BK97" s="58"/>
      <c r="BL97" s="58"/>
      <c r="BM97" s="58"/>
      <c r="BN97" s="58"/>
      <c r="BO97" s="58"/>
      <c r="BP97" s="58"/>
      <c r="BQ97" s="58"/>
      <c r="BR97" s="58"/>
      <c r="BS97" s="58"/>
      <c r="BT97" s="58"/>
      <c r="BU97" s="58"/>
      <c r="BV97" s="58"/>
      <c r="BW97" s="58"/>
      <c r="BX97" s="58"/>
      <c r="BY97" s="58"/>
      <c r="BZ97" s="58"/>
      <c r="CA97" s="58"/>
      <c r="CB97" s="58"/>
      <c r="CC97" s="58"/>
      <c r="CD97" s="58"/>
      <c r="CE97" s="58"/>
      <c r="CF97" s="58"/>
    </row>
    <row r="98" spans="7:84" x14ac:dyDescent="0.2">
      <c r="G98" s="58"/>
      <c r="H98" s="58"/>
      <c r="I98" s="58"/>
      <c r="J98" s="58"/>
      <c r="K98" s="58"/>
      <c r="L98" s="58"/>
      <c r="M98" s="58"/>
      <c r="N98" s="58"/>
      <c r="O98" s="58"/>
      <c r="P98" s="58"/>
      <c r="Q98" s="58"/>
      <c r="R98" s="58"/>
      <c r="S98" s="90"/>
      <c r="T98" s="58"/>
      <c r="U98" s="58"/>
      <c r="V98" s="58"/>
      <c r="W98" s="58"/>
      <c r="X98" s="58"/>
      <c r="Y98" s="58"/>
      <c r="Z98" s="58"/>
      <c r="AA98" s="58"/>
      <c r="AB98" s="58"/>
      <c r="AC98" s="58"/>
      <c r="AD98" s="58"/>
      <c r="AE98" s="58"/>
      <c r="AF98" s="58"/>
      <c r="AG98" s="58"/>
      <c r="AH98" s="58"/>
      <c r="AI98" s="58"/>
      <c r="AJ98" s="58"/>
      <c r="AK98" s="58"/>
      <c r="AL98" s="58"/>
      <c r="AM98" s="58"/>
      <c r="AN98" s="58"/>
      <c r="AO98" s="58"/>
      <c r="AP98" s="58"/>
      <c r="AQ98" s="58"/>
      <c r="AR98" s="58"/>
      <c r="AS98" s="58"/>
      <c r="AT98" s="58"/>
      <c r="AU98" s="58"/>
      <c r="AV98" s="58"/>
      <c r="AW98" s="58"/>
      <c r="AX98" s="58"/>
      <c r="AY98" s="58"/>
      <c r="AZ98" s="58"/>
      <c r="BA98" s="58"/>
      <c r="BB98" s="58"/>
      <c r="BC98" s="58"/>
      <c r="BD98" s="58"/>
      <c r="BE98" s="58"/>
      <c r="BF98" s="58"/>
      <c r="BG98" s="58"/>
      <c r="BH98" s="58"/>
      <c r="BI98" s="58"/>
      <c r="BJ98" s="58"/>
      <c r="BK98" s="58"/>
      <c r="BL98" s="58"/>
      <c r="BM98" s="58"/>
      <c r="BN98" s="58"/>
      <c r="BO98" s="58"/>
      <c r="BP98" s="58"/>
      <c r="BQ98" s="58"/>
      <c r="BR98" s="58"/>
      <c r="BS98" s="58"/>
      <c r="BT98" s="58"/>
      <c r="BU98" s="58"/>
      <c r="BV98" s="58"/>
      <c r="BW98" s="58"/>
      <c r="BX98" s="58"/>
      <c r="BY98" s="58"/>
      <c r="BZ98" s="58"/>
      <c r="CA98" s="58"/>
      <c r="CB98" s="58"/>
      <c r="CC98" s="58"/>
      <c r="CD98" s="58"/>
      <c r="CE98" s="58"/>
      <c r="CF98" s="58"/>
    </row>
    <row r="99" spans="7:84" x14ac:dyDescent="0.2">
      <c r="G99" s="58"/>
      <c r="H99" s="58"/>
      <c r="I99" s="58"/>
      <c r="J99" s="58"/>
      <c r="K99" s="58"/>
      <c r="L99" s="58"/>
      <c r="M99" s="58"/>
      <c r="N99" s="58"/>
      <c r="O99" s="58"/>
      <c r="P99" s="58"/>
      <c r="Q99" s="58"/>
      <c r="R99" s="58"/>
      <c r="S99" s="90"/>
      <c r="T99" s="58"/>
      <c r="U99" s="58"/>
      <c r="V99" s="58"/>
      <c r="W99" s="58"/>
      <c r="X99" s="58"/>
      <c r="Y99" s="58"/>
      <c r="Z99" s="58"/>
      <c r="AA99" s="58"/>
      <c r="AB99" s="58"/>
      <c r="AC99" s="58"/>
      <c r="AD99" s="58"/>
      <c r="AE99" s="58"/>
      <c r="AF99" s="58"/>
      <c r="AG99" s="58"/>
      <c r="AH99" s="58"/>
      <c r="AI99" s="58"/>
      <c r="AJ99" s="58"/>
      <c r="AK99" s="58"/>
      <c r="AL99" s="58"/>
      <c r="AM99" s="58"/>
      <c r="AN99" s="58"/>
      <c r="AO99" s="58"/>
      <c r="AP99" s="58"/>
      <c r="AQ99" s="58"/>
      <c r="AR99" s="58"/>
      <c r="AS99" s="58"/>
      <c r="AT99" s="58"/>
      <c r="AU99" s="58"/>
      <c r="AV99" s="58"/>
      <c r="AW99" s="58"/>
      <c r="AX99" s="58"/>
      <c r="AY99" s="58"/>
      <c r="AZ99" s="58"/>
      <c r="BA99" s="58"/>
      <c r="BB99" s="58"/>
      <c r="BC99" s="58"/>
      <c r="BD99" s="58"/>
      <c r="BE99" s="58"/>
      <c r="BF99" s="58"/>
      <c r="BG99" s="58"/>
      <c r="BH99" s="58"/>
      <c r="BI99" s="58"/>
      <c r="BJ99" s="58"/>
      <c r="BK99" s="58"/>
      <c r="BL99" s="58"/>
      <c r="BM99" s="58"/>
      <c r="BN99" s="58"/>
      <c r="BO99" s="58"/>
      <c r="BP99" s="58"/>
      <c r="BQ99" s="58"/>
      <c r="BR99" s="58"/>
      <c r="BS99" s="58"/>
      <c r="BT99" s="58"/>
      <c r="BU99" s="58"/>
      <c r="BV99" s="58"/>
      <c r="BW99" s="58"/>
      <c r="BX99" s="58"/>
      <c r="BY99" s="58"/>
      <c r="BZ99" s="58"/>
      <c r="CA99" s="58"/>
      <c r="CB99" s="58"/>
      <c r="CC99" s="58"/>
      <c r="CD99" s="58"/>
      <c r="CE99" s="58"/>
      <c r="CF99" s="58"/>
    </row>
    <row r="100" spans="7:84" x14ac:dyDescent="0.2">
      <c r="G100" s="58"/>
      <c r="H100" s="58"/>
      <c r="I100" s="58"/>
      <c r="J100" s="58"/>
      <c r="K100" s="58"/>
      <c r="L100" s="58"/>
      <c r="M100" s="58"/>
      <c r="N100" s="58"/>
      <c r="O100" s="58"/>
      <c r="P100" s="58"/>
      <c r="Q100" s="58"/>
      <c r="R100" s="58"/>
      <c r="S100" s="90"/>
      <c r="T100" s="58"/>
      <c r="U100" s="58"/>
      <c r="V100" s="58"/>
      <c r="W100" s="58"/>
      <c r="X100" s="58"/>
      <c r="Y100" s="58"/>
      <c r="Z100" s="58"/>
      <c r="AA100" s="58"/>
      <c r="AB100" s="58"/>
      <c r="AC100" s="58"/>
      <c r="AD100" s="58"/>
      <c r="AE100" s="58"/>
      <c r="AF100" s="58"/>
      <c r="AG100" s="58"/>
      <c r="AH100" s="58"/>
      <c r="AI100" s="58"/>
      <c r="AJ100" s="58"/>
      <c r="AK100" s="58"/>
      <c r="AL100" s="58"/>
      <c r="AM100" s="58"/>
      <c r="AN100" s="58"/>
      <c r="AO100" s="58"/>
      <c r="AP100" s="58"/>
      <c r="AQ100" s="58"/>
      <c r="AR100" s="58"/>
      <c r="AS100" s="58"/>
      <c r="AT100" s="58"/>
      <c r="AU100" s="58"/>
      <c r="AV100" s="58"/>
      <c r="AW100" s="58"/>
      <c r="AX100" s="58"/>
      <c r="AY100" s="58"/>
      <c r="AZ100" s="58"/>
      <c r="BA100" s="58"/>
      <c r="BB100" s="58"/>
      <c r="BC100" s="58"/>
      <c r="BD100" s="58"/>
      <c r="BE100" s="58"/>
      <c r="BF100" s="58"/>
      <c r="BG100" s="58"/>
      <c r="BH100" s="58"/>
      <c r="BI100" s="58"/>
      <c r="BJ100" s="58"/>
      <c r="BK100" s="58"/>
      <c r="BL100" s="58"/>
      <c r="BM100" s="58"/>
      <c r="BN100" s="58"/>
      <c r="BO100" s="58"/>
      <c r="BP100" s="58"/>
      <c r="BQ100" s="58"/>
      <c r="BR100" s="58"/>
      <c r="BS100" s="58"/>
      <c r="BT100" s="58"/>
      <c r="BU100" s="58"/>
      <c r="BV100" s="58"/>
      <c r="BW100" s="58"/>
      <c r="BX100" s="58"/>
      <c r="BY100" s="58"/>
      <c r="BZ100" s="58"/>
      <c r="CA100" s="58"/>
      <c r="CB100" s="58"/>
      <c r="CC100" s="58"/>
      <c r="CD100" s="58"/>
      <c r="CE100" s="58"/>
      <c r="CF100" s="58"/>
    </row>
    <row r="101" spans="7:84" x14ac:dyDescent="0.2">
      <c r="G101" s="58"/>
      <c r="H101" s="58"/>
      <c r="I101" s="58"/>
      <c r="J101" s="58"/>
      <c r="K101" s="58"/>
      <c r="L101" s="58"/>
      <c r="M101" s="58"/>
      <c r="N101" s="58"/>
      <c r="O101" s="58"/>
      <c r="P101" s="58"/>
      <c r="Q101" s="58"/>
      <c r="R101" s="58"/>
      <c r="S101" s="90"/>
      <c r="T101" s="58"/>
      <c r="U101" s="58"/>
      <c r="V101" s="58"/>
      <c r="W101" s="58"/>
      <c r="X101" s="58"/>
      <c r="Y101" s="58"/>
      <c r="Z101" s="58"/>
      <c r="AA101" s="58"/>
      <c r="AB101" s="58"/>
      <c r="AC101" s="58"/>
      <c r="AD101" s="58"/>
      <c r="AE101" s="58"/>
      <c r="AF101" s="58"/>
      <c r="AG101" s="58"/>
      <c r="AH101" s="58"/>
      <c r="AI101" s="58"/>
      <c r="AJ101" s="58"/>
      <c r="AK101" s="58"/>
      <c r="AL101" s="58"/>
      <c r="AM101" s="58"/>
      <c r="AN101" s="58"/>
      <c r="AO101" s="58"/>
      <c r="AP101" s="58"/>
      <c r="AQ101" s="58"/>
      <c r="AR101" s="58"/>
      <c r="AS101" s="58"/>
      <c r="AT101" s="58"/>
      <c r="AU101" s="58"/>
      <c r="AV101" s="58"/>
      <c r="AW101" s="58"/>
      <c r="AX101" s="58"/>
      <c r="AY101" s="58"/>
      <c r="AZ101" s="58"/>
      <c r="BA101" s="58"/>
      <c r="BB101" s="58"/>
      <c r="BC101" s="58"/>
      <c r="BD101" s="58"/>
      <c r="BE101" s="58"/>
      <c r="BF101" s="58"/>
      <c r="BG101" s="58"/>
      <c r="BH101" s="58"/>
      <c r="BI101" s="58"/>
      <c r="BJ101" s="58"/>
      <c r="BK101" s="58"/>
      <c r="BL101" s="58"/>
      <c r="BM101" s="58"/>
      <c r="BN101" s="58"/>
      <c r="BO101" s="58"/>
      <c r="BP101" s="58"/>
      <c r="BQ101" s="58"/>
      <c r="BR101" s="58"/>
      <c r="BS101" s="58"/>
      <c r="BT101" s="58"/>
      <c r="BU101" s="58"/>
      <c r="BV101" s="58"/>
      <c r="BW101" s="58"/>
      <c r="BX101" s="58"/>
      <c r="BY101" s="58"/>
      <c r="BZ101" s="58"/>
      <c r="CA101" s="58"/>
      <c r="CB101" s="58"/>
      <c r="CC101" s="58"/>
      <c r="CD101" s="58"/>
      <c r="CE101" s="58"/>
      <c r="CF101" s="58"/>
    </row>
    <row r="102" spans="7:84" x14ac:dyDescent="0.2">
      <c r="G102" s="58"/>
      <c r="H102" s="58"/>
      <c r="I102" s="58"/>
      <c r="J102" s="58"/>
      <c r="K102" s="58"/>
      <c r="L102" s="58"/>
      <c r="M102" s="58"/>
      <c r="N102" s="58"/>
      <c r="O102" s="58"/>
      <c r="P102" s="58"/>
      <c r="Q102" s="58"/>
      <c r="R102" s="58"/>
      <c r="S102" s="90"/>
      <c r="T102" s="58"/>
      <c r="U102" s="58"/>
      <c r="V102" s="58"/>
      <c r="W102" s="58"/>
      <c r="X102" s="58"/>
      <c r="Y102" s="58"/>
      <c r="Z102" s="58"/>
      <c r="AA102" s="58"/>
      <c r="AB102" s="58"/>
      <c r="AC102" s="58"/>
      <c r="AD102" s="58"/>
      <c r="AE102" s="58"/>
      <c r="AF102" s="58"/>
      <c r="AG102" s="58"/>
      <c r="AH102" s="58"/>
      <c r="AI102" s="58"/>
      <c r="AJ102" s="58"/>
      <c r="AK102" s="58"/>
      <c r="AL102" s="58"/>
      <c r="AM102" s="58"/>
      <c r="AN102" s="58"/>
      <c r="AO102" s="58"/>
      <c r="AP102" s="58"/>
      <c r="AQ102" s="58"/>
      <c r="AR102" s="58"/>
      <c r="AS102" s="58"/>
      <c r="AT102" s="58"/>
      <c r="AU102" s="58"/>
      <c r="AV102" s="58"/>
      <c r="AW102" s="58"/>
      <c r="AX102" s="58"/>
      <c r="AY102" s="58"/>
      <c r="AZ102" s="58"/>
      <c r="BA102" s="58"/>
      <c r="BB102" s="58"/>
      <c r="BC102" s="58"/>
      <c r="BD102" s="58"/>
      <c r="BE102" s="58"/>
      <c r="BF102" s="58"/>
      <c r="BG102" s="58"/>
      <c r="BH102" s="58"/>
      <c r="BI102" s="58"/>
      <c r="BJ102" s="58"/>
      <c r="BK102" s="58"/>
      <c r="BL102" s="58"/>
      <c r="BM102" s="58"/>
      <c r="BN102" s="58"/>
      <c r="BO102" s="58"/>
      <c r="BP102" s="58"/>
      <c r="BQ102" s="58"/>
      <c r="BR102" s="58"/>
      <c r="BS102" s="58"/>
      <c r="BT102" s="58"/>
      <c r="BU102" s="58"/>
      <c r="BV102" s="58"/>
      <c r="BW102" s="58"/>
      <c r="BX102" s="58"/>
      <c r="BY102" s="58"/>
      <c r="BZ102" s="58"/>
      <c r="CA102" s="58"/>
      <c r="CB102" s="58"/>
      <c r="CC102" s="58"/>
      <c r="CD102" s="58"/>
      <c r="CE102" s="58"/>
      <c r="CF102" s="58"/>
    </row>
    <row r="103" spans="7:84" x14ac:dyDescent="0.2">
      <c r="G103" s="58"/>
      <c r="H103" s="58"/>
      <c r="I103" s="58"/>
      <c r="J103" s="58"/>
      <c r="K103" s="58"/>
      <c r="L103" s="58"/>
      <c r="M103" s="58"/>
      <c r="N103" s="58"/>
      <c r="O103" s="58"/>
      <c r="P103" s="58"/>
      <c r="Q103" s="58"/>
      <c r="R103" s="58"/>
      <c r="S103" s="90"/>
      <c r="T103" s="58"/>
      <c r="U103" s="58"/>
      <c r="V103" s="58"/>
      <c r="W103" s="58"/>
      <c r="X103" s="58"/>
      <c r="Y103" s="58"/>
      <c r="Z103" s="58"/>
      <c r="AA103" s="58"/>
      <c r="AB103" s="58"/>
      <c r="AC103" s="58"/>
      <c r="AD103" s="58"/>
      <c r="AE103" s="58"/>
      <c r="AF103" s="58"/>
      <c r="AG103" s="58"/>
      <c r="AH103" s="58"/>
      <c r="AI103" s="58"/>
      <c r="AJ103" s="58"/>
      <c r="AK103" s="58"/>
      <c r="AL103" s="58"/>
      <c r="AM103" s="58"/>
      <c r="AN103" s="58"/>
      <c r="AO103" s="58"/>
      <c r="AP103" s="58"/>
      <c r="AQ103" s="58"/>
      <c r="AR103" s="58"/>
      <c r="AS103" s="58"/>
      <c r="AT103" s="58"/>
      <c r="AU103" s="58"/>
      <c r="AV103" s="58"/>
      <c r="AW103" s="58"/>
      <c r="AX103" s="58"/>
      <c r="AY103" s="58"/>
      <c r="AZ103" s="58"/>
      <c r="BA103" s="58"/>
      <c r="BB103" s="58"/>
      <c r="BC103" s="58"/>
      <c r="BD103" s="58"/>
      <c r="BE103" s="58"/>
      <c r="BF103" s="58"/>
      <c r="BG103" s="58"/>
      <c r="BH103" s="58"/>
      <c r="BI103" s="58"/>
      <c r="BJ103" s="58"/>
      <c r="BK103" s="58"/>
      <c r="BL103" s="58"/>
      <c r="BM103" s="58"/>
      <c r="BN103" s="58"/>
      <c r="BO103" s="58"/>
      <c r="BP103" s="58"/>
      <c r="BQ103" s="58"/>
      <c r="BR103" s="58"/>
      <c r="BS103" s="58"/>
      <c r="BT103" s="58"/>
      <c r="BU103" s="58"/>
      <c r="BV103" s="58"/>
      <c r="BW103" s="58"/>
      <c r="BX103" s="58"/>
      <c r="BY103" s="58"/>
      <c r="BZ103" s="58"/>
      <c r="CA103" s="58"/>
      <c r="CB103" s="58"/>
      <c r="CC103" s="58"/>
      <c r="CD103" s="58"/>
      <c r="CE103" s="58"/>
      <c r="CF103" s="58"/>
    </row>
    <row r="104" spans="7:84" x14ac:dyDescent="0.2">
      <c r="G104" s="58"/>
      <c r="H104" s="58"/>
      <c r="I104" s="58"/>
      <c r="J104" s="58"/>
      <c r="K104" s="58"/>
      <c r="L104" s="58"/>
      <c r="M104" s="58"/>
      <c r="N104" s="58"/>
      <c r="O104" s="58"/>
      <c r="P104" s="58"/>
      <c r="Q104" s="58"/>
      <c r="R104" s="58"/>
      <c r="S104" s="90"/>
      <c r="T104" s="58"/>
      <c r="U104" s="58"/>
      <c r="V104" s="58"/>
      <c r="W104" s="58"/>
      <c r="X104" s="58"/>
      <c r="Y104" s="58"/>
      <c r="Z104" s="58"/>
      <c r="AA104" s="58"/>
      <c r="AB104" s="58"/>
      <c r="AC104" s="58"/>
      <c r="AD104" s="58"/>
      <c r="AE104" s="58"/>
      <c r="AF104" s="58"/>
      <c r="AG104" s="58"/>
      <c r="AH104" s="58"/>
      <c r="AI104" s="58"/>
      <c r="AJ104" s="58"/>
      <c r="AK104" s="58"/>
      <c r="AL104" s="58"/>
      <c r="AM104" s="58"/>
      <c r="AN104" s="58"/>
      <c r="AO104" s="58"/>
      <c r="AP104" s="58"/>
      <c r="AQ104" s="58"/>
      <c r="AR104" s="58"/>
      <c r="AS104" s="58"/>
      <c r="AT104" s="58"/>
      <c r="AU104" s="58"/>
      <c r="AV104" s="58"/>
      <c r="AW104" s="58"/>
      <c r="AX104" s="58"/>
      <c r="AY104" s="58"/>
      <c r="AZ104" s="58"/>
      <c r="BA104" s="58"/>
      <c r="BB104" s="58"/>
      <c r="BC104" s="58"/>
      <c r="BD104" s="58"/>
      <c r="BE104" s="58"/>
      <c r="BF104" s="58"/>
      <c r="BG104" s="58"/>
      <c r="BH104" s="58"/>
      <c r="BI104" s="58"/>
      <c r="BJ104" s="58"/>
      <c r="BK104" s="58"/>
      <c r="BL104" s="58"/>
      <c r="BM104" s="58"/>
      <c r="BN104" s="58"/>
      <c r="BO104" s="58"/>
      <c r="BP104" s="58"/>
      <c r="BQ104" s="58"/>
      <c r="BR104" s="58"/>
      <c r="BS104" s="58"/>
      <c r="BT104" s="58"/>
      <c r="BU104" s="58"/>
      <c r="BV104" s="58"/>
      <c r="BW104" s="58"/>
      <c r="BX104" s="58"/>
      <c r="BY104" s="58"/>
      <c r="BZ104" s="58"/>
      <c r="CA104" s="58"/>
      <c r="CB104" s="58"/>
      <c r="CC104" s="58"/>
      <c r="CD104" s="58"/>
      <c r="CE104" s="58"/>
      <c r="CF104" s="58"/>
    </row>
    <row r="105" spans="7:84" x14ac:dyDescent="0.2">
      <c r="G105" s="58"/>
      <c r="H105" s="58"/>
      <c r="I105" s="58"/>
      <c r="J105" s="58"/>
      <c r="K105" s="58"/>
      <c r="L105" s="58"/>
      <c r="M105" s="58"/>
      <c r="N105" s="58"/>
      <c r="O105" s="58"/>
      <c r="P105" s="58"/>
      <c r="Q105" s="58"/>
      <c r="R105" s="58"/>
      <c r="S105" s="90"/>
      <c r="T105" s="58"/>
      <c r="U105" s="58"/>
      <c r="V105" s="58"/>
      <c r="W105" s="58"/>
      <c r="X105" s="58"/>
      <c r="Y105" s="58"/>
      <c r="Z105" s="58"/>
      <c r="AA105" s="58"/>
      <c r="AB105" s="58"/>
      <c r="AC105" s="58"/>
      <c r="AD105" s="58"/>
      <c r="AE105" s="58"/>
      <c r="AF105" s="58"/>
      <c r="AG105" s="58"/>
      <c r="AH105" s="58"/>
      <c r="AI105" s="58"/>
      <c r="AJ105" s="58"/>
      <c r="AK105" s="58"/>
      <c r="AL105" s="58"/>
      <c r="AM105" s="58"/>
      <c r="AN105" s="58"/>
      <c r="AO105" s="58"/>
      <c r="AP105" s="58"/>
      <c r="AQ105" s="58"/>
      <c r="AR105" s="58"/>
      <c r="AS105" s="58"/>
      <c r="AT105" s="58"/>
      <c r="AU105" s="58"/>
      <c r="AV105" s="58"/>
      <c r="AW105" s="58"/>
      <c r="AX105" s="58"/>
      <c r="AY105" s="58"/>
      <c r="AZ105" s="58"/>
      <c r="BA105" s="58"/>
      <c r="BB105" s="58"/>
      <c r="BC105" s="58"/>
      <c r="BD105" s="58"/>
      <c r="BE105" s="58"/>
      <c r="BF105" s="58"/>
      <c r="BG105" s="58"/>
      <c r="BH105" s="58"/>
      <c r="BI105" s="58"/>
      <c r="BJ105" s="58"/>
      <c r="BK105" s="58"/>
      <c r="BL105" s="58"/>
      <c r="BM105" s="58"/>
      <c r="BN105" s="58"/>
      <c r="BO105" s="58"/>
      <c r="BP105" s="58"/>
      <c r="BQ105" s="58"/>
      <c r="BR105" s="58"/>
      <c r="BS105" s="58"/>
      <c r="BT105" s="58"/>
      <c r="BU105" s="58"/>
      <c r="BV105" s="58"/>
      <c r="BW105" s="58"/>
      <c r="BX105" s="58"/>
      <c r="BY105" s="58"/>
      <c r="BZ105" s="58"/>
      <c r="CA105" s="58"/>
      <c r="CB105" s="58"/>
      <c r="CC105" s="58"/>
      <c r="CD105" s="58"/>
      <c r="CE105" s="58"/>
      <c r="CF105" s="58"/>
    </row>
    <row r="106" spans="7:84" x14ac:dyDescent="0.2">
      <c r="G106" s="58"/>
      <c r="H106" s="58"/>
      <c r="I106" s="58"/>
      <c r="J106" s="58"/>
      <c r="K106" s="58"/>
      <c r="L106" s="58"/>
      <c r="M106" s="58"/>
      <c r="N106" s="58"/>
      <c r="O106" s="58"/>
      <c r="P106" s="58"/>
      <c r="Q106" s="58"/>
      <c r="R106" s="58"/>
      <c r="S106" s="90"/>
      <c r="T106" s="58"/>
      <c r="U106" s="58"/>
      <c r="V106" s="58"/>
      <c r="W106" s="58"/>
      <c r="X106" s="58"/>
      <c r="Y106" s="58"/>
      <c r="Z106" s="58"/>
      <c r="AA106" s="58"/>
      <c r="AB106" s="58"/>
      <c r="AC106" s="58"/>
      <c r="AD106" s="58"/>
      <c r="AE106" s="58"/>
      <c r="AF106" s="58"/>
      <c r="AG106" s="58"/>
      <c r="AH106" s="58"/>
      <c r="AI106" s="58"/>
      <c r="AJ106" s="58"/>
      <c r="AK106" s="58"/>
      <c r="AL106" s="58"/>
      <c r="AM106" s="58"/>
      <c r="AN106" s="58"/>
      <c r="AO106" s="58"/>
      <c r="AP106" s="58"/>
      <c r="AQ106" s="58"/>
      <c r="AR106" s="58"/>
      <c r="AS106" s="58"/>
      <c r="AT106" s="58"/>
      <c r="AU106" s="58"/>
      <c r="AV106" s="58"/>
      <c r="AW106" s="58"/>
      <c r="AX106" s="58"/>
      <c r="AY106" s="58"/>
      <c r="AZ106" s="58"/>
      <c r="BA106" s="58"/>
      <c r="BB106" s="58"/>
      <c r="BC106" s="58"/>
      <c r="BD106" s="58"/>
      <c r="BE106" s="58"/>
      <c r="BF106" s="58"/>
      <c r="BG106" s="58"/>
      <c r="BH106" s="58"/>
      <c r="BI106" s="58"/>
      <c r="BJ106" s="58"/>
      <c r="BK106" s="58"/>
      <c r="BL106" s="58"/>
      <c r="BM106" s="58"/>
      <c r="BN106" s="58"/>
      <c r="BO106" s="58"/>
      <c r="BP106" s="58"/>
      <c r="BQ106" s="58"/>
      <c r="BR106" s="58"/>
      <c r="BS106" s="58"/>
      <c r="BT106" s="58"/>
      <c r="BU106" s="58"/>
      <c r="BV106" s="58"/>
      <c r="BW106" s="58"/>
      <c r="BX106" s="58"/>
      <c r="BY106" s="58"/>
      <c r="BZ106" s="58"/>
      <c r="CA106" s="58"/>
      <c r="CB106" s="58"/>
      <c r="CC106" s="58"/>
      <c r="CD106" s="58"/>
      <c r="CE106" s="58"/>
      <c r="CF106" s="58"/>
    </row>
    <row r="107" spans="7:84" x14ac:dyDescent="0.2">
      <c r="G107" s="58"/>
      <c r="H107" s="58"/>
      <c r="I107" s="58"/>
      <c r="J107" s="58"/>
      <c r="K107" s="58"/>
      <c r="L107" s="58"/>
      <c r="M107" s="58"/>
      <c r="N107" s="58"/>
      <c r="O107" s="58"/>
      <c r="P107" s="58"/>
      <c r="Q107" s="58"/>
      <c r="R107" s="58"/>
      <c r="S107" s="90"/>
      <c r="T107" s="58"/>
      <c r="U107" s="58"/>
      <c r="V107" s="58"/>
      <c r="W107" s="58"/>
      <c r="X107" s="58"/>
      <c r="Y107" s="58"/>
      <c r="Z107" s="58"/>
      <c r="AA107" s="58"/>
      <c r="AB107" s="58"/>
      <c r="AC107" s="58"/>
      <c r="AD107" s="58"/>
      <c r="AE107" s="58"/>
      <c r="AF107" s="58"/>
      <c r="AG107" s="58"/>
      <c r="AH107" s="58"/>
      <c r="AI107" s="58"/>
      <c r="AJ107" s="58"/>
      <c r="AK107" s="58"/>
      <c r="AL107" s="58"/>
      <c r="AM107" s="58"/>
      <c r="AN107" s="58"/>
      <c r="AO107" s="58"/>
      <c r="AP107" s="58"/>
      <c r="AQ107" s="58"/>
      <c r="AR107" s="58"/>
      <c r="AS107" s="58"/>
      <c r="AT107" s="58"/>
      <c r="AU107" s="58"/>
      <c r="AV107" s="58"/>
      <c r="AW107" s="58"/>
      <c r="AX107" s="58"/>
      <c r="AY107" s="58"/>
      <c r="AZ107" s="58"/>
      <c r="BA107" s="58"/>
      <c r="BB107" s="58"/>
      <c r="BC107" s="58"/>
      <c r="BD107" s="58"/>
      <c r="BE107" s="58"/>
      <c r="BF107" s="58"/>
      <c r="BG107" s="58"/>
      <c r="BH107" s="58"/>
      <c r="BI107" s="58"/>
      <c r="BJ107" s="58"/>
      <c r="BK107" s="58"/>
      <c r="BL107" s="58"/>
      <c r="BM107" s="58"/>
      <c r="BN107" s="58"/>
      <c r="BO107" s="58"/>
      <c r="BP107" s="58"/>
      <c r="BQ107" s="58"/>
      <c r="BR107" s="58"/>
      <c r="BS107" s="58"/>
      <c r="BT107" s="58"/>
      <c r="BU107" s="58"/>
      <c r="BV107" s="58"/>
      <c r="BW107" s="58"/>
      <c r="BX107" s="58"/>
      <c r="BY107" s="58"/>
      <c r="BZ107" s="58"/>
      <c r="CA107" s="58"/>
      <c r="CB107" s="58"/>
      <c r="CC107" s="58"/>
      <c r="CD107" s="58"/>
      <c r="CE107" s="58"/>
      <c r="CF107" s="58"/>
    </row>
    <row r="108" spans="7:84" x14ac:dyDescent="0.2">
      <c r="G108" s="58"/>
      <c r="H108" s="58"/>
      <c r="I108" s="58"/>
      <c r="J108" s="58"/>
      <c r="K108" s="58"/>
      <c r="L108" s="58"/>
      <c r="M108" s="58"/>
      <c r="N108" s="58"/>
      <c r="O108" s="58"/>
      <c r="P108" s="58"/>
      <c r="Q108" s="58"/>
      <c r="R108" s="58"/>
      <c r="S108" s="90"/>
      <c r="T108" s="58"/>
      <c r="U108" s="58"/>
      <c r="V108" s="58"/>
      <c r="W108" s="58"/>
      <c r="X108" s="58"/>
      <c r="Y108" s="58"/>
      <c r="Z108" s="58"/>
      <c r="AA108" s="58"/>
      <c r="AB108" s="58"/>
      <c r="AC108" s="58"/>
      <c r="AD108" s="58"/>
      <c r="AE108" s="58"/>
      <c r="AF108" s="58"/>
      <c r="AG108" s="58"/>
      <c r="AH108" s="58"/>
      <c r="AI108" s="58"/>
      <c r="AJ108" s="58"/>
      <c r="AK108" s="58"/>
      <c r="AL108" s="58"/>
      <c r="AM108" s="58"/>
      <c r="AN108" s="58"/>
      <c r="AO108" s="58"/>
      <c r="AP108" s="58"/>
      <c r="AQ108" s="58"/>
      <c r="AR108" s="58"/>
      <c r="AS108" s="58"/>
      <c r="BT108" s="58"/>
      <c r="BU108" s="58"/>
      <c r="BV108" s="58"/>
      <c r="BW108" s="58"/>
      <c r="BX108" s="58"/>
      <c r="BY108" s="58"/>
      <c r="BZ108" s="58"/>
      <c r="CA108" s="58"/>
      <c r="CB108" s="58"/>
      <c r="CC108" s="58"/>
      <c r="CD108" s="58"/>
      <c r="CE108" s="58"/>
      <c r="CF108" s="58"/>
    </row>
    <row r="109" spans="7:84" x14ac:dyDescent="0.2">
      <c r="G109" s="58"/>
      <c r="H109" s="58"/>
      <c r="I109" s="58"/>
      <c r="J109" s="58"/>
      <c r="K109" s="58"/>
      <c r="L109" s="58"/>
      <c r="M109" s="58"/>
      <c r="N109" s="58"/>
      <c r="O109" s="58"/>
      <c r="P109" s="58"/>
      <c r="Q109" s="58"/>
      <c r="R109" s="58"/>
      <c r="S109" s="90"/>
      <c r="T109" s="58"/>
      <c r="U109" s="58"/>
      <c r="V109" s="58"/>
      <c r="W109" s="58"/>
      <c r="X109" s="58"/>
      <c r="Y109" s="58"/>
      <c r="Z109" s="58"/>
      <c r="AA109" s="58"/>
      <c r="AB109" s="58"/>
      <c r="AC109" s="58"/>
      <c r="AD109" s="58"/>
      <c r="AE109" s="58"/>
      <c r="AF109" s="58"/>
      <c r="AG109" s="58"/>
      <c r="AH109" s="58"/>
      <c r="AI109" s="58"/>
      <c r="AJ109" s="58"/>
      <c r="AK109" s="58"/>
      <c r="AL109" s="58"/>
      <c r="AM109" s="58"/>
      <c r="AN109" s="58"/>
      <c r="AO109" s="58"/>
      <c r="AP109" s="58"/>
      <c r="AQ109" s="58"/>
      <c r="AR109" s="58"/>
      <c r="AS109" s="58"/>
      <c r="BT109" s="58"/>
      <c r="BU109" s="58"/>
      <c r="BV109" s="58"/>
      <c r="BW109" s="58"/>
      <c r="BX109" s="58"/>
      <c r="BY109" s="58"/>
      <c r="BZ109" s="58"/>
      <c r="CA109" s="58"/>
      <c r="CB109" s="58"/>
      <c r="CC109" s="58"/>
      <c r="CD109" s="58"/>
      <c r="CE109" s="58"/>
      <c r="CF109" s="58"/>
    </row>
    <row r="110" spans="7:84" x14ac:dyDescent="0.2"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  <c r="R110" s="58"/>
      <c r="S110" s="90"/>
      <c r="T110" s="58"/>
      <c r="U110" s="58"/>
      <c r="V110" s="58"/>
      <c r="W110" s="58"/>
      <c r="X110" s="58"/>
      <c r="Y110" s="58"/>
      <c r="Z110" s="58"/>
      <c r="AA110" s="58"/>
      <c r="AB110" s="58"/>
      <c r="AC110" s="58"/>
      <c r="AD110" s="58"/>
      <c r="AE110" s="58"/>
      <c r="AF110" s="58"/>
      <c r="AG110" s="58"/>
      <c r="AH110" s="58"/>
      <c r="AI110" s="58"/>
      <c r="AJ110" s="58"/>
      <c r="AK110" s="58"/>
      <c r="AL110" s="58"/>
      <c r="AM110" s="58"/>
      <c r="AN110" s="58"/>
      <c r="AO110" s="58"/>
      <c r="AP110" s="58"/>
      <c r="AQ110" s="58"/>
      <c r="AR110" s="58"/>
      <c r="AS110" s="58"/>
      <c r="BT110" s="58"/>
      <c r="BU110" s="58"/>
      <c r="BV110" s="58"/>
      <c r="BW110" s="58"/>
      <c r="BX110" s="58"/>
      <c r="BY110" s="58"/>
      <c r="BZ110" s="58"/>
      <c r="CA110" s="58"/>
      <c r="CB110" s="58"/>
      <c r="CC110" s="58"/>
      <c r="CD110" s="58"/>
      <c r="CE110" s="58"/>
      <c r="CF110" s="58"/>
    </row>
  </sheetData>
  <sheetProtection algorithmName="SHA-512" hashValue="+z2CHUDYtHN/jNJNcOvPbXbvZfQ5e3plNhKx1f8/Ag6i/9fBAGHYRkgY5jiYy9iKDCrb/U72IE8d5DaWL5+Hag==" saltValue="S7+I42rw/5IBjz9XCFIgzw==" spinCount="100000" sheet="1" objects="1" scenarios="1"/>
  <phoneticPr fontId="0" type="noConversion"/>
  <dataValidations count="1">
    <dataValidation type="list" allowBlank="1" showInputMessage="1" showErrorMessage="1" sqref="C16:C22 C29:C36 C5:C13" xr:uid="{00000000-0002-0000-0700-000000000000}">
      <formula1>$CJ$3:$CJ$61</formula1>
    </dataValidation>
  </dataValidations>
  <pageMargins left="0.75" right="0.75" top="1" bottom="1" header="0.5" footer="0.5"/>
  <pageSetup scale="90" fitToWidth="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0099"/>
  </sheetPr>
  <dimension ref="A1:BV50"/>
  <sheetViews>
    <sheetView showGridLines="0" showZeros="0" zoomScaleNormal="100" workbookViewId="0">
      <pane xSplit="5" ySplit="2" topLeftCell="F3" activePane="bottomRight" state="frozenSplit"/>
      <selection activeCell="AA11" sqref="AA11"/>
      <selection pane="topRight" activeCell="AA11" sqref="AA11"/>
      <selection pane="bottomLeft" activeCell="AA11" sqref="AA11"/>
      <selection pane="bottomRight" activeCell="F1" sqref="F1"/>
    </sheetView>
  </sheetViews>
  <sheetFormatPr defaultColWidth="9.140625" defaultRowHeight="15.75" outlineLevelCol="1" x14ac:dyDescent="0.25"/>
  <cols>
    <col min="1" max="1" width="9.42578125" style="91" bestFit="1" customWidth="1"/>
    <col min="2" max="2" width="20.28515625" style="90" customWidth="1"/>
    <col min="3" max="4" width="1.28515625" style="90" customWidth="1"/>
    <col min="5" max="5" width="6.140625" style="2" bestFit="1" customWidth="1"/>
    <col min="6" max="6" width="1.28515625" style="2" customWidth="1"/>
    <col min="7" max="18" width="6.28515625" style="91" customWidth="1" outlineLevel="1"/>
    <col min="19" max="19" width="7.28515625" style="89" bestFit="1" customWidth="1"/>
    <col min="20" max="22" width="6.28515625" style="91" hidden="1" customWidth="1" outlineLevel="1"/>
    <col min="23" max="31" width="7.28515625" style="91" hidden="1" customWidth="1" outlineLevel="1"/>
    <col min="32" max="32" width="8.28515625" style="89" bestFit="1" customWidth="1" collapsed="1"/>
    <col min="33" max="37" width="7.28515625" style="91" hidden="1" customWidth="1" outlineLevel="1"/>
    <col min="38" max="44" width="8.28515625" style="91" hidden="1" customWidth="1" outlineLevel="1"/>
    <col min="45" max="45" width="9.85546875" style="89" bestFit="1" customWidth="1" collapsed="1"/>
    <col min="46" max="57" width="8.28515625" style="92" hidden="1" customWidth="1" outlineLevel="1"/>
    <col min="58" max="58" width="9.85546875" style="89" bestFit="1" customWidth="1" collapsed="1"/>
    <col min="59" max="65" width="8.28515625" style="92" hidden="1" customWidth="1" outlineLevel="1"/>
    <col min="66" max="70" width="9.85546875" style="92" hidden="1" customWidth="1" outlineLevel="1"/>
    <col min="71" max="71" width="10.85546875" style="89" bestFit="1" customWidth="1" collapsed="1"/>
    <col min="72" max="16384" width="9.140625" style="91"/>
  </cols>
  <sheetData>
    <row r="1" spans="1:71" ht="19.5" thickBot="1" x14ac:dyDescent="0.35">
      <c r="A1" s="832" t="s">
        <v>11</v>
      </c>
      <c r="B1" s="833"/>
      <c r="C1" s="91"/>
      <c r="D1" s="91"/>
      <c r="G1" s="3" t="s">
        <v>23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707"/>
      <c r="T1" s="5" t="s">
        <v>24</v>
      </c>
      <c r="U1" s="6"/>
      <c r="V1" s="6"/>
      <c r="W1" s="6"/>
      <c r="X1" s="6"/>
      <c r="Y1" s="6"/>
      <c r="Z1" s="6"/>
      <c r="AA1" s="6"/>
      <c r="AB1" s="6"/>
      <c r="AC1" s="6"/>
      <c r="AD1" s="6"/>
      <c r="AE1" s="7"/>
      <c r="AF1" s="8"/>
      <c r="AG1" s="9" t="s">
        <v>25</v>
      </c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1"/>
      <c r="AS1" s="12"/>
      <c r="AT1" s="13" t="s">
        <v>46</v>
      </c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5"/>
      <c r="BF1" s="16"/>
      <c r="BG1" s="17" t="s">
        <v>47</v>
      </c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9"/>
      <c r="BS1" s="20"/>
    </row>
    <row r="2" spans="1:71" s="1" customFormat="1" x14ac:dyDescent="0.25">
      <c r="A2" s="413" t="s">
        <v>345</v>
      </c>
      <c r="E2" s="2"/>
      <c r="F2" s="2"/>
      <c r="G2" s="22">
        <v>1</v>
      </c>
      <c r="H2" s="22">
        <v>2</v>
      </c>
      <c r="I2" s="22">
        <v>3</v>
      </c>
      <c r="J2" s="22">
        <v>4</v>
      </c>
      <c r="K2" s="22">
        <v>5</v>
      </c>
      <c r="L2" s="22">
        <v>6</v>
      </c>
      <c r="M2" s="22">
        <v>7</v>
      </c>
      <c r="N2" s="22">
        <v>8</v>
      </c>
      <c r="O2" s="22">
        <v>9</v>
      </c>
      <c r="P2" s="22">
        <v>10</v>
      </c>
      <c r="Q2" s="22">
        <v>11</v>
      </c>
      <c r="R2" s="22">
        <v>12</v>
      </c>
      <c r="S2" s="23" t="str">
        <f>G1</f>
        <v>Year 1</v>
      </c>
      <c r="T2" s="22">
        <v>13</v>
      </c>
      <c r="U2" s="22">
        <v>14</v>
      </c>
      <c r="V2" s="22">
        <v>15</v>
      </c>
      <c r="W2" s="22">
        <v>16</v>
      </c>
      <c r="X2" s="22">
        <v>17</v>
      </c>
      <c r="Y2" s="22">
        <v>18</v>
      </c>
      <c r="Z2" s="22">
        <v>19</v>
      </c>
      <c r="AA2" s="22">
        <v>20</v>
      </c>
      <c r="AB2" s="22">
        <v>21</v>
      </c>
      <c r="AC2" s="22">
        <v>22</v>
      </c>
      <c r="AD2" s="22">
        <v>23</v>
      </c>
      <c r="AE2" s="22">
        <v>24</v>
      </c>
      <c r="AF2" s="24" t="str">
        <f>T1</f>
        <v>Year 2</v>
      </c>
      <c r="AG2" s="22">
        <v>25</v>
      </c>
      <c r="AH2" s="22">
        <v>26</v>
      </c>
      <c r="AI2" s="22">
        <v>27</v>
      </c>
      <c r="AJ2" s="22">
        <v>28</v>
      </c>
      <c r="AK2" s="22">
        <v>29</v>
      </c>
      <c r="AL2" s="22">
        <v>30</v>
      </c>
      <c r="AM2" s="22">
        <v>31</v>
      </c>
      <c r="AN2" s="22">
        <v>32</v>
      </c>
      <c r="AO2" s="22">
        <v>33</v>
      </c>
      <c r="AP2" s="22">
        <v>34</v>
      </c>
      <c r="AQ2" s="22">
        <v>35</v>
      </c>
      <c r="AR2" s="22">
        <v>36</v>
      </c>
      <c r="AS2" s="25" t="str">
        <f>AG1</f>
        <v>Year 3</v>
      </c>
      <c r="AT2" s="22">
        <v>37</v>
      </c>
      <c r="AU2" s="22">
        <v>38</v>
      </c>
      <c r="AV2" s="22">
        <v>39</v>
      </c>
      <c r="AW2" s="22">
        <v>40</v>
      </c>
      <c r="AX2" s="22">
        <v>41</v>
      </c>
      <c r="AY2" s="22">
        <v>42</v>
      </c>
      <c r="AZ2" s="22">
        <v>43</v>
      </c>
      <c r="BA2" s="22">
        <v>44</v>
      </c>
      <c r="BB2" s="22">
        <v>45</v>
      </c>
      <c r="BC2" s="22">
        <v>46</v>
      </c>
      <c r="BD2" s="22">
        <v>47</v>
      </c>
      <c r="BE2" s="22">
        <v>48</v>
      </c>
      <c r="BF2" s="26" t="str">
        <f>AT1</f>
        <v>Year 4</v>
      </c>
      <c r="BG2" s="27">
        <v>49</v>
      </c>
      <c r="BH2" s="28">
        <v>50</v>
      </c>
      <c r="BI2" s="28">
        <v>51</v>
      </c>
      <c r="BJ2" s="28">
        <v>52</v>
      </c>
      <c r="BK2" s="28">
        <v>53</v>
      </c>
      <c r="BL2" s="28">
        <v>54</v>
      </c>
      <c r="BM2" s="28">
        <v>55</v>
      </c>
      <c r="BN2" s="28">
        <v>56</v>
      </c>
      <c r="BO2" s="28">
        <v>57</v>
      </c>
      <c r="BP2" s="28">
        <v>58</v>
      </c>
      <c r="BQ2" s="28">
        <v>59</v>
      </c>
      <c r="BR2" s="29">
        <v>60</v>
      </c>
      <c r="BS2" s="30" t="str">
        <f>BG1</f>
        <v>Year 5</v>
      </c>
    </row>
    <row r="3" spans="1:71" s="95" customFormat="1" ht="6" customHeight="1" x14ac:dyDescent="0.2">
      <c r="A3" s="94"/>
      <c r="B3" s="60"/>
      <c r="C3" s="61"/>
      <c r="D3" s="61"/>
      <c r="E3" s="31"/>
      <c r="F3" s="31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2"/>
      <c r="BP3" s="32"/>
      <c r="BQ3" s="32"/>
      <c r="BR3" s="32"/>
      <c r="BS3" s="32"/>
    </row>
    <row r="4" spans="1:71" s="58" customFormat="1" ht="12.75" x14ac:dyDescent="0.2">
      <c r="A4" s="96"/>
      <c r="B4" s="33" t="str">
        <f>Revenue!A6&amp;" "&amp;Revenue!A7&amp;" "&amp;Revenue!A8</f>
        <v xml:space="preserve">Online Subscribes </v>
      </c>
      <c r="C4" s="49"/>
      <c r="D4" s="49"/>
      <c r="E4" s="34"/>
      <c r="F4" s="34"/>
      <c r="G4" s="139">
        <f>Revenue!G10</f>
        <v>25</v>
      </c>
      <c r="H4" s="36">
        <f>Revenue!H10</f>
        <v>51.25</v>
      </c>
      <c r="I4" s="36">
        <f>Revenue!I10</f>
        <v>80.687500000000014</v>
      </c>
      <c r="J4" s="36">
        <f>Revenue!J10</f>
        <v>115.44062500000003</v>
      </c>
      <c r="K4" s="36">
        <f>Revenue!K10</f>
        <v>157.98296875000003</v>
      </c>
      <c r="L4" s="36">
        <f>Revenue!L10</f>
        <v>211.31047656250004</v>
      </c>
      <c r="M4" s="36">
        <f>Revenue!M10</f>
        <v>279.15308242187507</v>
      </c>
      <c r="N4" s="36">
        <f>Revenue!N10</f>
        <v>366.23610431640634</v>
      </c>
      <c r="O4" s="36">
        <f>Revenue!O10</f>
        <v>478.60975848730482</v>
      </c>
      <c r="P4" s="36">
        <f>Revenue!P10</f>
        <v>624.06980319047875</v>
      </c>
      <c r="Q4" s="36">
        <f>Revenue!Q10</f>
        <v>812.69858201535931</v>
      </c>
      <c r="R4" s="37">
        <f>Revenue!R10</f>
        <v>1057.5640350207698</v>
      </c>
      <c r="S4" s="38">
        <f t="shared" ref="S4:S11" si="0">SUM(G4:R4)</f>
        <v>4260.0029357646936</v>
      </c>
      <c r="T4" s="36">
        <f>Revenue!T10</f>
        <v>1375.6251543276028</v>
      </c>
      <c r="U4" s="36">
        <f>Revenue!U10</f>
        <v>1788.9066322263352</v>
      </c>
      <c r="V4" s="36">
        <f>Revenue!V10</f>
        <v>2326.0240705945744</v>
      </c>
      <c r="W4" s="36">
        <f>Revenue!W10</f>
        <v>3024.1653782982007</v>
      </c>
      <c r="X4" s="36">
        <f>Revenue!X10</f>
        <v>3931.6655566816012</v>
      </c>
      <c r="Y4" s="36">
        <f>Revenue!Y10</f>
        <v>5111.3531473565372</v>
      </c>
      <c r="Z4" s="36">
        <f>Revenue!Z10</f>
        <v>6644.9000343163407</v>
      </c>
      <c r="AA4" s="36">
        <f>Revenue!AA10</f>
        <v>8638.4757516758727</v>
      </c>
      <c r="AB4" s="36">
        <f>Revenue!AB10</f>
        <v>11230.09775747711</v>
      </c>
      <c r="AC4" s="36">
        <f>Revenue!AC10</f>
        <v>14599.186544944097</v>
      </c>
      <c r="AD4" s="36">
        <f>Revenue!AD10</f>
        <v>18978.987103595216</v>
      </c>
      <c r="AE4" s="37">
        <f>Revenue!AE10</f>
        <v>24672.716681049707</v>
      </c>
      <c r="AF4" s="39">
        <f t="shared" ref="AF4:AF11" si="1">SUM(T4:AE4)</f>
        <v>102322.10381254318</v>
      </c>
      <c r="AG4" s="35">
        <f>Revenue!AG10</f>
        <v>29986.861499475897</v>
      </c>
      <c r="AH4" s="36">
        <f>Revenue!AH10</f>
        <v>35120.702512164411</v>
      </c>
      <c r="AI4" s="36">
        <f>Revenue!AI10</f>
        <v>40234.138910436537</v>
      </c>
      <c r="AJ4" s="36">
        <f>Revenue!AJ10</f>
        <v>45458.57741177197</v>
      </c>
      <c r="AK4" s="36">
        <f>Revenue!AK10</f>
        <v>50905.203610667988</v>
      </c>
      <c r="AL4" s="36">
        <f>Revenue!AL10</f>
        <v>56671.300315023909</v>
      </c>
      <c r="AM4" s="36">
        <f>Revenue!AM10</f>
        <v>62845.112603993148</v>
      </c>
      <c r="AN4" s="36">
        <f>Revenue!AN10</f>
        <v>69509.635557492598</v>
      </c>
      <c r="AO4" s="36">
        <f>Revenue!AO10</f>
        <v>76745.607883066958</v>
      </c>
      <c r="AP4" s="36">
        <f>Revenue!AP10</f>
        <v>84633.925248742467</v>
      </c>
      <c r="AQ4" s="36">
        <f>Revenue!AQ10</f>
        <v>93257.635206643346</v>
      </c>
      <c r="AR4" s="37">
        <f>Revenue!AR10</f>
        <v>102703.63680207766</v>
      </c>
      <c r="AS4" s="40">
        <f t="shared" ref="AS4:AS11" si="2">SUM(AG4:AR4)</f>
        <v>748072.33756155695</v>
      </c>
      <c r="AT4" s="35">
        <f>Revenue!AT10</f>
        <v>113064.1790383629</v>
      </c>
      <c r="AU4" s="36">
        <f>Revenue!AU10</f>
        <v>124438.2308592573</v>
      </c>
      <c r="AV4" s="36">
        <f>Revenue!AV10</f>
        <v>136932.77938297662</v>
      </c>
      <c r="AW4" s="36">
        <f>Revenue!AW10</f>
        <v>150664.10139961948</v>
      </c>
      <c r="AX4" s="36">
        <f>Revenue!AX10</f>
        <v>165759.04459834035</v>
      </c>
      <c r="AY4" s="36">
        <f>Revenue!AY10</f>
        <v>182356.34885224354</v>
      </c>
      <c r="AZ4" s="36">
        <f>Revenue!AZ10</f>
        <v>200608.0335830198</v>
      </c>
      <c r="BA4" s="36">
        <f>Revenue!BA10</f>
        <v>220680.87432548567</v>
      </c>
      <c r="BB4" s="36">
        <f>Revenue!BB10</f>
        <v>242757.9897961572</v>
      </c>
      <c r="BC4" s="36">
        <f>Revenue!BC10</f>
        <v>267040.5598043651</v>
      </c>
      <c r="BD4" s="36">
        <f>Revenue!BD10</f>
        <v>293749.69405624579</v>
      </c>
      <c r="BE4" s="37">
        <f>Revenue!BE10</f>
        <v>323128.47216545348</v>
      </c>
      <c r="BF4" s="41">
        <f t="shared" ref="BF4:BF11" si="3">SUM(AT4:BE4)</f>
        <v>2421180.3078615274</v>
      </c>
      <c r="BG4" s="35">
        <f>Revenue!BG10</f>
        <v>350303.36582852271</v>
      </c>
      <c r="BH4" s="36">
        <f>Revenue!BH10</f>
        <v>376082.3866610463</v>
      </c>
      <c r="BI4" s="36">
        <f>Revenue!BI10</f>
        <v>401084.39539992169</v>
      </c>
      <c r="BJ4" s="36">
        <f>Revenue!BJ10</f>
        <v>425787.03222428507</v>
      </c>
      <c r="BK4" s="36">
        <f>Revenue!BK10</f>
        <v>450562.69662627485</v>
      </c>
      <c r="BL4" s="36">
        <f>Revenue!BL10</f>
        <v>475705.56605067017</v>
      </c>
      <c r="BM4" s="36">
        <f>Revenue!BM10</f>
        <v>501451.89529801486</v>
      </c>
      <c r="BN4" s="36">
        <f>Revenue!BN10</f>
        <v>527995.278271524</v>
      </c>
      <c r="BO4" s="36">
        <f>Revenue!BO10</f>
        <v>555498.13334155653</v>
      </c>
      <c r="BP4" s="36">
        <f>Revenue!BP10</f>
        <v>584100.35837597668</v>
      </c>
      <c r="BQ4" s="36">
        <f>Revenue!BQ10</f>
        <v>613925.86507028213</v>
      </c>
      <c r="BR4" s="37">
        <f>Revenue!BR10</f>
        <v>645087.52490542631</v>
      </c>
      <c r="BS4" s="42">
        <f t="shared" ref="BS4:BS11" si="4">SUM(BG4:BR4)</f>
        <v>5907584.4980535014</v>
      </c>
    </row>
    <row r="5" spans="1:71" s="58" customFormat="1" ht="12.75" x14ac:dyDescent="0.2">
      <c r="A5" s="96"/>
      <c r="B5" s="33" t="str">
        <f>Revenue!A16&amp;" "&amp;Revenue!A17&amp;" "&amp;Revenue!A18</f>
        <v xml:space="preserve">Online Sales </v>
      </c>
      <c r="C5" s="49"/>
      <c r="D5" s="49"/>
      <c r="E5" s="34"/>
      <c r="F5" s="34"/>
      <c r="G5" s="35">
        <f>Revenue!G21</f>
        <v>125</v>
      </c>
      <c r="H5" s="36">
        <f>Revenue!H21</f>
        <v>243.75</v>
      </c>
      <c r="I5" s="36">
        <f>Revenue!I21</f>
        <v>362.8125</v>
      </c>
      <c r="J5" s="36">
        <f>Revenue!J21</f>
        <v>488.10937499999994</v>
      </c>
      <c r="K5" s="36">
        <f>Revenue!K21</f>
        <v>625.28203124999993</v>
      </c>
      <c r="L5" s="36">
        <f>Revenue!L21</f>
        <v>780.00152343749983</v>
      </c>
      <c r="M5" s="36">
        <f>Revenue!M21</f>
        <v>958.24914257812475</v>
      </c>
      <c r="N5" s="36">
        <f>Revenue!N21</f>
        <v>1166.5844569335934</v>
      </c>
      <c r="O5" s="36">
        <f>Revenue!O21</f>
        <v>1412.4154627001951</v>
      </c>
      <c r="P5" s="36">
        <f>Revenue!P21</f>
        <v>1704.2841410251458</v>
      </c>
      <c r="Q5" s="36">
        <f>Revenue!Q21</f>
        <v>2052.180158568859</v>
      </c>
      <c r="R5" s="43">
        <f>Revenue!R21</f>
        <v>2467.8955822866437</v>
      </c>
      <c r="S5" s="44">
        <f t="shared" si="0"/>
        <v>12386.56437378006</v>
      </c>
      <c r="T5" s="36">
        <f>Revenue!T21</f>
        <v>2965.4342427469824</v>
      </c>
      <c r="U5" s="36">
        <f>Revenue!U21</f>
        <v>3561.4907492986363</v>
      </c>
      <c r="V5" s="36">
        <f>Revenue!V21</f>
        <v>4276.0161426600562</v>
      </c>
      <c r="W5" s="36">
        <f>Revenue!W21</f>
        <v>5132.8898038183361</v>
      </c>
      <c r="X5" s="36">
        <f>Revenue!X21</f>
        <v>6160.7205890517071</v>
      </c>
      <c r="Y5" s="36">
        <f>Revenue!Y21</f>
        <v>7393.8043252143243</v>
      </c>
      <c r="Z5" s="36">
        <f>Revenue!Z21</f>
        <v>8873.2699040213956</v>
      </c>
      <c r="AA5" s="36">
        <f>Revenue!AA21</f>
        <v>10648.452420148831</v>
      </c>
      <c r="AB5" s="36">
        <f>Revenue!AB21</f>
        <v>12778.539305670964</v>
      </c>
      <c r="AC5" s="36">
        <f>Revenue!AC21</f>
        <v>15334.544467924432</v>
      </c>
      <c r="AD5" s="36">
        <f>Revenue!AD21</f>
        <v>18401.67633734877</v>
      </c>
      <c r="AE5" s="43">
        <f>Revenue!AE21</f>
        <v>22082.17883669812</v>
      </c>
      <c r="AF5" s="45">
        <f t="shared" si="1"/>
        <v>117609.01712460254</v>
      </c>
      <c r="AG5" s="35">
        <f>Revenue!AG21</f>
        <v>25670.647869578785</v>
      </c>
      <c r="AH5" s="36">
        <f>Revenue!AH21</f>
        <v>29272.901018444805</v>
      </c>
      <c r="AI5" s="36">
        <f>Revenue!AI21</f>
        <v>32976.582391720382</v>
      </c>
      <c r="AJ5" s="36">
        <f>Revenue!AJ21</f>
        <v>36856.534084465755</v>
      </c>
      <c r="AK5" s="36">
        <f>Revenue!AK21</f>
        <v>40978.907583092332</v>
      </c>
      <c r="AL5" s="36">
        <f>Revenue!AL21</f>
        <v>45404.338409036565</v>
      </c>
      <c r="AM5" s="36">
        <f>Revenue!AM21</f>
        <v>50190.427300666473</v>
      </c>
      <c r="AN5" s="36">
        <f>Revenue!AN21</f>
        <v>55393.711318777801</v>
      </c>
      <c r="AO5" s="36">
        <f>Revenue!AO21</f>
        <v>61071.263416689108</v>
      </c>
      <c r="AP5" s="36">
        <f>Revenue!AP21</f>
        <v>67282.025482883168</v>
      </c>
      <c r="AQ5" s="36">
        <f>Revenue!AQ21</f>
        <v>74087.954824565328</v>
      </c>
      <c r="AR5" s="43">
        <f>Revenue!AR21</f>
        <v>81555.045402067248</v>
      </c>
      <c r="AS5" s="46">
        <f t="shared" si="2"/>
        <v>600740.33910198777</v>
      </c>
      <c r="AT5" s="35">
        <f>Revenue!AT21</f>
        <v>89754.271263558039</v>
      </c>
      <c r="AU5" s="36">
        <f>Revenue!AU21</f>
        <v>98762.489380876868</v>
      </c>
      <c r="AV5" s="36">
        <f>Revenue!AV21</f>
        <v>108663.33156218682</v>
      </c>
      <c r="AW5" s="36">
        <f>Revenue!AW21</f>
        <v>119548.10965082224</v>
      </c>
      <c r="AX5" s="36">
        <f>Revenue!AX21</f>
        <v>131516.754315217</v>
      </c>
      <c r="AY5" s="36">
        <f>Revenue!AY21</f>
        <v>144678.80502122312</v>
      </c>
      <c r="AZ5" s="36">
        <f>Revenue!AZ21</f>
        <v>159154.46697920872</v>
      </c>
      <c r="BA5" s="36">
        <f>Revenue!BA21</f>
        <v>175075.74976902711</v>
      </c>
      <c r="BB5" s="36">
        <f>Revenue!BB21</f>
        <v>192587.70181485292</v>
      </c>
      <c r="BC5" s="36">
        <f>Revenue!BC21</f>
        <v>211849.75479803051</v>
      </c>
      <c r="BD5" s="36">
        <f>Revenue!BD21</f>
        <v>233037.19237910281</v>
      </c>
      <c r="BE5" s="43">
        <f>Revenue!BE21</f>
        <v>256342.75819296509</v>
      </c>
      <c r="BF5" s="47">
        <f t="shared" si="3"/>
        <v>1920971.3851270713</v>
      </c>
      <c r="BG5" s="35">
        <f>Revenue!BG21</f>
        <v>280347.12166605279</v>
      </c>
      <c r="BH5" s="36">
        <f>Revenue!BH21</f>
        <v>305397.59851257497</v>
      </c>
      <c r="BI5" s="36">
        <f>Revenue!BI21</f>
        <v>331796.43672850938</v>
      </c>
      <c r="BJ5" s="36">
        <f>Revenue!BJ21</f>
        <v>359815.42441798642</v>
      </c>
      <c r="BK5" s="36">
        <f>Revenue!BK21</f>
        <v>389707.11293482257</v>
      </c>
      <c r="BL5" s="36">
        <f>Revenue!BL21</f>
        <v>421713.52289215638</v>
      </c>
      <c r="BM5" s="36">
        <f>Revenue!BM21</f>
        <v>456072.98541543994</v>
      </c>
      <c r="BN5" s="36">
        <f>Revenue!BN21</f>
        <v>493025.60976760834</v>
      </c>
      <c r="BO5" s="36">
        <f>Revenue!BO21</f>
        <v>532817.74768821686</v>
      </c>
      <c r="BP5" s="36">
        <f>Revenue!BP21</f>
        <v>575705.73435767426</v>
      </c>
      <c r="BQ5" s="36">
        <f>Revenue!BQ21</f>
        <v>621959.11824708816</v>
      </c>
      <c r="BR5" s="43">
        <f>Revenue!BR21</f>
        <v>671863.54156245524</v>
      </c>
      <c r="BS5" s="48">
        <f t="shared" si="4"/>
        <v>5440221.9541905858</v>
      </c>
    </row>
    <row r="6" spans="1:71" s="58" customFormat="1" ht="12.75" x14ac:dyDescent="0.2">
      <c r="A6" s="96"/>
      <c r="B6" s="33" t="str">
        <f>Revenue!A26&amp;" "&amp;Revenue!A27</f>
        <v>Online Ads</v>
      </c>
      <c r="C6" s="49"/>
      <c r="D6" s="49"/>
      <c r="E6" s="34"/>
      <c r="F6" s="34"/>
      <c r="G6" s="35">
        <f>Revenue!G30</f>
        <v>185</v>
      </c>
      <c r="H6" s="36">
        <f>Revenue!H30</f>
        <v>240.5</v>
      </c>
      <c r="I6" s="36">
        <f>Revenue!I30</f>
        <v>312.65000000000003</v>
      </c>
      <c r="J6" s="36">
        <f>Revenue!J30</f>
        <v>406.44500000000005</v>
      </c>
      <c r="K6" s="36">
        <f>Revenue!K30</f>
        <v>528.37850000000003</v>
      </c>
      <c r="L6" s="36">
        <f>Revenue!L30</f>
        <v>686.89205000000004</v>
      </c>
      <c r="M6" s="36">
        <f>Revenue!M30</f>
        <v>892.95966500000009</v>
      </c>
      <c r="N6" s="36">
        <f>Revenue!N30</f>
        <v>1160.8475645000003</v>
      </c>
      <c r="O6" s="36">
        <f>Revenue!O30</f>
        <v>1509.1018338500003</v>
      </c>
      <c r="P6" s="36">
        <f>Revenue!P30</f>
        <v>1850</v>
      </c>
      <c r="Q6" s="36">
        <f>Revenue!Q30</f>
        <v>1850</v>
      </c>
      <c r="R6" s="43">
        <f>Revenue!R30</f>
        <v>1850</v>
      </c>
      <c r="S6" s="44">
        <f t="shared" si="0"/>
        <v>11472.77461335</v>
      </c>
      <c r="T6" s="36">
        <f>Revenue!T30</f>
        <v>1850</v>
      </c>
      <c r="U6" s="36">
        <f>Revenue!U30</f>
        <v>1850</v>
      </c>
      <c r="V6" s="36">
        <f>Revenue!V30</f>
        <v>1850</v>
      </c>
      <c r="W6" s="36">
        <f>Revenue!W30</f>
        <v>1850</v>
      </c>
      <c r="X6" s="36">
        <f>Revenue!X30</f>
        <v>1850</v>
      </c>
      <c r="Y6" s="36">
        <f>Revenue!Y30</f>
        <v>1850</v>
      </c>
      <c r="Z6" s="36">
        <f>Revenue!Z30</f>
        <v>1850</v>
      </c>
      <c r="AA6" s="36">
        <f>Revenue!AA30</f>
        <v>1850</v>
      </c>
      <c r="AB6" s="36">
        <f>Revenue!AB30</f>
        <v>1850</v>
      </c>
      <c r="AC6" s="36">
        <f>Revenue!AC30</f>
        <v>1850</v>
      </c>
      <c r="AD6" s="36">
        <f>Revenue!AD30</f>
        <v>1850</v>
      </c>
      <c r="AE6" s="43">
        <f>Revenue!AE30</f>
        <v>1850</v>
      </c>
      <c r="AF6" s="45">
        <f t="shared" si="1"/>
        <v>22200</v>
      </c>
      <c r="AG6" s="35">
        <f>Revenue!AG30</f>
        <v>1850</v>
      </c>
      <c r="AH6" s="36">
        <f>Revenue!AH30</f>
        <v>1850</v>
      </c>
      <c r="AI6" s="36">
        <f>Revenue!AI30</f>
        <v>1850</v>
      </c>
      <c r="AJ6" s="36">
        <f>Revenue!AJ30</f>
        <v>1850</v>
      </c>
      <c r="AK6" s="36">
        <f>Revenue!AK30</f>
        <v>1850</v>
      </c>
      <c r="AL6" s="36">
        <f>Revenue!AL30</f>
        <v>1850</v>
      </c>
      <c r="AM6" s="36">
        <f>Revenue!AM30</f>
        <v>1850</v>
      </c>
      <c r="AN6" s="36">
        <f>Revenue!AN30</f>
        <v>1850</v>
      </c>
      <c r="AO6" s="36">
        <f>Revenue!AO30</f>
        <v>1850</v>
      </c>
      <c r="AP6" s="36">
        <f>Revenue!AP30</f>
        <v>1850</v>
      </c>
      <c r="AQ6" s="36">
        <f>Revenue!AQ30</f>
        <v>1850</v>
      </c>
      <c r="AR6" s="43">
        <f>Revenue!AR30</f>
        <v>1850</v>
      </c>
      <c r="AS6" s="46">
        <f t="shared" si="2"/>
        <v>22200</v>
      </c>
      <c r="AT6" s="35">
        <f>Revenue!AT30</f>
        <v>1850</v>
      </c>
      <c r="AU6" s="36">
        <f>Revenue!AU30</f>
        <v>1850</v>
      </c>
      <c r="AV6" s="36">
        <f>Revenue!AV30</f>
        <v>1850</v>
      </c>
      <c r="AW6" s="36">
        <f>Revenue!AW30</f>
        <v>1850</v>
      </c>
      <c r="AX6" s="36">
        <f>Revenue!AX30</f>
        <v>1850</v>
      </c>
      <c r="AY6" s="36">
        <f>Revenue!AY30</f>
        <v>1850</v>
      </c>
      <c r="AZ6" s="36">
        <f>Revenue!AZ30</f>
        <v>1850</v>
      </c>
      <c r="BA6" s="36">
        <f>Revenue!BA30</f>
        <v>1850</v>
      </c>
      <c r="BB6" s="36">
        <f>Revenue!BB30</f>
        <v>1850</v>
      </c>
      <c r="BC6" s="36">
        <f>Revenue!BC30</f>
        <v>1850</v>
      </c>
      <c r="BD6" s="36">
        <f>Revenue!BD30</f>
        <v>1850</v>
      </c>
      <c r="BE6" s="43">
        <f>Revenue!BE30</f>
        <v>1850</v>
      </c>
      <c r="BF6" s="47">
        <f t="shared" si="3"/>
        <v>22200</v>
      </c>
      <c r="BG6" s="35">
        <f>Revenue!BG30</f>
        <v>1850</v>
      </c>
      <c r="BH6" s="36">
        <f>Revenue!BH30</f>
        <v>1850</v>
      </c>
      <c r="BI6" s="36">
        <f>Revenue!BI30</f>
        <v>1850</v>
      </c>
      <c r="BJ6" s="36">
        <f>Revenue!BJ30</f>
        <v>1850</v>
      </c>
      <c r="BK6" s="36">
        <f>Revenue!BK30</f>
        <v>1850</v>
      </c>
      <c r="BL6" s="36">
        <f>Revenue!BL30</f>
        <v>1850</v>
      </c>
      <c r="BM6" s="36">
        <f>Revenue!BM30</f>
        <v>1850</v>
      </c>
      <c r="BN6" s="36">
        <f>Revenue!BN30</f>
        <v>1850</v>
      </c>
      <c r="BO6" s="36">
        <f>Revenue!BO30</f>
        <v>1850</v>
      </c>
      <c r="BP6" s="36">
        <f>Revenue!BP30</f>
        <v>1850</v>
      </c>
      <c r="BQ6" s="36">
        <f>Revenue!BQ30</f>
        <v>1850</v>
      </c>
      <c r="BR6" s="43">
        <f>Revenue!BR30</f>
        <v>1850</v>
      </c>
      <c r="BS6" s="48">
        <f t="shared" si="4"/>
        <v>22200</v>
      </c>
    </row>
    <row r="7" spans="1:71" s="58" customFormat="1" ht="12.75" x14ac:dyDescent="0.2">
      <c r="A7" s="96"/>
      <c r="B7" s="33" t="str">
        <f>Revenue!A35&amp;" "&amp;Revenue!A36&amp;" "&amp;Revenue!A37</f>
        <v xml:space="preserve">Offline Events </v>
      </c>
      <c r="C7" s="49"/>
      <c r="D7" s="49"/>
      <c r="E7" s="34"/>
      <c r="F7" s="34"/>
      <c r="G7" s="35">
        <f>Revenue!G38</f>
        <v>0</v>
      </c>
      <c r="H7" s="36">
        <f>Revenue!H38</f>
        <v>0</v>
      </c>
      <c r="I7" s="36">
        <f>Revenue!I38</f>
        <v>20</v>
      </c>
      <c r="J7" s="36">
        <f>Revenue!J38</f>
        <v>0</v>
      </c>
      <c r="K7" s="36">
        <f>Revenue!K38</f>
        <v>0</v>
      </c>
      <c r="L7" s="36">
        <f>Revenue!L38</f>
        <v>20</v>
      </c>
      <c r="M7" s="36">
        <f>Revenue!M38</f>
        <v>0</v>
      </c>
      <c r="N7" s="36">
        <f>Revenue!N38</f>
        <v>0</v>
      </c>
      <c r="O7" s="36">
        <f>Revenue!O38</f>
        <v>30</v>
      </c>
      <c r="P7" s="36">
        <f>Revenue!P38</f>
        <v>0</v>
      </c>
      <c r="Q7" s="36">
        <f>Revenue!Q38</f>
        <v>0</v>
      </c>
      <c r="R7" s="43">
        <f>Revenue!R38</f>
        <v>40</v>
      </c>
      <c r="S7" s="44">
        <f t="shared" si="0"/>
        <v>110</v>
      </c>
      <c r="T7" s="36">
        <f>Revenue!T38</f>
        <v>0</v>
      </c>
      <c r="U7" s="36">
        <f>Revenue!U38</f>
        <v>0</v>
      </c>
      <c r="V7" s="36">
        <f>Revenue!V38</f>
        <v>75</v>
      </c>
      <c r="W7" s="36">
        <f>Revenue!W38</f>
        <v>0</v>
      </c>
      <c r="X7" s="36">
        <f>Revenue!X38</f>
        <v>0</v>
      </c>
      <c r="Y7" s="36">
        <f>Revenue!Y38</f>
        <v>105</v>
      </c>
      <c r="Z7" s="36">
        <f>Revenue!Z38</f>
        <v>0</v>
      </c>
      <c r="AA7" s="36">
        <f>Revenue!AA38</f>
        <v>0</v>
      </c>
      <c r="AB7" s="36">
        <f>Revenue!AB38</f>
        <v>135</v>
      </c>
      <c r="AC7" s="36">
        <f>Revenue!AC38</f>
        <v>0</v>
      </c>
      <c r="AD7" s="36">
        <f>Revenue!AD38</f>
        <v>0</v>
      </c>
      <c r="AE7" s="43">
        <f>Revenue!AE38</f>
        <v>180</v>
      </c>
      <c r="AF7" s="45">
        <f t="shared" si="1"/>
        <v>495</v>
      </c>
      <c r="AG7" s="35">
        <f>Revenue!AG38</f>
        <v>0</v>
      </c>
      <c r="AH7" s="36">
        <f>Revenue!AH38</f>
        <v>0</v>
      </c>
      <c r="AI7" s="36">
        <f>Revenue!AI38</f>
        <v>240</v>
      </c>
      <c r="AJ7" s="36">
        <f>Revenue!AJ38</f>
        <v>0</v>
      </c>
      <c r="AK7" s="36">
        <f>Revenue!AK38</f>
        <v>0</v>
      </c>
      <c r="AL7" s="36">
        <f>Revenue!AL38</f>
        <v>300</v>
      </c>
      <c r="AM7" s="36">
        <f>Revenue!AM38</f>
        <v>0</v>
      </c>
      <c r="AN7" s="36">
        <f>Revenue!AN38</f>
        <v>0</v>
      </c>
      <c r="AO7" s="36">
        <f>Revenue!AO38</f>
        <v>390</v>
      </c>
      <c r="AP7" s="36">
        <f>Revenue!AP38</f>
        <v>0</v>
      </c>
      <c r="AQ7" s="36">
        <f>Revenue!AQ38</f>
        <v>0</v>
      </c>
      <c r="AR7" s="43">
        <f>Revenue!AR38</f>
        <v>495</v>
      </c>
      <c r="AS7" s="46">
        <f t="shared" si="2"/>
        <v>1425</v>
      </c>
      <c r="AT7" s="35">
        <f>Revenue!AT38</f>
        <v>0</v>
      </c>
      <c r="AU7" s="36">
        <f>Revenue!AU38</f>
        <v>0</v>
      </c>
      <c r="AV7" s="36">
        <f>Revenue!AV38</f>
        <v>840</v>
      </c>
      <c r="AW7" s="36">
        <f>Revenue!AW38</f>
        <v>0</v>
      </c>
      <c r="AX7" s="36">
        <f>Revenue!AX38</f>
        <v>0</v>
      </c>
      <c r="AY7" s="36">
        <f>Revenue!AY38</f>
        <v>1080</v>
      </c>
      <c r="AZ7" s="36">
        <f>Revenue!AZ38</f>
        <v>0</v>
      </c>
      <c r="BA7" s="36">
        <f>Revenue!BA38</f>
        <v>0</v>
      </c>
      <c r="BB7" s="36">
        <f>Revenue!BB38</f>
        <v>1400</v>
      </c>
      <c r="BC7" s="36">
        <f>Revenue!BC38</f>
        <v>0</v>
      </c>
      <c r="BD7" s="36">
        <f>Revenue!BD38</f>
        <v>0</v>
      </c>
      <c r="BE7" s="43">
        <f>Revenue!BE38</f>
        <v>1820</v>
      </c>
      <c r="BF7" s="47">
        <f t="shared" si="3"/>
        <v>5140</v>
      </c>
      <c r="BG7" s="35">
        <f>Revenue!BG38</f>
        <v>0</v>
      </c>
      <c r="BH7" s="36">
        <f>Revenue!BH38</f>
        <v>0</v>
      </c>
      <c r="BI7" s="36">
        <f>Revenue!BI38</f>
        <v>2360</v>
      </c>
      <c r="BJ7" s="36">
        <f>Revenue!BJ38</f>
        <v>0</v>
      </c>
      <c r="BK7" s="36">
        <f>Revenue!BK38</f>
        <v>0</v>
      </c>
      <c r="BL7" s="36">
        <f>Revenue!BL38</f>
        <v>3060</v>
      </c>
      <c r="BM7" s="36">
        <f>Revenue!BM38</f>
        <v>0</v>
      </c>
      <c r="BN7" s="36">
        <f>Revenue!BN38</f>
        <v>0</v>
      </c>
      <c r="BO7" s="36">
        <f>Revenue!BO38</f>
        <v>3960</v>
      </c>
      <c r="BP7" s="36">
        <f>Revenue!BP38</f>
        <v>0</v>
      </c>
      <c r="BQ7" s="36">
        <f>Revenue!BQ38</f>
        <v>0</v>
      </c>
      <c r="BR7" s="43">
        <f>Revenue!BR38</f>
        <v>5140</v>
      </c>
      <c r="BS7" s="48">
        <f t="shared" si="4"/>
        <v>14520</v>
      </c>
    </row>
    <row r="8" spans="1:71" s="58" customFormat="1" ht="12.75" x14ac:dyDescent="0.2">
      <c r="A8" s="96" t="s">
        <v>2</v>
      </c>
      <c r="B8" s="33" t="str">
        <f>Revenue!A43&amp;" "&amp;Revenue!A44&amp;" "&amp;Revenue!A45</f>
        <v xml:space="preserve">Offline Spnsors </v>
      </c>
      <c r="C8" s="49"/>
      <c r="D8" s="49"/>
      <c r="E8" s="34"/>
      <c r="F8" s="34"/>
      <c r="G8" s="35">
        <f>Revenue!G46</f>
        <v>15</v>
      </c>
      <c r="H8" s="36">
        <f>Revenue!H46</f>
        <v>16.25</v>
      </c>
      <c r="I8" s="36">
        <f>Revenue!I46</f>
        <v>17.604166666666664</v>
      </c>
      <c r="J8" s="36">
        <f>Revenue!J46</f>
        <v>19.071180555555554</v>
      </c>
      <c r="K8" s="36">
        <f>Revenue!K46</f>
        <v>20.660445601851848</v>
      </c>
      <c r="L8" s="36">
        <f>Revenue!L46</f>
        <v>22.382149402006167</v>
      </c>
      <c r="M8" s="36">
        <f>Revenue!M46</f>
        <v>24.247328518840014</v>
      </c>
      <c r="N8" s="36">
        <f>Revenue!N46</f>
        <v>26.267939228743344</v>
      </c>
      <c r="O8" s="36">
        <f>Revenue!O46</f>
        <v>28.456934164471956</v>
      </c>
      <c r="P8" s="36">
        <f>Revenue!P46</f>
        <v>30.828345344844617</v>
      </c>
      <c r="Q8" s="36">
        <f>Revenue!Q46</f>
        <v>33.39737412358167</v>
      </c>
      <c r="R8" s="43">
        <f>Revenue!R46</f>
        <v>36.180488633880131</v>
      </c>
      <c r="S8" s="44">
        <f t="shared" si="0"/>
        <v>290.34635224044195</v>
      </c>
      <c r="T8" s="36">
        <f>Revenue!T46</f>
        <v>78.391058706740296</v>
      </c>
      <c r="U8" s="36">
        <f>Revenue!U46</f>
        <v>84.923646932301978</v>
      </c>
      <c r="V8" s="36">
        <f>Revenue!V46</f>
        <v>92.000617509993802</v>
      </c>
      <c r="W8" s="36">
        <f>Revenue!W46</f>
        <v>99.667335635826618</v>
      </c>
      <c r="X8" s="36">
        <f>Revenue!X46</f>
        <v>107.97294693881214</v>
      </c>
      <c r="Y8" s="36">
        <f>Revenue!Y46</f>
        <v>116.97069251704649</v>
      </c>
      <c r="Z8" s="36">
        <f>Revenue!Z46</f>
        <v>126.71825022680036</v>
      </c>
      <c r="AA8" s="36">
        <f>Revenue!AA46</f>
        <v>137.27810441236704</v>
      </c>
      <c r="AB8" s="36">
        <f>Revenue!AB46</f>
        <v>148.71794644673093</v>
      </c>
      <c r="AC8" s="36">
        <f>Revenue!AC46</f>
        <v>161.11110865062517</v>
      </c>
      <c r="AD8" s="36">
        <f>Revenue!AD46</f>
        <v>174.5370343715106</v>
      </c>
      <c r="AE8" s="43">
        <f>Revenue!AE46</f>
        <v>189.08178723580312</v>
      </c>
      <c r="AF8" s="45">
        <f t="shared" si="1"/>
        <v>1517.3705295845584</v>
      </c>
      <c r="AG8" s="35">
        <f>Revenue!AG46</f>
        <v>409.6772056775734</v>
      </c>
      <c r="AH8" s="36">
        <f>Revenue!AH46</f>
        <v>443.81697281737115</v>
      </c>
      <c r="AI8" s="36">
        <f>Revenue!AI46</f>
        <v>480.80172055215206</v>
      </c>
      <c r="AJ8" s="36">
        <f>Revenue!AJ46</f>
        <v>520.86853059816474</v>
      </c>
      <c r="AK8" s="36">
        <f>Revenue!AK46</f>
        <v>564.27424148134503</v>
      </c>
      <c r="AL8" s="36">
        <f>Revenue!AL46</f>
        <v>611.29709493812379</v>
      </c>
      <c r="AM8" s="36">
        <f>Revenue!AM46</f>
        <v>662.2385195163007</v>
      </c>
      <c r="AN8" s="36">
        <f>Revenue!AN46</f>
        <v>717.42506280932571</v>
      </c>
      <c r="AO8" s="36">
        <f>Revenue!AO46</f>
        <v>777.21048471010272</v>
      </c>
      <c r="AP8" s="36">
        <f>Revenue!AP46</f>
        <v>841.97802510261124</v>
      </c>
      <c r="AQ8" s="36">
        <f>Revenue!AQ46</f>
        <v>912.14286052782882</v>
      </c>
      <c r="AR8" s="43">
        <f>Revenue!AR46</f>
        <v>988.15476557181455</v>
      </c>
      <c r="AS8" s="46">
        <f t="shared" si="2"/>
        <v>7929.8854843027148</v>
      </c>
      <c r="AT8" s="35">
        <f>Revenue!AT46</f>
        <v>1070.5009960361324</v>
      </c>
      <c r="AU8" s="36">
        <f>Revenue!AU46</f>
        <v>1159.7094123724767</v>
      </c>
      <c r="AV8" s="36">
        <f>Revenue!AV46</f>
        <v>1256.3518634035163</v>
      </c>
      <c r="AW8" s="36">
        <f>Revenue!AW46</f>
        <v>1361.0478520204761</v>
      </c>
      <c r="AX8" s="36">
        <f>Revenue!AX46</f>
        <v>1474.4685063555155</v>
      </c>
      <c r="AY8" s="36">
        <f>Revenue!AY46</f>
        <v>1597.3408818851417</v>
      </c>
      <c r="AZ8" s="36">
        <f>Revenue!AZ46</f>
        <v>1730.4526220422367</v>
      </c>
      <c r="BA8" s="36">
        <f>Revenue!BA46</f>
        <v>1874.6570072124227</v>
      </c>
      <c r="BB8" s="36">
        <f>Revenue!BB46</f>
        <v>2030.8784244801245</v>
      </c>
      <c r="BC8" s="36">
        <f>Revenue!BC46</f>
        <v>2200.1182931868011</v>
      </c>
      <c r="BD8" s="36">
        <f>Revenue!BD46</f>
        <v>2383.4614842857013</v>
      </c>
      <c r="BE8" s="43">
        <f>Revenue!BE46</f>
        <v>2582.0832746428432</v>
      </c>
      <c r="BF8" s="47">
        <f t="shared" si="3"/>
        <v>20721.070617923389</v>
      </c>
      <c r="BG8" s="35">
        <f>Revenue!BG46</f>
        <v>2797.2568808630795</v>
      </c>
      <c r="BH8" s="36">
        <f>Revenue!BH46</f>
        <v>3030.3616209350025</v>
      </c>
      <c r="BI8" s="36">
        <f>Revenue!BI46</f>
        <v>3282.8917560129189</v>
      </c>
      <c r="BJ8" s="36">
        <f>Revenue!BJ46</f>
        <v>3556.4660690139954</v>
      </c>
      <c r="BK8" s="36">
        <f>Revenue!BK46</f>
        <v>3852.838241431828</v>
      </c>
      <c r="BL8" s="36">
        <f>Revenue!BL46</f>
        <v>4173.9080948844803</v>
      </c>
      <c r="BM8" s="36">
        <f>Revenue!BM46</f>
        <v>4521.7337694581865</v>
      </c>
      <c r="BN8" s="36">
        <f>Revenue!BN46</f>
        <v>4898.5449169130352</v>
      </c>
      <c r="BO8" s="36">
        <f>Revenue!BO46</f>
        <v>5306.7569933224549</v>
      </c>
      <c r="BP8" s="36">
        <f>Revenue!BP46</f>
        <v>5748.9867427659919</v>
      </c>
      <c r="BQ8" s="36">
        <f>Revenue!BQ46</f>
        <v>6228.0689713298234</v>
      </c>
      <c r="BR8" s="43">
        <f>Revenue!BR46</f>
        <v>6747.0747189406411</v>
      </c>
      <c r="BS8" s="48">
        <f t="shared" si="4"/>
        <v>54144.888775871441</v>
      </c>
    </row>
    <row r="9" spans="1:71" s="58" customFormat="1" ht="12.75" x14ac:dyDescent="0.2">
      <c r="A9" s="96"/>
      <c r="B9" s="33" t="str">
        <f>Revenue!A50&amp;" "&amp;Revenue!A51&amp;" "&amp;Revenue!A52</f>
        <v>Offline Product Licensing</v>
      </c>
      <c r="C9" s="49"/>
      <c r="D9" s="49"/>
      <c r="E9" s="34"/>
      <c r="F9" s="34"/>
      <c r="G9" s="35">
        <f>Revenue!G52</f>
        <v>50</v>
      </c>
      <c r="H9" s="36">
        <f>Revenue!H52</f>
        <v>50</v>
      </c>
      <c r="I9" s="36">
        <f>Revenue!I52</f>
        <v>50</v>
      </c>
      <c r="J9" s="36">
        <f>Revenue!J52</f>
        <v>50</v>
      </c>
      <c r="K9" s="36">
        <f>Revenue!K52</f>
        <v>55</v>
      </c>
      <c r="L9" s="36">
        <f>Revenue!L52</f>
        <v>55</v>
      </c>
      <c r="M9" s="36">
        <f>Revenue!M52</f>
        <v>55</v>
      </c>
      <c r="N9" s="36">
        <f>Revenue!N52</f>
        <v>55</v>
      </c>
      <c r="O9" s="36">
        <f>Revenue!O52</f>
        <v>60</v>
      </c>
      <c r="P9" s="36">
        <f>Revenue!P52</f>
        <v>60</v>
      </c>
      <c r="Q9" s="36">
        <f>Revenue!Q52</f>
        <v>60</v>
      </c>
      <c r="R9" s="43">
        <f>Revenue!R52</f>
        <v>65</v>
      </c>
      <c r="S9" s="44">
        <f t="shared" si="0"/>
        <v>665</v>
      </c>
      <c r="T9" s="36">
        <f>Revenue!T52</f>
        <v>78</v>
      </c>
      <c r="U9" s="36">
        <f>Revenue!U52</f>
        <v>78</v>
      </c>
      <c r="V9" s="36">
        <f>Revenue!V52</f>
        <v>84</v>
      </c>
      <c r="W9" s="36">
        <f>Revenue!W52</f>
        <v>84</v>
      </c>
      <c r="X9" s="36">
        <f>Revenue!X52</f>
        <v>84</v>
      </c>
      <c r="Y9" s="36">
        <f>Revenue!Y52</f>
        <v>90</v>
      </c>
      <c r="Z9" s="36">
        <f>Revenue!Z52</f>
        <v>90</v>
      </c>
      <c r="AA9" s="36">
        <f>Revenue!AA52</f>
        <v>90</v>
      </c>
      <c r="AB9" s="36">
        <f>Revenue!AB52</f>
        <v>96</v>
      </c>
      <c r="AC9" s="36">
        <f>Revenue!AC52</f>
        <v>112</v>
      </c>
      <c r="AD9" s="36">
        <f>Revenue!AD52</f>
        <v>119</v>
      </c>
      <c r="AE9" s="43">
        <f>Revenue!AE52</f>
        <v>119</v>
      </c>
      <c r="AF9" s="45">
        <f t="shared" si="1"/>
        <v>1124</v>
      </c>
      <c r="AG9" s="35">
        <f>Revenue!AG52</f>
        <v>126</v>
      </c>
      <c r="AH9" s="36">
        <f>Revenue!AH52</f>
        <v>126</v>
      </c>
      <c r="AI9" s="36">
        <f>Revenue!AI52</f>
        <v>133</v>
      </c>
      <c r="AJ9" s="36">
        <f>Revenue!AJ52</f>
        <v>133</v>
      </c>
      <c r="AK9" s="36">
        <f>Revenue!AK52</f>
        <v>133</v>
      </c>
      <c r="AL9" s="36">
        <f>Revenue!AL52</f>
        <v>160</v>
      </c>
      <c r="AM9" s="36">
        <f>Revenue!AM52</f>
        <v>160</v>
      </c>
      <c r="AN9" s="36">
        <f>Revenue!AN52</f>
        <v>168</v>
      </c>
      <c r="AO9" s="36">
        <f>Revenue!AO52</f>
        <v>176</v>
      </c>
      <c r="AP9" s="36">
        <f>Revenue!AP52</f>
        <v>176</v>
      </c>
      <c r="AQ9" s="36">
        <f>Revenue!AQ52</f>
        <v>184</v>
      </c>
      <c r="AR9" s="43">
        <f>Revenue!AR52</f>
        <v>184</v>
      </c>
      <c r="AS9" s="46">
        <f t="shared" si="2"/>
        <v>1859</v>
      </c>
      <c r="AT9" s="35">
        <f>Revenue!AT52</f>
        <v>216</v>
      </c>
      <c r="AU9" s="36">
        <f>Revenue!AU52</f>
        <v>216</v>
      </c>
      <c r="AV9" s="36">
        <f>Revenue!AV52</f>
        <v>225</v>
      </c>
      <c r="AW9" s="36">
        <f>Revenue!AW52</f>
        <v>234</v>
      </c>
      <c r="AX9" s="36">
        <f>Revenue!AX52</f>
        <v>234</v>
      </c>
      <c r="AY9" s="36">
        <f>Revenue!AY52</f>
        <v>243</v>
      </c>
      <c r="AZ9" s="36">
        <f>Revenue!AZ52</f>
        <v>280</v>
      </c>
      <c r="BA9" s="36">
        <f>Revenue!BA52</f>
        <v>280</v>
      </c>
      <c r="BB9" s="36">
        <f>Revenue!BB52</f>
        <v>290</v>
      </c>
      <c r="BC9" s="36">
        <f>Revenue!BC52</f>
        <v>300</v>
      </c>
      <c r="BD9" s="36">
        <f>Revenue!BD52</f>
        <v>310</v>
      </c>
      <c r="BE9" s="43">
        <f>Revenue!BE52</f>
        <v>310</v>
      </c>
      <c r="BF9" s="47">
        <f t="shared" si="3"/>
        <v>3138</v>
      </c>
      <c r="BG9" s="35">
        <f>Revenue!BG52</f>
        <v>352</v>
      </c>
      <c r="BH9" s="36">
        <f>Revenue!BH52</f>
        <v>363</v>
      </c>
      <c r="BI9" s="36">
        <f>Revenue!BI52</f>
        <v>374</v>
      </c>
      <c r="BJ9" s="36">
        <f>Revenue!BJ52</f>
        <v>385</v>
      </c>
      <c r="BK9" s="36">
        <f>Revenue!BK52</f>
        <v>396</v>
      </c>
      <c r="BL9" s="36">
        <f>Revenue!BL52</f>
        <v>444</v>
      </c>
      <c r="BM9" s="36">
        <f>Revenue!BM52</f>
        <v>444</v>
      </c>
      <c r="BN9" s="36">
        <f>Revenue!BN52</f>
        <v>456</v>
      </c>
      <c r="BO9" s="36">
        <f>Revenue!BO52</f>
        <v>468</v>
      </c>
      <c r="BP9" s="36">
        <f>Revenue!BP52</f>
        <v>480</v>
      </c>
      <c r="BQ9" s="36">
        <f>Revenue!BQ52</f>
        <v>533</v>
      </c>
      <c r="BR9" s="43">
        <f>Revenue!BR52</f>
        <v>546</v>
      </c>
      <c r="BS9" s="48">
        <f t="shared" si="4"/>
        <v>5241</v>
      </c>
    </row>
    <row r="10" spans="1:71" s="58" customFormat="1" ht="12.75" x14ac:dyDescent="0.2">
      <c r="A10" s="96"/>
      <c r="B10" s="33" t="str">
        <f>Revenue!A56&amp;" "&amp;Revenue!A57&amp;" "&amp;Revenue!A58</f>
        <v xml:space="preserve">Offline Seminars </v>
      </c>
      <c r="C10" s="49"/>
      <c r="D10" s="49"/>
      <c r="E10" s="34"/>
      <c r="F10" s="34"/>
      <c r="G10" s="35">
        <f>Revenue!G58</f>
        <v>10</v>
      </c>
      <c r="H10" s="36">
        <f>Revenue!H58</f>
        <v>10.504</v>
      </c>
      <c r="I10" s="36">
        <f>Revenue!I58</f>
        <v>11.275</v>
      </c>
      <c r="J10" s="36">
        <f>Revenue!J58</f>
        <v>11.798999999999999</v>
      </c>
      <c r="K10" s="36">
        <f>Revenue!K58</f>
        <v>12.6</v>
      </c>
      <c r="L10" s="36">
        <f>Revenue!L58</f>
        <v>13.356</v>
      </c>
      <c r="M10" s="36">
        <f>Revenue!M58</f>
        <v>14.404999999999999</v>
      </c>
      <c r="N10" s="36">
        <f>Revenue!N58</f>
        <v>15.26</v>
      </c>
      <c r="O10" s="36">
        <f>Revenue!O58</f>
        <v>16.059999999999999</v>
      </c>
      <c r="P10" s="36">
        <f>Revenue!P58</f>
        <v>17.170999999999999</v>
      </c>
      <c r="Q10" s="36">
        <f>Revenue!Q58</f>
        <v>18.306000000000001</v>
      </c>
      <c r="R10" s="43">
        <f>Revenue!R58</f>
        <v>19.465</v>
      </c>
      <c r="S10" s="44">
        <f t="shared" si="0"/>
        <v>170.20100000000002</v>
      </c>
      <c r="T10" s="36">
        <f>Revenue!T58</f>
        <v>20.648</v>
      </c>
      <c r="U10" s="36">
        <f>Revenue!U58</f>
        <v>22.09</v>
      </c>
      <c r="V10" s="36">
        <f>Revenue!V58</f>
        <v>23.225999999999999</v>
      </c>
      <c r="W10" s="36">
        <f>Revenue!W58</f>
        <v>24.72</v>
      </c>
      <c r="X10" s="36">
        <f>Revenue!X58</f>
        <v>26.486999999999998</v>
      </c>
      <c r="Y10" s="36">
        <f>Revenue!Y58</f>
        <v>28.158000000000001</v>
      </c>
      <c r="Z10" s="36">
        <f>Revenue!Z58</f>
        <v>30</v>
      </c>
      <c r="AA10" s="36">
        <f>Revenue!AA58</f>
        <v>31.878</v>
      </c>
      <c r="AB10" s="36">
        <f>Revenue!AB58</f>
        <v>33.792000000000002</v>
      </c>
      <c r="AC10" s="36">
        <f>Revenue!AC58</f>
        <v>36.000999999999998</v>
      </c>
      <c r="AD10" s="36">
        <f>Revenue!AD58</f>
        <v>38.252000000000002</v>
      </c>
      <c r="AE10" s="43">
        <f>Revenue!AE58</f>
        <v>40.698</v>
      </c>
      <c r="AF10" s="45">
        <f t="shared" si="1"/>
        <v>355.95</v>
      </c>
      <c r="AG10" s="35">
        <f>Revenue!AG58</f>
        <v>43.308999999999997</v>
      </c>
      <c r="AH10" s="36">
        <f>Revenue!AH58</f>
        <v>45.968000000000004</v>
      </c>
      <c r="AI10" s="36">
        <f>Revenue!AI58</f>
        <v>48.851999999999997</v>
      </c>
      <c r="AJ10" s="36">
        <f>Revenue!AJ58</f>
        <v>51.893999999999998</v>
      </c>
      <c r="AK10" s="36">
        <f>Revenue!AK58</f>
        <v>55.468000000000004</v>
      </c>
      <c r="AL10" s="36">
        <f>Revenue!AL58</f>
        <v>58.63</v>
      </c>
      <c r="AM10" s="36">
        <f>Revenue!AM58</f>
        <v>62.64</v>
      </c>
      <c r="AN10" s="36">
        <f>Revenue!AN58</f>
        <v>66.218000000000004</v>
      </c>
      <c r="AO10" s="36">
        <f>Revenue!AO58</f>
        <v>70.686000000000007</v>
      </c>
      <c r="AP10" s="36">
        <f>Revenue!AP58</f>
        <v>75.25</v>
      </c>
      <c r="AQ10" s="36">
        <f>Revenue!AQ58</f>
        <v>79.91</v>
      </c>
      <c r="AR10" s="43">
        <f>Revenue!AR58</f>
        <v>84.7</v>
      </c>
      <c r="AS10" s="46">
        <f t="shared" si="2"/>
        <v>743.52499999999998</v>
      </c>
      <c r="AT10" s="35">
        <f>Revenue!AT58</f>
        <v>90.168000000000006</v>
      </c>
      <c r="AU10" s="36">
        <f>Revenue!AU58</f>
        <v>96.063999999999993</v>
      </c>
      <c r="AV10" s="36">
        <f>Revenue!AV58</f>
        <v>102.08</v>
      </c>
      <c r="AW10" s="36">
        <f>Revenue!AW58</f>
        <v>108.54</v>
      </c>
      <c r="AX10" s="36">
        <f>Revenue!AX58</f>
        <v>115.128</v>
      </c>
      <c r="AY10" s="36">
        <f>Revenue!AY58</f>
        <v>122.508</v>
      </c>
      <c r="AZ10" s="36">
        <f>Revenue!AZ58</f>
        <v>130.36799999999999</v>
      </c>
      <c r="BA10" s="36">
        <f>Revenue!BA58</f>
        <v>138.78700000000001</v>
      </c>
      <c r="BB10" s="36">
        <f>Revenue!BB58</f>
        <v>147.315</v>
      </c>
      <c r="BC10" s="36">
        <f>Revenue!BC58</f>
        <v>156.70099999999999</v>
      </c>
      <c r="BD10" s="36">
        <f>Revenue!BD58</f>
        <v>166.73400000000001</v>
      </c>
      <c r="BE10" s="43">
        <f>Revenue!BE58</f>
        <v>177.21</v>
      </c>
      <c r="BF10" s="47">
        <f t="shared" si="3"/>
        <v>1551.6030000000001</v>
      </c>
      <c r="BG10" s="35">
        <f>Revenue!BG58</f>
        <v>188.76</v>
      </c>
      <c r="BH10" s="36">
        <f>Revenue!BH58</f>
        <v>200.38200000000001</v>
      </c>
      <c r="BI10" s="36">
        <f>Revenue!BI58</f>
        <v>213.15600000000001</v>
      </c>
      <c r="BJ10" s="36">
        <f>Revenue!BJ58</f>
        <v>226.352</v>
      </c>
      <c r="BK10" s="36">
        <f>Revenue!BK58</f>
        <v>240.792</v>
      </c>
      <c r="BL10" s="36">
        <f>Revenue!BL58</f>
        <v>255.91800000000001</v>
      </c>
      <c r="BM10" s="36">
        <f>Revenue!BM58</f>
        <v>272.13600000000002</v>
      </c>
      <c r="BN10" s="36">
        <f>Revenue!BN58</f>
        <v>289.476</v>
      </c>
      <c r="BO10" s="36">
        <f>Revenue!BO58</f>
        <v>307.96800000000002</v>
      </c>
      <c r="BP10" s="36">
        <f>Revenue!BP58</f>
        <v>327.23599999999999</v>
      </c>
      <c r="BQ10" s="36">
        <f>Revenue!BQ58</f>
        <v>348.11700000000002</v>
      </c>
      <c r="BR10" s="43">
        <f>Revenue!BR58</f>
        <v>369.82400000000001</v>
      </c>
      <c r="BS10" s="48">
        <f t="shared" si="4"/>
        <v>3240.1170000000002</v>
      </c>
    </row>
    <row r="11" spans="1:71" s="58" customFormat="1" ht="12.75" x14ac:dyDescent="0.2">
      <c r="A11" s="96"/>
      <c r="B11" s="33" t="str">
        <f>Revenue!A64&amp;" "&amp;Revenue!A65&amp;" "&amp;Revenue!A66</f>
        <v xml:space="preserve">Offline Ads </v>
      </c>
      <c r="C11" s="49"/>
      <c r="D11" s="49"/>
      <c r="E11" s="34"/>
      <c r="F11" s="34"/>
      <c r="G11" s="35">
        <f>Revenue!G68</f>
        <v>305</v>
      </c>
      <c r="H11" s="36">
        <f>Revenue!H68</f>
        <v>313</v>
      </c>
      <c r="I11" s="36">
        <f>Revenue!I68</f>
        <v>324</v>
      </c>
      <c r="J11" s="36">
        <f>Revenue!J68</f>
        <v>336</v>
      </c>
      <c r="K11" s="36">
        <f>Revenue!K68</f>
        <v>347</v>
      </c>
      <c r="L11" s="36">
        <f>Revenue!L68</f>
        <v>360</v>
      </c>
      <c r="M11" s="36">
        <f>Revenue!M68</f>
        <v>371</v>
      </c>
      <c r="N11" s="36">
        <f>Revenue!N68</f>
        <v>384</v>
      </c>
      <c r="O11" s="36">
        <f>Revenue!O68</f>
        <v>398</v>
      </c>
      <c r="P11" s="36">
        <f>Revenue!P68</f>
        <v>411</v>
      </c>
      <c r="Q11" s="36">
        <f>Revenue!Q68</f>
        <v>426</v>
      </c>
      <c r="R11" s="43">
        <f>Revenue!R68</f>
        <v>439</v>
      </c>
      <c r="S11" s="44">
        <f t="shared" si="0"/>
        <v>4414</v>
      </c>
      <c r="T11" s="36">
        <f>Revenue!T68</f>
        <v>455</v>
      </c>
      <c r="U11" s="36">
        <f>Revenue!U68</f>
        <v>471</v>
      </c>
      <c r="V11" s="36">
        <f>Revenue!V68</f>
        <v>487</v>
      </c>
      <c r="W11" s="36">
        <f>Revenue!W68</f>
        <v>504</v>
      </c>
      <c r="X11" s="36">
        <f>Revenue!X68</f>
        <v>521</v>
      </c>
      <c r="Y11" s="36">
        <f>Revenue!Y68</f>
        <v>539</v>
      </c>
      <c r="Z11" s="36">
        <f>Revenue!Z68</f>
        <v>558</v>
      </c>
      <c r="AA11" s="36">
        <f>Revenue!AA68</f>
        <v>578</v>
      </c>
      <c r="AB11" s="36">
        <f>Revenue!AB68</f>
        <v>598</v>
      </c>
      <c r="AC11" s="36">
        <f>Revenue!AC68</f>
        <v>620</v>
      </c>
      <c r="AD11" s="36">
        <f>Revenue!AD68</f>
        <v>640</v>
      </c>
      <c r="AE11" s="43">
        <f>Revenue!AE68</f>
        <v>663</v>
      </c>
      <c r="AF11" s="45">
        <f t="shared" si="1"/>
        <v>6634</v>
      </c>
      <c r="AG11" s="35">
        <f>Revenue!AG68</f>
        <v>687</v>
      </c>
      <c r="AH11" s="36">
        <f>Revenue!AH68</f>
        <v>711</v>
      </c>
      <c r="AI11" s="36">
        <f>Revenue!AI68</f>
        <v>736</v>
      </c>
      <c r="AJ11" s="36">
        <f>Revenue!AJ68</f>
        <v>761</v>
      </c>
      <c r="AK11" s="36">
        <f>Revenue!AK68</f>
        <v>789</v>
      </c>
      <c r="AL11" s="36">
        <f>Revenue!AL68</f>
        <v>817</v>
      </c>
      <c r="AM11" s="36">
        <f>Revenue!AM68</f>
        <v>846</v>
      </c>
      <c r="AN11" s="36">
        <f>Revenue!AN68</f>
        <v>876</v>
      </c>
      <c r="AO11" s="36">
        <f>Revenue!AO68</f>
        <v>906</v>
      </c>
      <c r="AP11" s="36">
        <f>Revenue!AP68</f>
        <v>939</v>
      </c>
      <c r="AQ11" s="36">
        <f>Revenue!AQ68</f>
        <v>973</v>
      </c>
      <c r="AR11" s="43">
        <f>Revenue!AR68</f>
        <v>1008</v>
      </c>
      <c r="AS11" s="46">
        <f t="shared" si="2"/>
        <v>10049</v>
      </c>
      <c r="AT11" s="35">
        <f>Revenue!AT68</f>
        <v>1043</v>
      </c>
      <c r="AU11" s="36">
        <f>Revenue!AU68</f>
        <v>1080</v>
      </c>
      <c r="AV11" s="36">
        <f>Revenue!AV68</f>
        <v>1119</v>
      </c>
      <c r="AW11" s="36">
        <f>Revenue!AW68</f>
        <v>1159</v>
      </c>
      <c r="AX11" s="36">
        <f>Revenue!AX68</f>
        <v>1200</v>
      </c>
      <c r="AY11" s="36">
        <f>Revenue!AY68</f>
        <v>1244</v>
      </c>
      <c r="AZ11" s="36">
        <f>Revenue!AZ68</f>
        <v>1289</v>
      </c>
      <c r="BA11" s="36">
        <f>Revenue!BA68</f>
        <v>1336</v>
      </c>
      <c r="BB11" s="36">
        <f>Revenue!BB68</f>
        <v>1383</v>
      </c>
      <c r="BC11" s="36">
        <f>Revenue!BC68</f>
        <v>1433</v>
      </c>
      <c r="BD11" s="36">
        <f>Revenue!BD68</f>
        <v>1486</v>
      </c>
      <c r="BE11" s="43">
        <f>Revenue!BE68</f>
        <v>1539</v>
      </c>
      <c r="BF11" s="47">
        <f t="shared" si="3"/>
        <v>15311</v>
      </c>
      <c r="BG11" s="35">
        <f>Revenue!BG68</f>
        <v>1596</v>
      </c>
      <c r="BH11" s="36">
        <f>Revenue!BH68</f>
        <v>1653</v>
      </c>
      <c r="BI11" s="36">
        <f>Revenue!BI68</f>
        <v>1715</v>
      </c>
      <c r="BJ11" s="36">
        <f>Revenue!BJ68</f>
        <v>1778</v>
      </c>
      <c r="BK11" s="36">
        <f>Revenue!BK68</f>
        <v>1842</v>
      </c>
      <c r="BL11" s="36">
        <f>Revenue!BL68</f>
        <v>1910</v>
      </c>
      <c r="BM11" s="36">
        <f>Revenue!BM68</f>
        <v>1980</v>
      </c>
      <c r="BN11" s="36">
        <f>Revenue!BN68</f>
        <v>2053</v>
      </c>
      <c r="BO11" s="36">
        <f>Revenue!BO68</f>
        <v>2128</v>
      </c>
      <c r="BP11" s="36">
        <f>Revenue!BP68</f>
        <v>2206</v>
      </c>
      <c r="BQ11" s="36">
        <f>Revenue!BQ68</f>
        <v>2288</v>
      </c>
      <c r="BR11" s="43">
        <f>Revenue!BR68</f>
        <v>2372</v>
      </c>
      <c r="BS11" s="48">
        <f t="shared" si="4"/>
        <v>23521</v>
      </c>
    </row>
    <row r="12" spans="1:71" s="105" customFormat="1" ht="15" x14ac:dyDescent="0.25">
      <c r="A12" s="215"/>
      <c r="B12" s="104" t="s">
        <v>41</v>
      </c>
      <c r="C12" s="216"/>
      <c r="D12" s="216"/>
      <c r="E12" s="216"/>
      <c r="F12" s="216"/>
      <c r="G12" s="211">
        <f t="shared" ref="G12:R12" si="5">SUM(G4:G11)</f>
        <v>715</v>
      </c>
      <c r="H12" s="218">
        <f t="shared" si="5"/>
        <v>925.25400000000002</v>
      </c>
      <c r="I12" s="218">
        <f t="shared" si="5"/>
        <v>1179.0291666666667</v>
      </c>
      <c r="J12" s="218">
        <f t="shared" si="5"/>
        <v>1426.8651805555555</v>
      </c>
      <c r="K12" s="218">
        <f t="shared" si="5"/>
        <v>1746.9039456018518</v>
      </c>
      <c r="L12" s="218">
        <f t="shared" si="5"/>
        <v>2148.9421994020058</v>
      </c>
      <c r="M12" s="218">
        <f t="shared" si="5"/>
        <v>2595.0142185188402</v>
      </c>
      <c r="N12" s="218">
        <f t="shared" si="5"/>
        <v>3174.1960649787434</v>
      </c>
      <c r="O12" s="218">
        <f t="shared" si="5"/>
        <v>3932.6439892019721</v>
      </c>
      <c r="P12" s="218">
        <f t="shared" si="5"/>
        <v>4697.3532895604694</v>
      </c>
      <c r="Q12" s="218">
        <f t="shared" si="5"/>
        <v>5252.5821147077995</v>
      </c>
      <c r="R12" s="219">
        <f t="shared" si="5"/>
        <v>5975.1051059412939</v>
      </c>
      <c r="S12" s="134">
        <f>SUM(G12:R12)</f>
        <v>33768.889275135196</v>
      </c>
      <c r="T12" s="218">
        <f t="shared" ref="T12:AE12" si="6">SUM(T4:T11)</f>
        <v>6823.0984557813254</v>
      </c>
      <c r="U12" s="218">
        <f t="shared" si="6"/>
        <v>7856.4110284572744</v>
      </c>
      <c r="V12" s="218">
        <f t="shared" si="6"/>
        <v>9213.2668307646236</v>
      </c>
      <c r="W12" s="218">
        <f t="shared" si="6"/>
        <v>10719.442517752363</v>
      </c>
      <c r="X12" s="218">
        <f t="shared" si="6"/>
        <v>12681.84609267212</v>
      </c>
      <c r="Y12" s="218">
        <f t="shared" si="6"/>
        <v>15234.286165087908</v>
      </c>
      <c r="Z12" s="218">
        <f t="shared" si="6"/>
        <v>18172.888188564535</v>
      </c>
      <c r="AA12" s="218">
        <f t="shared" si="6"/>
        <v>21974.08427623707</v>
      </c>
      <c r="AB12" s="218">
        <f t="shared" si="6"/>
        <v>26870.147009594806</v>
      </c>
      <c r="AC12" s="218">
        <f t="shared" si="6"/>
        <v>32712.843121519152</v>
      </c>
      <c r="AD12" s="218">
        <f t="shared" si="6"/>
        <v>40202.452475315498</v>
      </c>
      <c r="AE12" s="219">
        <f t="shared" si="6"/>
        <v>49796.675304983626</v>
      </c>
      <c r="AF12" s="220">
        <f>SUM(T12:AE12)</f>
        <v>252257.44146673032</v>
      </c>
      <c r="AG12" s="217">
        <f t="shared" ref="AG12:AR12" si="7">SUM(AG4:AG11)</f>
        <v>58773.495574732253</v>
      </c>
      <c r="AH12" s="218">
        <f t="shared" si="7"/>
        <v>67570.388503426584</v>
      </c>
      <c r="AI12" s="218">
        <f t="shared" si="7"/>
        <v>76699.375022709064</v>
      </c>
      <c r="AJ12" s="218">
        <f t="shared" si="7"/>
        <v>85631.874026835882</v>
      </c>
      <c r="AK12" s="218">
        <f t="shared" si="7"/>
        <v>95275.853435241661</v>
      </c>
      <c r="AL12" s="218">
        <f t="shared" si="7"/>
        <v>105872.5658189986</v>
      </c>
      <c r="AM12" s="218">
        <f t="shared" si="7"/>
        <v>116616.41842417592</v>
      </c>
      <c r="AN12" s="218">
        <f t="shared" si="7"/>
        <v>128580.98993907972</v>
      </c>
      <c r="AO12" s="218">
        <f t="shared" si="7"/>
        <v>141986.76778446615</v>
      </c>
      <c r="AP12" s="218">
        <f t="shared" si="7"/>
        <v>155798.17875672824</v>
      </c>
      <c r="AQ12" s="218">
        <f t="shared" si="7"/>
        <v>171344.6428917365</v>
      </c>
      <c r="AR12" s="219">
        <f t="shared" si="7"/>
        <v>188868.53696971672</v>
      </c>
      <c r="AS12" s="221">
        <f>SUM(AG12:AR12)</f>
        <v>1393019.0871478473</v>
      </c>
      <c r="AT12" s="217">
        <f t="shared" ref="AT12:BE12" si="8">SUM(AT4:AT11)</f>
        <v>207088.11929795708</v>
      </c>
      <c r="AU12" s="218">
        <f t="shared" si="8"/>
        <v>227602.49365250664</v>
      </c>
      <c r="AV12" s="218">
        <f t="shared" si="8"/>
        <v>250988.54280856694</v>
      </c>
      <c r="AW12" s="218">
        <f t="shared" si="8"/>
        <v>274924.79890246218</v>
      </c>
      <c r="AX12" s="218">
        <f t="shared" si="8"/>
        <v>302149.39541991288</v>
      </c>
      <c r="AY12" s="218">
        <f t="shared" si="8"/>
        <v>333172.00275535177</v>
      </c>
      <c r="AZ12" s="218">
        <f t="shared" si="8"/>
        <v>365042.32118427072</v>
      </c>
      <c r="BA12" s="218">
        <f t="shared" si="8"/>
        <v>401236.06810172519</v>
      </c>
      <c r="BB12" s="218">
        <f t="shared" si="8"/>
        <v>442446.88503549027</v>
      </c>
      <c r="BC12" s="218">
        <f t="shared" si="8"/>
        <v>484830.13389558246</v>
      </c>
      <c r="BD12" s="218">
        <f t="shared" si="8"/>
        <v>532983.08191963425</v>
      </c>
      <c r="BE12" s="219">
        <f t="shared" si="8"/>
        <v>587749.52363306133</v>
      </c>
      <c r="BF12" s="222">
        <f>SUM(AT12:BE12)</f>
        <v>4410213.3666065214</v>
      </c>
      <c r="BG12" s="217">
        <f t="shared" ref="BG12:BR12" si="9">SUM(BG4:BG11)</f>
        <v>637434.50437543867</v>
      </c>
      <c r="BH12" s="218">
        <f t="shared" si="9"/>
        <v>688576.72879455623</v>
      </c>
      <c r="BI12" s="218">
        <f t="shared" si="9"/>
        <v>742675.87988444394</v>
      </c>
      <c r="BJ12" s="218">
        <f t="shared" si="9"/>
        <v>793398.27471128548</v>
      </c>
      <c r="BK12" s="218">
        <f t="shared" si="9"/>
        <v>848451.43980252929</v>
      </c>
      <c r="BL12" s="218">
        <f t="shared" si="9"/>
        <v>909112.91503771092</v>
      </c>
      <c r="BM12" s="218">
        <f t="shared" si="9"/>
        <v>966592.75048291299</v>
      </c>
      <c r="BN12" s="218">
        <f t="shared" si="9"/>
        <v>1030567.9089560454</v>
      </c>
      <c r="BO12" s="218">
        <f t="shared" si="9"/>
        <v>1102336.606023096</v>
      </c>
      <c r="BP12" s="218">
        <f t="shared" si="9"/>
        <v>1170418.3154764171</v>
      </c>
      <c r="BQ12" s="218">
        <f t="shared" si="9"/>
        <v>1247132.1692887002</v>
      </c>
      <c r="BR12" s="219">
        <f t="shared" si="9"/>
        <v>1333975.9651868222</v>
      </c>
      <c r="BS12" s="223">
        <f>SUM(BG12:BR12)</f>
        <v>11470673.458019961</v>
      </c>
    </row>
    <row r="13" spans="1:71" s="98" customFormat="1" ht="6" customHeight="1" x14ac:dyDescent="0.2">
      <c r="A13" s="97"/>
      <c r="B13" s="55"/>
      <c r="C13" s="56"/>
      <c r="D13" s="56"/>
      <c r="E13" s="56"/>
      <c r="F13" s="56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</row>
    <row r="14" spans="1:71" s="58" customFormat="1" ht="6" customHeight="1" x14ac:dyDescent="0.2"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59"/>
      <c r="BK14" s="59"/>
      <c r="BL14" s="59"/>
      <c r="BM14" s="59"/>
      <c r="BN14" s="59"/>
      <c r="BO14" s="59"/>
      <c r="BP14" s="59"/>
      <c r="BQ14" s="59"/>
      <c r="BR14" s="59"/>
      <c r="BS14" s="59"/>
    </row>
    <row r="15" spans="1:71" s="58" customFormat="1" ht="6" customHeight="1" x14ac:dyDescent="0.2">
      <c r="A15" s="99"/>
      <c r="B15" s="60"/>
      <c r="C15" s="61"/>
      <c r="D15" s="61"/>
      <c r="E15" s="61"/>
      <c r="F15" s="61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  <c r="BI15" s="57"/>
      <c r="BJ15" s="57"/>
      <c r="BK15" s="57"/>
      <c r="BL15" s="57"/>
      <c r="BM15" s="57"/>
      <c r="BN15" s="57"/>
      <c r="BO15" s="57"/>
      <c r="BP15" s="57"/>
      <c r="BQ15" s="57"/>
      <c r="BR15" s="57"/>
      <c r="BS15" s="57"/>
    </row>
    <row r="16" spans="1:71" s="58" customFormat="1" ht="12.75" x14ac:dyDescent="0.2">
      <c r="A16" s="100"/>
      <c r="B16" s="62" t="s">
        <v>263</v>
      </c>
      <c r="C16" s="291"/>
      <c r="D16" s="291"/>
      <c r="E16" s="34"/>
      <c r="F16" s="34"/>
      <c r="G16" s="139">
        <f>CashBudget!G28</f>
        <v>462.62700000000001</v>
      </c>
      <c r="H16" s="36">
        <f>CashBudget!H28</f>
        <v>589.51458333333335</v>
      </c>
      <c r="I16" s="36">
        <f>CashBudget!I28</f>
        <v>713.43259027777776</v>
      </c>
      <c r="J16" s="36">
        <f>CashBudget!J28</f>
        <v>873.451972800926</v>
      </c>
      <c r="K16" s="36">
        <f>CashBudget!K28</f>
        <v>1074.4710997010029</v>
      </c>
      <c r="L16" s="36">
        <f>CashBudget!L28</f>
        <v>1297.5071092594201</v>
      </c>
      <c r="M16" s="36">
        <f>CashBudget!M28</f>
        <v>1587.0980324893717</v>
      </c>
      <c r="N16" s="36">
        <f>CashBudget!N28</f>
        <v>1966.321994600986</v>
      </c>
      <c r="O16" s="36">
        <f>CashBudget!O28</f>
        <v>2348.6766447802347</v>
      </c>
      <c r="P16" s="36">
        <f>CashBudget!P28</f>
        <v>2626.2910573539002</v>
      </c>
      <c r="Q16" s="36">
        <f>CashBudget!Q28</f>
        <v>2987.5525529706465</v>
      </c>
      <c r="R16" s="37">
        <f>CashBudget!R28</f>
        <v>3411.5492278906627</v>
      </c>
      <c r="S16" s="38">
        <f>SUM(G16:R16)</f>
        <v>19938.493865458262</v>
      </c>
      <c r="T16" s="35">
        <f>CashBudget!T28</f>
        <v>3928.2055142286372</v>
      </c>
      <c r="U16" s="36">
        <f>CashBudget!U28</f>
        <v>4606.6334153823118</v>
      </c>
      <c r="V16" s="36">
        <f>CashBudget!V28</f>
        <v>5359.7212588761822</v>
      </c>
      <c r="W16" s="36">
        <f>CashBudget!W28</f>
        <v>6340.92304633606</v>
      </c>
      <c r="X16" s="36">
        <f>CashBudget!X28</f>
        <v>7617.1430825439538</v>
      </c>
      <c r="Y16" s="36">
        <f>CashBudget!Y28</f>
        <v>9086.4440942822675</v>
      </c>
      <c r="Z16" s="36">
        <f>CashBudget!Z28</f>
        <v>10987.042138118535</v>
      </c>
      <c r="AA16" s="36">
        <f>CashBudget!AA28</f>
        <v>13435.073504797403</v>
      </c>
      <c r="AB16" s="36">
        <f>CashBudget!AB28</f>
        <v>16356.421560759576</v>
      </c>
      <c r="AC16" s="36">
        <f>CashBudget!AC28</f>
        <v>20101.226237657749</v>
      </c>
      <c r="AD16" s="36">
        <f>CashBudget!AD28</f>
        <v>24898.337652491817</v>
      </c>
      <c r="AE16" s="37">
        <f>CashBudget!AE28</f>
        <v>29386.747787366126</v>
      </c>
      <c r="AF16" s="39">
        <f>SUM(T16:AE16)</f>
        <v>152103.91929284061</v>
      </c>
      <c r="AG16" s="35">
        <f>CashBudget!AG28</f>
        <v>33785.194251713299</v>
      </c>
      <c r="AH16" s="36">
        <f>CashBudget!AH28</f>
        <v>38349.687511354532</v>
      </c>
      <c r="AI16" s="36">
        <f>CashBudget!AI28</f>
        <v>42815.937013417941</v>
      </c>
      <c r="AJ16" s="36">
        <f>CashBudget!AJ28</f>
        <v>47637.926717620838</v>
      </c>
      <c r="AK16" s="36">
        <f>CashBudget!AK28</f>
        <v>52936.282909499292</v>
      </c>
      <c r="AL16" s="36">
        <f>CashBudget!AL28</f>
        <v>58308.209212087961</v>
      </c>
      <c r="AM16" s="36">
        <f>CashBudget!AM28</f>
        <v>64290.494969539861</v>
      </c>
      <c r="AN16" s="36">
        <f>CashBudget!AN28</f>
        <v>70993.383892233076</v>
      </c>
      <c r="AO16" s="36">
        <f>CashBudget!AO28</f>
        <v>77899.089378364122</v>
      </c>
      <c r="AP16" s="36">
        <f>CashBudget!AP28</f>
        <v>85672.321445868249</v>
      </c>
      <c r="AQ16" s="36">
        <f>CashBudget!AQ28</f>
        <v>94434.268484858359</v>
      </c>
      <c r="AR16" s="37">
        <f>CashBudget!AR28</f>
        <v>103544.05964897854</v>
      </c>
      <c r="AS16" s="40">
        <f>SUM(AG16:AR16)</f>
        <v>770666.85543553601</v>
      </c>
      <c r="AT16" s="35">
        <f>CashBudget!AT28</f>
        <v>113801.24682625332</v>
      </c>
      <c r="AU16" s="36">
        <f>CashBudget!AU28</f>
        <v>125494.27140428349</v>
      </c>
      <c r="AV16" s="36">
        <f>CashBudget!AV28</f>
        <v>137462.39945123109</v>
      </c>
      <c r="AW16" s="36">
        <f>CashBudget!AW28</f>
        <v>151074.69770995641</v>
      </c>
      <c r="AX16" s="36">
        <f>CashBudget!AX28</f>
        <v>166586.00137767589</v>
      </c>
      <c r="AY16" s="36">
        <f>CashBudget!AY28</f>
        <v>182521.16059213536</v>
      </c>
      <c r="AZ16" s="36">
        <f>CashBudget!AZ28</f>
        <v>200618.0340508626</v>
      </c>
      <c r="BA16" s="36">
        <f>CashBudget!BA28</f>
        <v>221223.44251774513</v>
      </c>
      <c r="BB16" s="36">
        <f>CashBudget!BB28</f>
        <v>242415.06694779123</v>
      </c>
      <c r="BC16" s="36">
        <f>CashBudget!BC28</f>
        <v>266491.54095981712</v>
      </c>
      <c r="BD16" s="36">
        <f>CashBudget!BD28</f>
        <v>293874.76181653072</v>
      </c>
      <c r="BE16" s="37">
        <f>CashBudget!BE28</f>
        <v>318717.25218771934</v>
      </c>
      <c r="BF16" s="41">
        <f>SUM(AT16:BE16)</f>
        <v>2420279.8758420022</v>
      </c>
      <c r="BG16" s="35">
        <f>CashBudget!BG28</f>
        <v>344288.36439727811</v>
      </c>
      <c r="BH16" s="36">
        <f>CashBudget!BH28</f>
        <v>371337.93994222197</v>
      </c>
      <c r="BI16" s="36">
        <f>CashBudget!BI28</f>
        <v>396699.13735564274</v>
      </c>
      <c r="BJ16" s="36">
        <f>CashBudget!BJ28</f>
        <v>424225.71990126465</v>
      </c>
      <c r="BK16" s="36">
        <f>CashBudget!BK28</f>
        <v>454556.45751885546</v>
      </c>
      <c r="BL16" s="36">
        <f>CashBudget!BL28</f>
        <v>483296.3752414565</v>
      </c>
      <c r="BM16" s="36">
        <f>CashBudget!BM28</f>
        <v>515283.9544780227</v>
      </c>
      <c r="BN16" s="36">
        <f>CashBudget!BN28</f>
        <v>551168.30301154801</v>
      </c>
      <c r="BO16" s="36">
        <f>CashBudget!BO28</f>
        <v>585209.15773820842</v>
      </c>
      <c r="BP16" s="36">
        <f>CashBudget!BP28</f>
        <v>623566.08464435011</v>
      </c>
      <c r="BQ16" s="36">
        <f>CashBudget!BQ28</f>
        <v>666987.98259341111</v>
      </c>
      <c r="BR16" s="37">
        <f>CashBudget!BR28</f>
        <v>666987.98259341111</v>
      </c>
      <c r="BS16" s="42">
        <f>SUM(BG16:BR16)</f>
        <v>6083607.4594156705</v>
      </c>
    </row>
    <row r="17" spans="1:71" s="58" customFormat="1" ht="12.75" x14ac:dyDescent="0.2">
      <c r="A17" s="100"/>
      <c r="B17" s="63"/>
      <c r="C17" s="83"/>
      <c r="D17" s="83"/>
      <c r="E17" s="874"/>
      <c r="F17" s="34"/>
      <c r="G17" s="35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43"/>
      <c r="S17" s="44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43"/>
      <c r="AF17" s="45"/>
      <c r="AG17" s="35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43"/>
      <c r="AS17" s="46"/>
      <c r="AT17" s="35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43"/>
      <c r="BF17" s="47"/>
      <c r="BG17" s="35"/>
      <c r="BH17" s="36"/>
      <c r="BI17" s="36"/>
      <c r="BJ17" s="36"/>
      <c r="BK17" s="36"/>
      <c r="BL17" s="36"/>
      <c r="BM17" s="36"/>
      <c r="BN17" s="36"/>
      <c r="BO17" s="36"/>
      <c r="BP17" s="36"/>
      <c r="BQ17" s="36"/>
      <c r="BR17" s="43"/>
      <c r="BS17" s="48"/>
    </row>
    <row r="18" spans="1:71" s="58" customFormat="1" ht="12.75" x14ac:dyDescent="0.2">
      <c r="A18" s="100"/>
      <c r="B18" s="62" t="s">
        <v>262</v>
      </c>
      <c r="C18" s="291"/>
      <c r="D18" s="291"/>
      <c r="E18" s="34"/>
      <c r="F18" s="34"/>
      <c r="G18" s="35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43"/>
      <c r="S18" s="44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43"/>
      <c r="AF18" s="45"/>
      <c r="AG18" s="35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43"/>
      <c r="AS18" s="46"/>
      <c r="AT18" s="35"/>
      <c r="AU18" s="36"/>
      <c r="AV18" s="36"/>
      <c r="AW18" s="36"/>
      <c r="AX18" s="36"/>
      <c r="AY18" s="36"/>
      <c r="AZ18" s="36"/>
      <c r="BA18" s="36"/>
      <c r="BB18" s="36"/>
      <c r="BC18" s="36"/>
      <c r="BD18" s="36"/>
      <c r="BE18" s="43"/>
      <c r="BF18" s="47"/>
      <c r="BG18" s="35"/>
      <c r="BH18" s="36"/>
      <c r="BI18" s="36"/>
      <c r="BJ18" s="36"/>
      <c r="BK18" s="36"/>
      <c r="BL18" s="36"/>
      <c r="BM18" s="36"/>
      <c r="BN18" s="36"/>
      <c r="BO18" s="36"/>
      <c r="BP18" s="36"/>
      <c r="BQ18" s="36"/>
      <c r="BR18" s="43"/>
      <c r="BS18" s="48"/>
    </row>
    <row r="19" spans="1:71" s="58" customFormat="1" ht="12.75" x14ac:dyDescent="0.2">
      <c r="A19" s="100" t="s">
        <v>6</v>
      </c>
      <c r="B19" s="63" t="str">
        <f>OpEx!A12&amp;" "&amp;OpEx!A13&amp;" "&amp;OpEx!A14</f>
        <v xml:space="preserve">Staff- Related </v>
      </c>
      <c r="C19" s="83"/>
      <c r="D19" s="83"/>
      <c r="E19" s="34"/>
      <c r="F19" s="34"/>
      <c r="G19" s="35">
        <f>OpEx!G22</f>
        <v>389</v>
      </c>
      <c r="H19" s="36">
        <f>OpEx!H22</f>
        <v>720.5</v>
      </c>
      <c r="I19" s="36">
        <f>OpEx!I22</f>
        <v>720.5</v>
      </c>
      <c r="J19" s="36">
        <f>OpEx!J22</f>
        <v>1240.5</v>
      </c>
      <c r="K19" s="36">
        <f>OpEx!K22</f>
        <v>1240.5</v>
      </c>
      <c r="L19" s="36">
        <f>OpEx!L22</f>
        <v>1474.5</v>
      </c>
      <c r="M19" s="36">
        <f>OpEx!M22</f>
        <v>1474.5</v>
      </c>
      <c r="N19" s="36">
        <f>OpEx!N22</f>
        <v>1552.5</v>
      </c>
      <c r="O19" s="36">
        <f>OpEx!O22</f>
        <v>1552.5</v>
      </c>
      <c r="P19" s="36">
        <f>OpEx!P22</f>
        <v>1552.5</v>
      </c>
      <c r="Q19" s="36">
        <f>OpEx!Q22</f>
        <v>1552.5</v>
      </c>
      <c r="R19" s="43">
        <f>OpEx!R22</f>
        <v>1552.5</v>
      </c>
      <c r="S19" s="44">
        <f>SUM(G19:R19)</f>
        <v>15022.5</v>
      </c>
      <c r="T19" s="36">
        <f>OpEx!T22</f>
        <v>1661.7799999999997</v>
      </c>
      <c r="U19" s="36">
        <f>OpEx!U22</f>
        <v>1661.7799999999997</v>
      </c>
      <c r="V19" s="36">
        <f>OpEx!V22</f>
        <v>1661.7799999999997</v>
      </c>
      <c r="W19" s="36">
        <f>OpEx!W22</f>
        <v>1661.7799999999997</v>
      </c>
      <c r="X19" s="36">
        <f>OpEx!X22</f>
        <v>1661.7799999999997</v>
      </c>
      <c r="Y19" s="36">
        <f>OpEx!Y22</f>
        <v>1661.7799999999997</v>
      </c>
      <c r="Z19" s="36">
        <f>OpEx!Z22</f>
        <v>1661.7799999999997</v>
      </c>
      <c r="AA19" s="36">
        <f>OpEx!AA22</f>
        <v>1661.7799999999997</v>
      </c>
      <c r="AB19" s="36">
        <f>OpEx!AB22</f>
        <v>1661.7799999999997</v>
      </c>
      <c r="AC19" s="36">
        <f>OpEx!AC22</f>
        <v>1661.7799999999997</v>
      </c>
      <c r="AD19" s="36">
        <f>OpEx!AD22</f>
        <v>1661.7799999999997</v>
      </c>
      <c r="AE19" s="43">
        <f>OpEx!AE22</f>
        <v>1661.7799999999997</v>
      </c>
      <c r="AF19" s="45">
        <f>SUM(T19:AE19)</f>
        <v>19941.35999999999</v>
      </c>
      <c r="AG19" s="35">
        <f>OpEx!AG22</f>
        <v>1778.7741000000005</v>
      </c>
      <c r="AH19" s="36">
        <f>OpEx!AH22</f>
        <v>1778.7741000000005</v>
      </c>
      <c r="AI19" s="36">
        <f>OpEx!AI22</f>
        <v>1778.7741000000005</v>
      </c>
      <c r="AJ19" s="36">
        <f>OpEx!AJ22</f>
        <v>1778.7741000000005</v>
      </c>
      <c r="AK19" s="36">
        <f>OpEx!AK22</f>
        <v>1778.7741000000005</v>
      </c>
      <c r="AL19" s="36">
        <f>OpEx!AL22</f>
        <v>1778.7741000000005</v>
      </c>
      <c r="AM19" s="36">
        <f>OpEx!AM22</f>
        <v>1778.7741000000005</v>
      </c>
      <c r="AN19" s="36">
        <f>OpEx!AN22</f>
        <v>1778.7741000000005</v>
      </c>
      <c r="AO19" s="36">
        <f>OpEx!AO22</f>
        <v>1778.7741000000005</v>
      </c>
      <c r="AP19" s="36">
        <f>OpEx!AP22</f>
        <v>1778.7741000000005</v>
      </c>
      <c r="AQ19" s="36">
        <f>OpEx!AQ22</f>
        <v>1778.7741000000005</v>
      </c>
      <c r="AR19" s="43">
        <f>OpEx!AR22</f>
        <v>1778.7741000000005</v>
      </c>
      <c r="AS19" s="46">
        <f>SUM(AG19:AR19)</f>
        <v>21345.289200000007</v>
      </c>
      <c r="AT19" s="35">
        <f>OpEx!AT22</f>
        <v>1904.0293370000006</v>
      </c>
      <c r="AU19" s="36">
        <f>OpEx!AU22</f>
        <v>1904.0293370000006</v>
      </c>
      <c r="AV19" s="36">
        <f>OpEx!AV22</f>
        <v>1904.0293370000006</v>
      </c>
      <c r="AW19" s="36">
        <f>OpEx!AW22</f>
        <v>1904.0293370000006</v>
      </c>
      <c r="AX19" s="36">
        <f>OpEx!AX22</f>
        <v>1904.0293370000006</v>
      </c>
      <c r="AY19" s="36">
        <f>OpEx!AY22</f>
        <v>1904.0293370000006</v>
      </c>
      <c r="AZ19" s="36">
        <f>OpEx!AZ22</f>
        <v>1904.0293370000006</v>
      </c>
      <c r="BA19" s="36">
        <f>OpEx!BA22</f>
        <v>1904.0293370000006</v>
      </c>
      <c r="BB19" s="36">
        <f>OpEx!BB22</f>
        <v>1904.0293370000006</v>
      </c>
      <c r="BC19" s="36">
        <f>OpEx!BC22</f>
        <v>1904.0293370000006</v>
      </c>
      <c r="BD19" s="36">
        <f>OpEx!BD22</f>
        <v>1904.0293370000006</v>
      </c>
      <c r="BE19" s="43">
        <f>OpEx!BE22</f>
        <v>1904.0293370000006</v>
      </c>
      <c r="BF19" s="47">
        <f>SUM(AT19:BE19)</f>
        <v>22848.352044000003</v>
      </c>
      <c r="BG19" s="35">
        <f>OpEx!BG22</f>
        <v>2038.1318355900009</v>
      </c>
      <c r="BH19" s="36">
        <f>OpEx!BH22</f>
        <v>2038.1318355900009</v>
      </c>
      <c r="BI19" s="36">
        <f>OpEx!BI22</f>
        <v>2038.1318355900009</v>
      </c>
      <c r="BJ19" s="36">
        <f>OpEx!BJ22</f>
        <v>2038.1318355900009</v>
      </c>
      <c r="BK19" s="36">
        <f>OpEx!BK22</f>
        <v>2038.1318355900009</v>
      </c>
      <c r="BL19" s="36">
        <f>OpEx!BL22</f>
        <v>2038.1318355900009</v>
      </c>
      <c r="BM19" s="36">
        <f>OpEx!BM22</f>
        <v>2038.1318355900009</v>
      </c>
      <c r="BN19" s="36">
        <f>OpEx!BN22</f>
        <v>2038.1318355900009</v>
      </c>
      <c r="BO19" s="36">
        <f>OpEx!BO22</f>
        <v>2038.1318355900009</v>
      </c>
      <c r="BP19" s="36">
        <f>OpEx!BP22</f>
        <v>2038.1318355900009</v>
      </c>
      <c r="BQ19" s="36">
        <f>OpEx!BQ22</f>
        <v>2038.1318355900009</v>
      </c>
      <c r="BR19" s="43">
        <f>OpEx!BR22</f>
        <v>2038.1318355900009</v>
      </c>
      <c r="BS19" s="48">
        <f>SUM(BG19:BR19)</f>
        <v>24457.582027080007</v>
      </c>
    </row>
    <row r="20" spans="1:71" s="58" customFormat="1" ht="12.75" customHeight="1" x14ac:dyDescent="0.2">
      <c r="A20" s="100"/>
      <c r="B20" s="63" t="str">
        <f>OpEx!A35&amp;" "&amp;OpEx!A36&amp;" "&amp;OpEx!A37</f>
        <v xml:space="preserve">Overhead  </v>
      </c>
      <c r="C20" s="83"/>
      <c r="D20" s="83"/>
      <c r="E20" s="34"/>
      <c r="F20" s="34"/>
      <c r="G20" s="35">
        <f>OpEx!G46</f>
        <v>62.5</v>
      </c>
      <c r="H20" s="36">
        <f>OpEx!H46</f>
        <v>62.5</v>
      </c>
      <c r="I20" s="36">
        <f>OpEx!I46</f>
        <v>62.5</v>
      </c>
      <c r="J20" s="36">
        <f>OpEx!J46</f>
        <v>62.5</v>
      </c>
      <c r="K20" s="36">
        <f>OpEx!K46</f>
        <v>62.5</v>
      </c>
      <c r="L20" s="36">
        <f>OpEx!L46</f>
        <v>62.5</v>
      </c>
      <c r="M20" s="36">
        <f>OpEx!M46</f>
        <v>62.5</v>
      </c>
      <c r="N20" s="36">
        <f>OpEx!N46</f>
        <v>62.5</v>
      </c>
      <c r="O20" s="36">
        <f>OpEx!O46</f>
        <v>62.5</v>
      </c>
      <c r="P20" s="36">
        <f>OpEx!P46</f>
        <v>62.5</v>
      </c>
      <c r="Q20" s="36">
        <f>OpEx!Q46</f>
        <v>62.5</v>
      </c>
      <c r="R20" s="43">
        <f>OpEx!R46</f>
        <v>62.5</v>
      </c>
      <c r="S20" s="44">
        <f>SUM(G20:R20)</f>
        <v>750</v>
      </c>
      <c r="T20" s="36">
        <f>OpEx!T46</f>
        <v>65.625</v>
      </c>
      <c r="U20" s="36">
        <f>OpEx!U46</f>
        <v>65.625</v>
      </c>
      <c r="V20" s="36">
        <f>OpEx!V46</f>
        <v>65.625</v>
      </c>
      <c r="W20" s="36">
        <f>OpEx!W46</f>
        <v>65.625</v>
      </c>
      <c r="X20" s="36">
        <f>OpEx!X46</f>
        <v>65.625</v>
      </c>
      <c r="Y20" s="36">
        <f>OpEx!Y46</f>
        <v>65.625</v>
      </c>
      <c r="Z20" s="36">
        <f>OpEx!Z46</f>
        <v>65.625</v>
      </c>
      <c r="AA20" s="36">
        <f>OpEx!AA46</f>
        <v>65.625</v>
      </c>
      <c r="AB20" s="36">
        <f>OpEx!AB46</f>
        <v>65.625</v>
      </c>
      <c r="AC20" s="36">
        <f>OpEx!AC46</f>
        <v>65.625</v>
      </c>
      <c r="AD20" s="36">
        <f>OpEx!AD46</f>
        <v>65.625</v>
      </c>
      <c r="AE20" s="43">
        <f>OpEx!AE46</f>
        <v>65.625</v>
      </c>
      <c r="AF20" s="45">
        <f>SUM(T20:AE20)</f>
        <v>787.5</v>
      </c>
      <c r="AG20" s="35">
        <f>OpEx!AG46</f>
        <v>68.90625</v>
      </c>
      <c r="AH20" s="36">
        <f>OpEx!AH46</f>
        <v>68.90625</v>
      </c>
      <c r="AI20" s="36">
        <f>OpEx!AI46</f>
        <v>68.90625</v>
      </c>
      <c r="AJ20" s="36">
        <f>OpEx!AJ46</f>
        <v>68.90625</v>
      </c>
      <c r="AK20" s="36">
        <f>OpEx!AK46</f>
        <v>68.90625</v>
      </c>
      <c r="AL20" s="36">
        <f>OpEx!AL46</f>
        <v>68.90625</v>
      </c>
      <c r="AM20" s="36">
        <f>OpEx!AM46</f>
        <v>68.90625</v>
      </c>
      <c r="AN20" s="36">
        <f>OpEx!AN46</f>
        <v>68.90625</v>
      </c>
      <c r="AO20" s="36">
        <f>OpEx!AO46</f>
        <v>68.90625</v>
      </c>
      <c r="AP20" s="36">
        <f>OpEx!AP46</f>
        <v>68.90625</v>
      </c>
      <c r="AQ20" s="36">
        <f>OpEx!AQ46</f>
        <v>68.90625</v>
      </c>
      <c r="AR20" s="43">
        <f>OpEx!AR46</f>
        <v>68.90625</v>
      </c>
      <c r="AS20" s="46">
        <f>SUM(AG20:AR20)</f>
        <v>826.875</v>
      </c>
      <c r="AT20" s="35">
        <f>OpEx!AT46</f>
        <v>72.351562500000014</v>
      </c>
      <c r="AU20" s="36">
        <f>OpEx!AU46</f>
        <v>72.351562500000014</v>
      </c>
      <c r="AV20" s="36">
        <f>OpEx!AV46</f>
        <v>72.351562500000014</v>
      </c>
      <c r="AW20" s="36">
        <f>OpEx!AW46</f>
        <v>72.351562500000014</v>
      </c>
      <c r="AX20" s="36">
        <f>OpEx!AX46</f>
        <v>72.351562500000014</v>
      </c>
      <c r="AY20" s="36">
        <f>OpEx!AY46</f>
        <v>72.351562500000014</v>
      </c>
      <c r="AZ20" s="36">
        <f>OpEx!AZ46</f>
        <v>72.351562500000014</v>
      </c>
      <c r="BA20" s="36">
        <f>OpEx!BA46</f>
        <v>72.351562500000014</v>
      </c>
      <c r="BB20" s="36">
        <f>OpEx!BB46</f>
        <v>72.351562500000014</v>
      </c>
      <c r="BC20" s="36">
        <f>OpEx!BC46</f>
        <v>72.351562500000014</v>
      </c>
      <c r="BD20" s="36">
        <f>OpEx!BD46</f>
        <v>72.351562500000014</v>
      </c>
      <c r="BE20" s="43">
        <f>OpEx!BE46</f>
        <v>72.351562500000014</v>
      </c>
      <c r="BF20" s="47">
        <f>SUM(AT20:BE20)</f>
        <v>868.21875000000011</v>
      </c>
      <c r="BG20" s="35">
        <f>OpEx!BG46</f>
        <v>75.969140625000023</v>
      </c>
      <c r="BH20" s="36">
        <f>OpEx!BH46</f>
        <v>75.969140625000023</v>
      </c>
      <c r="BI20" s="36">
        <f>OpEx!BI46</f>
        <v>75.969140625000023</v>
      </c>
      <c r="BJ20" s="36">
        <f>OpEx!BJ46</f>
        <v>75.969140625000023</v>
      </c>
      <c r="BK20" s="36">
        <f>OpEx!BK46</f>
        <v>75.969140625000023</v>
      </c>
      <c r="BL20" s="36">
        <f>OpEx!BL46</f>
        <v>75.969140625000023</v>
      </c>
      <c r="BM20" s="36">
        <f>OpEx!BM46</f>
        <v>75.969140625000023</v>
      </c>
      <c r="BN20" s="36">
        <f>OpEx!BN46</f>
        <v>75.969140625000023</v>
      </c>
      <c r="BO20" s="36">
        <f>OpEx!BO46</f>
        <v>75.969140625000023</v>
      </c>
      <c r="BP20" s="36">
        <f>OpEx!BP46</f>
        <v>75.969140625000023</v>
      </c>
      <c r="BQ20" s="36">
        <f>OpEx!BQ46</f>
        <v>75.969140625000023</v>
      </c>
      <c r="BR20" s="43">
        <f>OpEx!BR46</f>
        <v>75.969140625000023</v>
      </c>
      <c r="BS20" s="48">
        <f>SUM(BG20:BR20)</f>
        <v>911.62968750000027</v>
      </c>
    </row>
    <row r="21" spans="1:71" s="58" customFormat="1" ht="12.75" customHeight="1" x14ac:dyDescent="0.2">
      <c r="A21" s="100"/>
      <c r="B21" s="63" t="str">
        <f>OpEx!A57&amp;" "&amp;OpEx!A58&amp;" "&amp;OpEx!A59</f>
        <v xml:space="preserve">Sales &amp; Marketing </v>
      </c>
      <c r="C21" s="83"/>
      <c r="D21" s="83"/>
      <c r="E21" s="34"/>
      <c r="F21" s="34"/>
      <c r="G21" s="35">
        <f>OpEx!G67</f>
        <v>55.5</v>
      </c>
      <c r="H21" s="36">
        <f>OpEx!H67</f>
        <v>55.5</v>
      </c>
      <c r="I21" s="36">
        <f>OpEx!I67</f>
        <v>55.5</v>
      </c>
      <c r="J21" s="36">
        <f>OpEx!J67</f>
        <v>55.5</v>
      </c>
      <c r="K21" s="36">
        <f>OpEx!K67</f>
        <v>55.5</v>
      </c>
      <c r="L21" s="36">
        <f>OpEx!L67</f>
        <v>55.5</v>
      </c>
      <c r="M21" s="36">
        <f>OpEx!M67</f>
        <v>55.5</v>
      </c>
      <c r="N21" s="36">
        <f>OpEx!N67</f>
        <v>55.5</v>
      </c>
      <c r="O21" s="36">
        <f>OpEx!O67</f>
        <v>55.5</v>
      </c>
      <c r="P21" s="36">
        <f>OpEx!P67</f>
        <v>55.5</v>
      </c>
      <c r="Q21" s="36">
        <f>OpEx!Q67</f>
        <v>55.5</v>
      </c>
      <c r="R21" s="43">
        <f>OpEx!R67</f>
        <v>55.5</v>
      </c>
      <c r="S21" s="44">
        <f>SUM(G21:R21)</f>
        <v>666</v>
      </c>
      <c r="T21" s="36">
        <f>OpEx!T67</f>
        <v>58.274999999999991</v>
      </c>
      <c r="U21" s="36">
        <f>OpEx!U67</f>
        <v>58.274999999999991</v>
      </c>
      <c r="V21" s="36">
        <f>OpEx!V67</f>
        <v>58.274999999999991</v>
      </c>
      <c r="W21" s="36">
        <f>OpEx!W67</f>
        <v>58.274999999999991</v>
      </c>
      <c r="X21" s="36">
        <f>OpEx!X67</f>
        <v>58.274999999999991</v>
      </c>
      <c r="Y21" s="36">
        <f>OpEx!Y67</f>
        <v>58.274999999999991</v>
      </c>
      <c r="Z21" s="36">
        <f>OpEx!Z67</f>
        <v>58.274999999999991</v>
      </c>
      <c r="AA21" s="36">
        <f>OpEx!AA67</f>
        <v>58.274999999999991</v>
      </c>
      <c r="AB21" s="36">
        <f>OpEx!AB67</f>
        <v>58.274999999999991</v>
      </c>
      <c r="AC21" s="36">
        <f>OpEx!AC67</f>
        <v>58.274999999999991</v>
      </c>
      <c r="AD21" s="36">
        <f>OpEx!AD67</f>
        <v>58.274999999999991</v>
      </c>
      <c r="AE21" s="43">
        <f>OpEx!AE67</f>
        <v>58.274999999999991</v>
      </c>
      <c r="AF21" s="45">
        <f>SUM(T21:AE21)</f>
        <v>699.29999999999984</v>
      </c>
      <c r="AG21" s="35">
        <f>OpEx!AG67</f>
        <v>61.188750000000006</v>
      </c>
      <c r="AH21" s="36">
        <f>OpEx!AH67</f>
        <v>61.188750000000006</v>
      </c>
      <c r="AI21" s="36">
        <f>OpEx!AI67</f>
        <v>61.188750000000006</v>
      </c>
      <c r="AJ21" s="36">
        <f>OpEx!AJ67</f>
        <v>61.188750000000006</v>
      </c>
      <c r="AK21" s="36">
        <f>OpEx!AK67</f>
        <v>61.188750000000006</v>
      </c>
      <c r="AL21" s="36">
        <f>OpEx!AL67</f>
        <v>61.188750000000006</v>
      </c>
      <c r="AM21" s="36">
        <f>OpEx!AM67</f>
        <v>61.188750000000006</v>
      </c>
      <c r="AN21" s="36">
        <f>OpEx!AN67</f>
        <v>61.188750000000006</v>
      </c>
      <c r="AO21" s="36">
        <f>OpEx!AO67</f>
        <v>61.188750000000006</v>
      </c>
      <c r="AP21" s="36">
        <f>OpEx!AP67</f>
        <v>61.188750000000006</v>
      </c>
      <c r="AQ21" s="36">
        <f>OpEx!AQ67</f>
        <v>61.188750000000006</v>
      </c>
      <c r="AR21" s="43">
        <f>OpEx!AR67</f>
        <v>61.188750000000006</v>
      </c>
      <c r="AS21" s="46">
        <f>SUM(AG21:AR21)</f>
        <v>734.26500000000021</v>
      </c>
      <c r="AT21" s="35">
        <f>OpEx!AT67</f>
        <v>64.248187500000029</v>
      </c>
      <c r="AU21" s="36">
        <f>OpEx!AU67</f>
        <v>64.248187500000029</v>
      </c>
      <c r="AV21" s="36">
        <f>OpEx!AV67</f>
        <v>64.248187500000029</v>
      </c>
      <c r="AW21" s="36">
        <f>OpEx!AW67</f>
        <v>64.248187500000029</v>
      </c>
      <c r="AX21" s="36">
        <f>OpEx!AX67</f>
        <v>64.248187500000029</v>
      </c>
      <c r="AY21" s="36">
        <f>OpEx!AY67</f>
        <v>64.248187500000029</v>
      </c>
      <c r="AZ21" s="36">
        <f>OpEx!AZ67</f>
        <v>64.248187500000029</v>
      </c>
      <c r="BA21" s="36">
        <f>OpEx!BA67</f>
        <v>64.248187500000029</v>
      </c>
      <c r="BB21" s="36">
        <f>OpEx!BB67</f>
        <v>64.248187500000029</v>
      </c>
      <c r="BC21" s="36">
        <f>OpEx!BC67</f>
        <v>64.248187500000029</v>
      </c>
      <c r="BD21" s="36">
        <f>OpEx!BD67</f>
        <v>64.248187500000029</v>
      </c>
      <c r="BE21" s="43">
        <f>OpEx!BE67</f>
        <v>64.248187500000029</v>
      </c>
      <c r="BF21" s="47">
        <f>SUM(AT21:BE21)</f>
        <v>770.97825000000057</v>
      </c>
      <c r="BG21" s="35">
        <f>OpEx!BG67</f>
        <v>67.460596875000007</v>
      </c>
      <c r="BH21" s="36">
        <f>OpEx!BH67</f>
        <v>67.460596875000007</v>
      </c>
      <c r="BI21" s="36">
        <f>OpEx!BI67</f>
        <v>67.460596875000007</v>
      </c>
      <c r="BJ21" s="36">
        <f>OpEx!BJ67</f>
        <v>67.460596875000007</v>
      </c>
      <c r="BK21" s="36">
        <f>OpEx!BK67</f>
        <v>67.460596875000007</v>
      </c>
      <c r="BL21" s="36">
        <f>OpEx!BL67</f>
        <v>67.460596875000007</v>
      </c>
      <c r="BM21" s="36">
        <f>OpEx!BM67</f>
        <v>67.460596875000007</v>
      </c>
      <c r="BN21" s="36">
        <f>OpEx!BN67</f>
        <v>67.460596875000007</v>
      </c>
      <c r="BO21" s="36">
        <f>OpEx!BO67</f>
        <v>67.460596875000007</v>
      </c>
      <c r="BP21" s="36">
        <f>OpEx!BP67</f>
        <v>67.460596875000007</v>
      </c>
      <c r="BQ21" s="36">
        <f>OpEx!BQ67</f>
        <v>67.460596875000007</v>
      </c>
      <c r="BR21" s="43">
        <f>OpEx!BR67</f>
        <v>67.460596875000007</v>
      </c>
      <c r="BS21" s="48">
        <f>SUM(BG21:BR21)</f>
        <v>809.52716249999992</v>
      </c>
    </row>
    <row r="22" spans="1:71" s="58" customFormat="1" ht="12.75" customHeight="1" x14ac:dyDescent="0.2">
      <c r="A22" s="100"/>
      <c r="B22" s="63" t="str">
        <f>OpEx!A76&amp;" "&amp;OpEx!A77&amp;" "&amp;OpEx!A78</f>
        <v xml:space="preserve">Technology  </v>
      </c>
      <c r="C22" s="83"/>
      <c r="D22" s="83"/>
      <c r="E22" s="34"/>
      <c r="F22" s="34"/>
      <c r="G22" s="35">
        <f>OpEx!G84</f>
        <v>47.5</v>
      </c>
      <c r="H22" s="36">
        <f>OpEx!H84</f>
        <v>47.5</v>
      </c>
      <c r="I22" s="36">
        <f>OpEx!I84</f>
        <v>47.5</v>
      </c>
      <c r="J22" s="36">
        <f>OpEx!J84</f>
        <v>47.5</v>
      </c>
      <c r="K22" s="36">
        <f>OpEx!K84</f>
        <v>47.5</v>
      </c>
      <c r="L22" s="36">
        <f>OpEx!L84</f>
        <v>47.5</v>
      </c>
      <c r="M22" s="36">
        <f>OpEx!M84</f>
        <v>47.5</v>
      </c>
      <c r="N22" s="36">
        <f>OpEx!N84</f>
        <v>47.5</v>
      </c>
      <c r="O22" s="36">
        <f>OpEx!O84</f>
        <v>47.5</v>
      </c>
      <c r="P22" s="36">
        <f>OpEx!P84</f>
        <v>47.5</v>
      </c>
      <c r="Q22" s="36">
        <f>OpEx!Q84</f>
        <v>47.5</v>
      </c>
      <c r="R22" s="43">
        <f>OpEx!R84</f>
        <v>47.5</v>
      </c>
      <c r="S22" s="44">
        <f>SUM(G22:R22)</f>
        <v>570</v>
      </c>
      <c r="T22" s="36">
        <f>OpEx!T84</f>
        <v>49.875</v>
      </c>
      <c r="U22" s="36">
        <f>OpEx!U84</f>
        <v>49.875</v>
      </c>
      <c r="V22" s="36">
        <f>OpEx!V84</f>
        <v>49.875</v>
      </c>
      <c r="W22" s="36">
        <f>OpEx!W84</f>
        <v>49.875</v>
      </c>
      <c r="X22" s="36">
        <f>OpEx!X84</f>
        <v>49.875</v>
      </c>
      <c r="Y22" s="36">
        <f>OpEx!Y84</f>
        <v>49.875</v>
      </c>
      <c r="Z22" s="36">
        <f>OpEx!Z84</f>
        <v>49.875</v>
      </c>
      <c r="AA22" s="36">
        <f>OpEx!AA84</f>
        <v>49.875</v>
      </c>
      <c r="AB22" s="36">
        <f>OpEx!AB84</f>
        <v>49.875</v>
      </c>
      <c r="AC22" s="36">
        <f>OpEx!AC84</f>
        <v>49.875</v>
      </c>
      <c r="AD22" s="36">
        <f>OpEx!AD84</f>
        <v>49.875</v>
      </c>
      <c r="AE22" s="43">
        <f>OpEx!AE84</f>
        <v>49.875</v>
      </c>
      <c r="AF22" s="45">
        <f>SUM(T22:AE22)</f>
        <v>598.5</v>
      </c>
      <c r="AG22" s="35">
        <f>OpEx!AG84</f>
        <v>52.368750000000006</v>
      </c>
      <c r="AH22" s="36">
        <f>OpEx!AH84</f>
        <v>52.368750000000006</v>
      </c>
      <c r="AI22" s="36">
        <f>OpEx!AI84</f>
        <v>52.368750000000006</v>
      </c>
      <c r="AJ22" s="36">
        <f>OpEx!AJ84</f>
        <v>52.368750000000006</v>
      </c>
      <c r="AK22" s="36">
        <f>OpEx!AK84</f>
        <v>52.368750000000006</v>
      </c>
      <c r="AL22" s="36">
        <f>OpEx!AL84</f>
        <v>52.368750000000006</v>
      </c>
      <c r="AM22" s="36">
        <f>OpEx!AM84</f>
        <v>52.368750000000006</v>
      </c>
      <c r="AN22" s="36">
        <f>OpEx!AN84</f>
        <v>52.368750000000006</v>
      </c>
      <c r="AO22" s="36">
        <f>OpEx!AO84</f>
        <v>52.368750000000006</v>
      </c>
      <c r="AP22" s="36">
        <f>OpEx!AP84</f>
        <v>52.368750000000006</v>
      </c>
      <c r="AQ22" s="36">
        <f>OpEx!AQ84</f>
        <v>52.368750000000006</v>
      </c>
      <c r="AR22" s="43">
        <f>OpEx!AR84</f>
        <v>52.368750000000006</v>
      </c>
      <c r="AS22" s="46">
        <f>SUM(AG22:AR22)</f>
        <v>628.42499999999984</v>
      </c>
      <c r="AT22" s="35">
        <f>OpEx!AT84</f>
        <v>54.987187500000005</v>
      </c>
      <c r="AU22" s="36">
        <f>OpEx!AU84</f>
        <v>54.987187500000005</v>
      </c>
      <c r="AV22" s="36">
        <f>OpEx!AV84</f>
        <v>54.987187500000005</v>
      </c>
      <c r="AW22" s="36">
        <f>OpEx!AW84</f>
        <v>54.987187500000005</v>
      </c>
      <c r="AX22" s="36">
        <f>OpEx!AX84</f>
        <v>54.987187500000005</v>
      </c>
      <c r="AY22" s="36">
        <f>OpEx!AY84</f>
        <v>54.987187500000005</v>
      </c>
      <c r="AZ22" s="36">
        <f>OpEx!AZ84</f>
        <v>54.987187500000005</v>
      </c>
      <c r="BA22" s="36">
        <f>OpEx!BA84</f>
        <v>54.987187500000005</v>
      </c>
      <c r="BB22" s="36">
        <f>OpEx!BB84</f>
        <v>54.987187500000005</v>
      </c>
      <c r="BC22" s="36">
        <f>OpEx!BC84</f>
        <v>54.987187500000005</v>
      </c>
      <c r="BD22" s="36">
        <f>OpEx!BD84</f>
        <v>54.987187500000005</v>
      </c>
      <c r="BE22" s="43">
        <f>OpEx!BE84</f>
        <v>54.987187500000005</v>
      </c>
      <c r="BF22" s="47">
        <f>SUM(AT22:BE22)</f>
        <v>659.84625000000005</v>
      </c>
      <c r="BG22" s="35">
        <f>OpEx!BG84</f>
        <v>57.736546875000016</v>
      </c>
      <c r="BH22" s="36">
        <f>OpEx!BH84</f>
        <v>57.736546875000016</v>
      </c>
      <c r="BI22" s="36">
        <f>OpEx!BI84</f>
        <v>57.736546875000016</v>
      </c>
      <c r="BJ22" s="36">
        <f>OpEx!BJ84</f>
        <v>57.736546875000016</v>
      </c>
      <c r="BK22" s="36">
        <f>OpEx!BK84</f>
        <v>57.736546875000016</v>
      </c>
      <c r="BL22" s="36">
        <f>OpEx!BL84</f>
        <v>57.736546875000016</v>
      </c>
      <c r="BM22" s="36">
        <f>OpEx!BM84</f>
        <v>57.736546875000016</v>
      </c>
      <c r="BN22" s="36">
        <f>OpEx!BN84</f>
        <v>57.736546875000016</v>
      </c>
      <c r="BO22" s="36">
        <f>OpEx!BO84</f>
        <v>57.736546875000016</v>
      </c>
      <c r="BP22" s="36">
        <f>OpEx!BP84</f>
        <v>57.736546875000016</v>
      </c>
      <c r="BQ22" s="36">
        <f>OpEx!BQ84</f>
        <v>57.736546875000016</v>
      </c>
      <c r="BR22" s="43">
        <f>OpEx!BR84</f>
        <v>57.736546875000016</v>
      </c>
      <c r="BS22" s="48">
        <f>SUM(BG22:BR22)</f>
        <v>692.83856250000042</v>
      </c>
    </row>
    <row r="23" spans="1:71" s="105" customFormat="1" ht="15" x14ac:dyDescent="0.25">
      <c r="A23" s="215"/>
      <c r="B23" s="104" t="s">
        <v>264</v>
      </c>
      <c r="C23" s="216"/>
      <c r="D23" s="216"/>
      <c r="E23" s="216"/>
      <c r="F23" s="216"/>
      <c r="G23" s="211">
        <f>OpEx!G87+G16</f>
        <v>1017.127</v>
      </c>
      <c r="H23" s="212">
        <f>OpEx!H87+H16</f>
        <v>1475.5145833333333</v>
      </c>
      <c r="I23" s="212">
        <f>OpEx!I87+I16</f>
        <v>1599.4325902777778</v>
      </c>
      <c r="J23" s="212">
        <f>OpEx!J87+J16</f>
        <v>2279.4519728009259</v>
      </c>
      <c r="K23" s="212">
        <f>OpEx!K87+K16</f>
        <v>2480.4710997010029</v>
      </c>
      <c r="L23" s="212">
        <f>OpEx!L87+L16</f>
        <v>2937.5071092594198</v>
      </c>
      <c r="M23" s="212">
        <f>OpEx!M87+M16</f>
        <v>3227.0980324893717</v>
      </c>
      <c r="N23" s="212">
        <f>OpEx!N87+N16</f>
        <v>3684.3219946009858</v>
      </c>
      <c r="O23" s="212">
        <f>OpEx!O87+O16</f>
        <v>4066.6766447802347</v>
      </c>
      <c r="P23" s="212">
        <f>OpEx!P87+P16</f>
        <v>4344.2910573539002</v>
      </c>
      <c r="Q23" s="212">
        <f>OpEx!Q87+Q16</f>
        <v>4705.5525529706465</v>
      </c>
      <c r="R23" s="213">
        <f>OpEx!R87+R16</f>
        <v>5129.5492278906622</v>
      </c>
      <c r="S23" s="138">
        <f>SUM(G23:R23)</f>
        <v>36946.993865458258</v>
      </c>
      <c r="T23" s="212">
        <f>OpEx!T87+T16</f>
        <v>5763.7605142286375</v>
      </c>
      <c r="U23" s="212">
        <f>OpEx!U87+U16</f>
        <v>6442.1884153823121</v>
      </c>
      <c r="V23" s="212">
        <f>OpEx!V87+V16</f>
        <v>7195.2762588761816</v>
      </c>
      <c r="W23" s="212">
        <f>OpEx!W87+W16</f>
        <v>8176.4780463360603</v>
      </c>
      <c r="X23" s="212">
        <f>OpEx!X87+X16</f>
        <v>9452.6980825439532</v>
      </c>
      <c r="Y23" s="212">
        <f>OpEx!Y87+Y16</f>
        <v>10921.999094282268</v>
      </c>
      <c r="Z23" s="212">
        <f>OpEx!Z87+Z16</f>
        <v>12822.597138118535</v>
      </c>
      <c r="AA23" s="212">
        <f>OpEx!AA87+AA16</f>
        <v>15270.628504797403</v>
      </c>
      <c r="AB23" s="212">
        <f>OpEx!AB87+AB16</f>
        <v>18191.976560759576</v>
      </c>
      <c r="AC23" s="212">
        <f>OpEx!AC87+AC16</f>
        <v>21936.781237657749</v>
      </c>
      <c r="AD23" s="212">
        <f>OpEx!AD87+AD16</f>
        <v>26733.892652491817</v>
      </c>
      <c r="AE23" s="213">
        <f>OpEx!AE87+AE16</f>
        <v>31222.302787366127</v>
      </c>
      <c r="AF23" s="184">
        <f>SUM(T23:AE23)</f>
        <v>174130.57929284062</v>
      </c>
      <c r="AG23" s="211">
        <f>OpEx!AG87+AG16</f>
        <v>35746.432101713297</v>
      </c>
      <c r="AH23" s="212">
        <f>OpEx!AH87+AH16</f>
        <v>40310.92536135453</v>
      </c>
      <c r="AI23" s="212">
        <f>OpEx!AI87+AI16</f>
        <v>44777.174863417938</v>
      </c>
      <c r="AJ23" s="212">
        <f>OpEx!AJ87+AJ16</f>
        <v>49599.164567620835</v>
      </c>
      <c r="AK23" s="212">
        <f>OpEx!AK87+AK16</f>
        <v>54897.52075949929</v>
      </c>
      <c r="AL23" s="212">
        <f>OpEx!AL87+AL16</f>
        <v>60269.447062087958</v>
      </c>
      <c r="AM23" s="212">
        <f>OpEx!AM87+AM16</f>
        <v>66251.732819539859</v>
      </c>
      <c r="AN23" s="212">
        <f>OpEx!AN87+AN16</f>
        <v>72954.621742233081</v>
      </c>
      <c r="AO23" s="212">
        <f>OpEx!AO87+AO16</f>
        <v>79860.327228364127</v>
      </c>
      <c r="AP23" s="212">
        <f>OpEx!AP87+AP16</f>
        <v>87633.559295868254</v>
      </c>
      <c r="AQ23" s="212">
        <f>OpEx!AQ87+AQ16</f>
        <v>96395.506334858364</v>
      </c>
      <c r="AR23" s="213">
        <f>OpEx!AR87+AR16</f>
        <v>105505.29749897854</v>
      </c>
      <c r="AS23" s="187">
        <f>SUM(AG23:AR23)</f>
        <v>794201.70963553607</v>
      </c>
      <c r="AT23" s="211">
        <f>OpEx!AT87+AT16</f>
        <v>115896.86310075333</v>
      </c>
      <c r="AU23" s="212">
        <f>OpEx!AU87+AU16</f>
        <v>127589.88767878349</v>
      </c>
      <c r="AV23" s="212">
        <f>OpEx!AV87+AV16</f>
        <v>139558.01572573109</v>
      </c>
      <c r="AW23" s="212">
        <f>OpEx!AW87+AW16</f>
        <v>153170.31398445641</v>
      </c>
      <c r="AX23" s="212">
        <f>OpEx!AX87+AX16</f>
        <v>168681.61765217589</v>
      </c>
      <c r="AY23" s="212">
        <f>OpEx!AY87+AY16</f>
        <v>184616.77686663537</v>
      </c>
      <c r="AZ23" s="212">
        <f>OpEx!AZ87+AZ16</f>
        <v>202713.6503253626</v>
      </c>
      <c r="BA23" s="212">
        <f>OpEx!BA87+BA16</f>
        <v>223319.05879224514</v>
      </c>
      <c r="BB23" s="212">
        <f>OpEx!BB87+BB16</f>
        <v>244510.68322229123</v>
      </c>
      <c r="BC23" s="212">
        <f>OpEx!BC87+BC16</f>
        <v>268587.1572343171</v>
      </c>
      <c r="BD23" s="212">
        <f>OpEx!BD87+BD16</f>
        <v>295970.3780910307</v>
      </c>
      <c r="BE23" s="213">
        <f>OpEx!BE87+BE16</f>
        <v>320812.86846221931</v>
      </c>
      <c r="BF23" s="182">
        <f>SUM(AT23:BE23)</f>
        <v>2445427.2711360017</v>
      </c>
      <c r="BG23" s="211">
        <f>OpEx!BG87+BG16</f>
        <v>346527.66251724312</v>
      </c>
      <c r="BH23" s="212">
        <f>OpEx!BH87+BH16</f>
        <v>373577.23806218698</v>
      </c>
      <c r="BI23" s="212">
        <f>OpEx!BI87+BI16</f>
        <v>398938.43547560775</v>
      </c>
      <c r="BJ23" s="212">
        <f>OpEx!BJ87+BJ16</f>
        <v>426465.01802122965</v>
      </c>
      <c r="BK23" s="212">
        <f>OpEx!BK87+BK16</f>
        <v>456795.75563882047</v>
      </c>
      <c r="BL23" s="212">
        <f>OpEx!BL87+BL16</f>
        <v>485535.6733614215</v>
      </c>
      <c r="BM23" s="212">
        <f>OpEx!BM87+BM16</f>
        <v>517523.25259798771</v>
      </c>
      <c r="BN23" s="212">
        <f>OpEx!BN87+BN16</f>
        <v>553407.60113151302</v>
      </c>
      <c r="BO23" s="212">
        <f>OpEx!BO87+BO16</f>
        <v>587448.45585817343</v>
      </c>
      <c r="BP23" s="212">
        <f>OpEx!BP87+BP16</f>
        <v>625805.38276431512</v>
      </c>
      <c r="BQ23" s="212">
        <f>OpEx!BQ87+BQ16</f>
        <v>669227.28071337612</v>
      </c>
      <c r="BR23" s="213">
        <f>OpEx!BR87+BR16</f>
        <v>669227.28071337612</v>
      </c>
      <c r="BS23" s="180">
        <f>SUM(BG23:BR23)</f>
        <v>6110479.0368552506</v>
      </c>
    </row>
    <row r="24" spans="1:71" s="98" customFormat="1" ht="6" customHeight="1" x14ac:dyDescent="0.2">
      <c r="A24" s="97"/>
      <c r="B24" s="55"/>
      <c r="C24" s="56"/>
      <c r="D24" s="56"/>
      <c r="E24" s="56"/>
      <c r="F24" s="56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  <c r="AM24" s="57"/>
      <c r="AN24" s="57"/>
      <c r="AO24" s="57"/>
      <c r="AP24" s="57"/>
      <c r="AQ24" s="57"/>
      <c r="AR24" s="57"/>
      <c r="AS24" s="57"/>
      <c r="AT24" s="57"/>
      <c r="AU24" s="57"/>
      <c r="AV24" s="57"/>
      <c r="AW24" s="57"/>
      <c r="AX24" s="57"/>
      <c r="AY24" s="57"/>
      <c r="AZ24" s="57"/>
      <c r="BA24" s="57"/>
      <c r="BB24" s="57"/>
      <c r="BC24" s="57"/>
      <c r="BD24" s="57"/>
      <c r="BE24" s="57"/>
      <c r="BF24" s="57"/>
      <c r="BG24" s="57"/>
      <c r="BH24" s="57"/>
      <c r="BI24" s="57"/>
      <c r="BJ24" s="57"/>
      <c r="BK24" s="57"/>
      <c r="BL24" s="57"/>
      <c r="BM24" s="57"/>
      <c r="BN24" s="57"/>
      <c r="BO24" s="57"/>
      <c r="BP24" s="57"/>
      <c r="BQ24" s="57"/>
      <c r="BR24" s="57"/>
      <c r="BS24" s="57"/>
    </row>
    <row r="25" spans="1:71" s="58" customFormat="1" ht="6" customHeight="1" x14ac:dyDescent="0.2"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</row>
    <row r="26" spans="1:71" s="103" customFormat="1" ht="17.100000000000001" customHeight="1" x14ac:dyDescent="0.25">
      <c r="B26" s="106" t="s">
        <v>170</v>
      </c>
      <c r="C26" s="135"/>
      <c r="D26" s="135"/>
      <c r="E26" s="136"/>
      <c r="F26" s="136"/>
      <c r="G26" s="135">
        <f t="shared" ref="G26:R26" si="10">+G12-G23</f>
        <v>-302.12699999999995</v>
      </c>
      <c r="H26" s="135">
        <f t="shared" si="10"/>
        <v>-550.26058333333333</v>
      </c>
      <c r="I26" s="135">
        <f t="shared" si="10"/>
        <v>-420.40342361111107</v>
      </c>
      <c r="J26" s="135">
        <f t="shared" si="10"/>
        <v>-852.58679224537036</v>
      </c>
      <c r="K26" s="135">
        <f t="shared" si="10"/>
        <v>-733.56715409915114</v>
      </c>
      <c r="L26" s="135">
        <f t="shared" si="10"/>
        <v>-788.56490985741402</v>
      </c>
      <c r="M26" s="135">
        <f t="shared" si="10"/>
        <v>-632.08381397053154</v>
      </c>
      <c r="N26" s="135">
        <f t="shared" si="10"/>
        <v>-510.12592962224244</v>
      </c>
      <c r="O26" s="135">
        <f t="shared" si="10"/>
        <v>-134.03265557826262</v>
      </c>
      <c r="P26" s="135">
        <f t="shared" si="10"/>
        <v>353.06223220656921</v>
      </c>
      <c r="Q26" s="135">
        <f t="shared" si="10"/>
        <v>547.02956173715302</v>
      </c>
      <c r="R26" s="137">
        <f t="shared" si="10"/>
        <v>845.55587805063169</v>
      </c>
      <c r="S26" s="141">
        <f>SUM(G26:R26)</f>
        <v>-3178.1045903230615</v>
      </c>
      <c r="T26" s="135">
        <f t="shared" ref="T26:AE26" si="11">+T12-T23</f>
        <v>1059.3379415526879</v>
      </c>
      <c r="U26" s="135">
        <f t="shared" si="11"/>
        <v>1414.2226130749623</v>
      </c>
      <c r="V26" s="135">
        <f t="shared" si="11"/>
        <v>2017.990571888442</v>
      </c>
      <c r="W26" s="135">
        <f t="shared" si="11"/>
        <v>2542.9644714163023</v>
      </c>
      <c r="X26" s="135">
        <f t="shared" si="11"/>
        <v>3229.1480101281668</v>
      </c>
      <c r="Y26" s="135">
        <f t="shared" si="11"/>
        <v>4312.2870708056398</v>
      </c>
      <c r="Z26" s="135">
        <f t="shared" si="11"/>
        <v>5350.2910504459996</v>
      </c>
      <c r="AA26" s="135">
        <f t="shared" si="11"/>
        <v>6703.4557714396669</v>
      </c>
      <c r="AB26" s="135">
        <f t="shared" si="11"/>
        <v>8678.1704488352298</v>
      </c>
      <c r="AC26" s="135">
        <f t="shared" si="11"/>
        <v>10776.061883861403</v>
      </c>
      <c r="AD26" s="135">
        <f t="shared" si="11"/>
        <v>13468.559822823681</v>
      </c>
      <c r="AE26" s="137">
        <f t="shared" si="11"/>
        <v>18574.372517617499</v>
      </c>
      <c r="AF26" s="185">
        <f>SUM(T26:AE26)</f>
        <v>78126.862173889676</v>
      </c>
      <c r="AG26" s="106">
        <f t="shared" ref="AG26:AR26" si="12">+AG12-AG23</f>
        <v>23027.063473018956</v>
      </c>
      <c r="AH26" s="135">
        <f t="shared" si="12"/>
        <v>27259.463142072054</v>
      </c>
      <c r="AI26" s="135">
        <f t="shared" si="12"/>
        <v>31922.200159291126</v>
      </c>
      <c r="AJ26" s="135">
        <f t="shared" si="12"/>
        <v>36032.709459215046</v>
      </c>
      <c r="AK26" s="135">
        <f t="shared" si="12"/>
        <v>40378.332675742371</v>
      </c>
      <c r="AL26" s="135">
        <f t="shared" si="12"/>
        <v>45603.118756910641</v>
      </c>
      <c r="AM26" s="135">
        <f t="shared" si="12"/>
        <v>50364.685604636063</v>
      </c>
      <c r="AN26" s="135">
        <f t="shared" si="12"/>
        <v>55626.368196846641</v>
      </c>
      <c r="AO26" s="135">
        <f t="shared" si="12"/>
        <v>62126.440556102025</v>
      </c>
      <c r="AP26" s="135">
        <f t="shared" si="12"/>
        <v>68164.619460859991</v>
      </c>
      <c r="AQ26" s="135">
        <f t="shared" si="12"/>
        <v>74949.136556878133</v>
      </c>
      <c r="AR26" s="137">
        <f t="shared" si="12"/>
        <v>83363.239470738175</v>
      </c>
      <c r="AS26" s="188">
        <f>SUM(AG26:AR26)</f>
        <v>598817.37751231121</v>
      </c>
      <c r="AT26" s="106">
        <f t="shared" ref="AT26:BE26" si="13">+AT12-AT23</f>
        <v>91191.256197203751</v>
      </c>
      <c r="AU26" s="135">
        <f t="shared" si="13"/>
        <v>100012.60597372316</v>
      </c>
      <c r="AV26" s="135">
        <f t="shared" si="13"/>
        <v>111430.52708283585</v>
      </c>
      <c r="AW26" s="135">
        <f t="shared" si="13"/>
        <v>121754.48491800576</v>
      </c>
      <c r="AX26" s="135">
        <f t="shared" si="13"/>
        <v>133467.77776773699</v>
      </c>
      <c r="AY26" s="135">
        <f t="shared" si="13"/>
        <v>148555.22588871641</v>
      </c>
      <c r="AZ26" s="135">
        <f t="shared" si="13"/>
        <v>162328.67085890812</v>
      </c>
      <c r="BA26" s="135">
        <f t="shared" si="13"/>
        <v>177917.00930948005</v>
      </c>
      <c r="BB26" s="135">
        <f t="shared" si="13"/>
        <v>197936.20181319903</v>
      </c>
      <c r="BC26" s="135">
        <f t="shared" si="13"/>
        <v>216242.97666126536</v>
      </c>
      <c r="BD26" s="135">
        <f t="shared" si="13"/>
        <v>237012.70382860355</v>
      </c>
      <c r="BE26" s="137">
        <f t="shared" si="13"/>
        <v>266936.65517084202</v>
      </c>
      <c r="BF26" s="183">
        <f>SUM(AT26:BE26)</f>
        <v>1964786.09547052</v>
      </c>
      <c r="BG26" s="106">
        <f t="shared" ref="BG26:BR26" si="14">+BG12-BG23</f>
        <v>290906.84185819555</v>
      </c>
      <c r="BH26" s="135">
        <f t="shared" si="14"/>
        <v>314999.49073236925</v>
      </c>
      <c r="BI26" s="135">
        <f t="shared" si="14"/>
        <v>343737.44440883619</v>
      </c>
      <c r="BJ26" s="135">
        <f t="shared" si="14"/>
        <v>366933.25669005583</v>
      </c>
      <c r="BK26" s="135">
        <f t="shared" si="14"/>
        <v>391655.68416370882</v>
      </c>
      <c r="BL26" s="135">
        <f t="shared" si="14"/>
        <v>423577.24167628941</v>
      </c>
      <c r="BM26" s="135">
        <f t="shared" si="14"/>
        <v>449069.49788492528</v>
      </c>
      <c r="BN26" s="135">
        <f t="shared" si="14"/>
        <v>477160.30782453238</v>
      </c>
      <c r="BO26" s="135">
        <f t="shared" si="14"/>
        <v>514888.15016492258</v>
      </c>
      <c r="BP26" s="135">
        <f t="shared" si="14"/>
        <v>544612.93271210196</v>
      </c>
      <c r="BQ26" s="135">
        <f t="shared" si="14"/>
        <v>577904.88857532409</v>
      </c>
      <c r="BR26" s="137">
        <f t="shared" si="14"/>
        <v>664748.6844734461</v>
      </c>
      <c r="BS26" s="181">
        <f>SUM(BG26:BR26)</f>
        <v>5360194.4211647082</v>
      </c>
    </row>
    <row r="27" spans="1:71" s="58" customFormat="1" ht="6" customHeight="1" x14ac:dyDescent="0.2"/>
    <row r="28" spans="1:71" s="58" customFormat="1" ht="6" customHeight="1" x14ac:dyDescent="0.2">
      <c r="A28" s="99"/>
      <c r="B28" s="60"/>
      <c r="C28" s="61"/>
      <c r="D28" s="61"/>
      <c r="E28" s="61"/>
      <c r="F28" s="61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  <c r="BM28" s="57"/>
      <c r="BN28" s="57"/>
      <c r="BO28" s="57"/>
      <c r="BP28" s="57"/>
      <c r="BQ28" s="57"/>
      <c r="BR28" s="57"/>
      <c r="BS28" s="57"/>
    </row>
    <row r="29" spans="1:71" s="58" customFormat="1" ht="12.75" customHeight="1" x14ac:dyDescent="0.2">
      <c r="A29" s="100"/>
      <c r="B29" s="33" t="s">
        <v>156</v>
      </c>
      <c r="C29" s="49"/>
      <c r="D29" s="49"/>
      <c r="E29" s="34"/>
      <c r="F29" s="34"/>
      <c r="G29" s="139">
        <f>CapEx!G24</f>
        <v>10.4</v>
      </c>
      <c r="H29" s="36">
        <f>CapEx!H24</f>
        <v>12</v>
      </c>
      <c r="I29" s="36">
        <f>CapEx!I24</f>
        <v>12.5</v>
      </c>
      <c r="J29" s="36">
        <f>CapEx!J24</f>
        <v>41.7</v>
      </c>
      <c r="K29" s="36">
        <f>CapEx!K24</f>
        <v>60.1</v>
      </c>
      <c r="L29" s="36">
        <f>CapEx!L24</f>
        <v>60.1</v>
      </c>
      <c r="M29" s="36">
        <f>CapEx!M24</f>
        <v>60.1</v>
      </c>
      <c r="N29" s="36">
        <f>CapEx!N24</f>
        <v>60.1</v>
      </c>
      <c r="O29" s="36">
        <f>CapEx!O24</f>
        <v>60.1</v>
      </c>
      <c r="P29" s="36">
        <f>CapEx!P24</f>
        <v>60.1</v>
      </c>
      <c r="Q29" s="36">
        <f>CapEx!Q24</f>
        <v>60.1</v>
      </c>
      <c r="R29" s="43">
        <f>CapEx!R24</f>
        <v>60.1</v>
      </c>
      <c r="S29" s="44">
        <f>SUM(G29:R29)</f>
        <v>557.40000000000009</v>
      </c>
      <c r="T29" s="36">
        <f>CapEx!T24</f>
        <v>129.5</v>
      </c>
      <c r="U29" s="36">
        <f>CapEx!U24</f>
        <v>129.5</v>
      </c>
      <c r="V29" s="36">
        <f>CapEx!V24</f>
        <v>129.5</v>
      </c>
      <c r="W29" s="36">
        <f>CapEx!W24</f>
        <v>129.5</v>
      </c>
      <c r="X29" s="36">
        <f>CapEx!X24</f>
        <v>129.5</v>
      </c>
      <c r="Y29" s="36">
        <f>CapEx!Y24</f>
        <v>129.5</v>
      </c>
      <c r="Z29" s="36">
        <f>CapEx!Z24</f>
        <v>129.5</v>
      </c>
      <c r="AA29" s="36">
        <f>CapEx!AA24</f>
        <v>129.5</v>
      </c>
      <c r="AB29" s="36">
        <f>CapEx!AB24</f>
        <v>129.5</v>
      </c>
      <c r="AC29" s="36">
        <f>CapEx!AC24</f>
        <v>129.5</v>
      </c>
      <c r="AD29" s="36">
        <f>CapEx!AD24</f>
        <v>129.5</v>
      </c>
      <c r="AE29" s="43">
        <f>CapEx!AE24</f>
        <v>129.5</v>
      </c>
      <c r="AF29" s="45">
        <f>SUM(T29:AE29)</f>
        <v>1554</v>
      </c>
      <c r="AG29" s="35">
        <f>CapEx!AG24</f>
        <v>119.1</v>
      </c>
      <c r="AH29" s="36">
        <f>CapEx!AH24</f>
        <v>119.1</v>
      </c>
      <c r="AI29" s="36">
        <f>CapEx!AI24</f>
        <v>119.1</v>
      </c>
      <c r="AJ29" s="36">
        <f>CapEx!AJ24</f>
        <v>119.1</v>
      </c>
      <c r="AK29" s="36">
        <f>CapEx!AK24</f>
        <v>119.1</v>
      </c>
      <c r="AL29" s="36">
        <f>CapEx!AL24</f>
        <v>119.1</v>
      </c>
      <c r="AM29" s="36">
        <f>CapEx!AM24</f>
        <v>119.1</v>
      </c>
      <c r="AN29" s="36">
        <f>CapEx!AN24</f>
        <v>119.1</v>
      </c>
      <c r="AO29" s="36">
        <f>CapEx!AO24</f>
        <v>119.1</v>
      </c>
      <c r="AP29" s="36">
        <f>CapEx!AP24</f>
        <v>119.1</v>
      </c>
      <c r="AQ29" s="36">
        <f>CapEx!AQ24</f>
        <v>119.1</v>
      </c>
      <c r="AR29" s="43">
        <f>CapEx!AR24</f>
        <v>119.1</v>
      </c>
      <c r="AS29" s="46">
        <f>SUM(AG29:AR29)</f>
        <v>1429.1999999999998</v>
      </c>
      <c r="AT29" s="35">
        <f>CapEx!AT24</f>
        <v>119.1</v>
      </c>
      <c r="AU29" s="36">
        <f>CapEx!AU24</f>
        <v>119.1</v>
      </c>
      <c r="AV29" s="36">
        <f>CapEx!AV24</f>
        <v>119.1</v>
      </c>
      <c r="AW29" s="36">
        <f>CapEx!AW24</f>
        <v>119.1</v>
      </c>
      <c r="AX29" s="36">
        <f>CapEx!AX24</f>
        <v>119.1</v>
      </c>
      <c r="AY29" s="36">
        <f>CapEx!AY24</f>
        <v>119.1</v>
      </c>
      <c r="AZ29" s="36">
        <f>CapEx!AZ24</f>
        <v>119.1</v>
      </c>
      <c r="BA29" s="36">
        <f>CapEx!BA24</f>
        <v>119.1</v>
      </c>
      <c r="BB29" s="36">
        <f>CapEx!BB24</f>
        <v>119.1</v>
      </c>
      <c r="BC29" s="36">
        <f>CapEx!BC24</f>
        <v>119.1</v>
      </c>
      <c r="BD29" s="36">
        <f>CapEx!BD24</f>
        <v>119.1</v>
      </c>
      <c r="BE29" s="43">
        <f>CapEx!BE24</f>
        <v>119.1</v>
      </c>
      <c r="BF29" s="47">
        <f>SUM(AT29:BE29)</f>
        <v>1429.1999999999998</v>
      </c>
      <c r="BG29" s="35">
        <f>CapEx!BG24</f>
        <v>49.699999999999996</v>
      </c>
      <c r="BH29" s="36">
        <f>CapEx!BH24</f>
        <v>48.099999999999994</v>
      </c>
      <c r="BI29" s="36">
        <f>CapEx!BI24</f>
        <v>48.099999999999994</v>
      </c>
      <c r="BJ29" s="36">
        <f>CapEx!BJ24</f>
        <v>23.1</v>
      </c>
      <c r="BK29" s="36">
        <f>CapEx!BK24</f>
        <v>7.5</v>
      </c>
      <c r="BL29" s="36">
        <f>CapEx!BL24</f>
        <v>7.5</v>
      </c>
      <c r="BM29" s="36">
        <f>CapEx!BM24</f>
        <v>7.5</v>
      </c>
      <c r="BN29" s="36">
        <f>CapEx!BN24</f>
        <v>7.5</v>
      </c>
      <c r="BO29" s="36">
        <f>CapEx!BO24</f>
        <v>7.5</v>
      </c>
      <c r="BP29" s="36">
        <f>CapEx!BP24</f>
        <v>7.5</v>
      </c>
      <c r="BQ29" s="36">
        <f>CapEx!BQ24</f>
        <v>4.7</v>
      </c>
      <c r="BR29" s="43">
        <f>CapEx!BR24</f>
        <v>4.7</v>
      </c>
      <c r="BS29" s="48">
        <f>SUM(BG29:BR29)</f>
        <v>223.39999999999995</v>
      </c>
    </row>
    <row r="30" spans="1:71" s="58" customFormat="1" ht="12.75" customHeight="1" x14ac:dyDescent="0.2">
      <c r="A30" s="100" t="s">
        <v>458</v>
      </c>
      <c r="B30" s="33" t="s">
        <v>160</v>
      </c>
      <c r="C30" s="49"/>
      <c r="D30" s="49"/>
      <c r="E30" s="34"/>
      <c r="F30" s="34"/>
      <c r="G30" s="35">
        <f>CapEx!G37</f>
        <v>0</v>
      </c>
      <c r="H30" s="36">
        <f>CapEx!H37</f>
        <v>5.3999999999999995</v>
      </c>
      <c r="I30" s="36">
        <f>CapEx!I37</f>
        <v>5.3999999999999995</v>
      </c>
      <c r="J30" s="36">
        <f>CapEx!J37</f>
        <v>5.3999999999999995</v>
      </c>
      <c r="K30" s="36">
        <f>CapEx!K37</f>
        <v>5.6999999999999993</v>
      </c>
      <c r="L30" s="36">
        <f>CapEx!L37</f>
        <v>26.5</v>
      </c>
      <c r="M30" s="36">
        <f>CapEx!M37</f>
        <v>26.5</v>
      </c>
      <c r="N30" s="36">
        <f>CapEx!N37</f>
        <v>26.5</v>
      </c>
      <c r="O30" s="36">
        <f>CapEx!O37</f>
        <v>26.5</v>
      </c>
      <c r="P30" s="36">
        <f>CapEx!P37</f>
        <v>26.5</v>
      </c>
      <c r="Q30" s="36">
        <f>CapEx!Q37</f>
        <v>26.5</v>
      </c>
      <c r="R30" s="43">
        <f>CapEx!R37</f>
        <v>26.5</v>
      </c>
      <c r="S30" s="44">
        <f>SUM(G30:R30)</f>
        <v>207.4</v>
      </c>
      <c r="T30" s="36">
        <f>CapEx!T37</f>
        <v>26.5</v>
      </c>
      <c r="U30" s="36">
        <f>CapEx!U37</f>
        <v>26.5</v>
      </c>
      <c r="V30" s="36">
        <f>CapEx!V37</f>
        <v>26.5</v>
      </c>
      <c r="W30" s="36">
        <f>CapEx!W37</f>
        <v>26.5</v>
      </c>
      <c r="X30" s="36">
        <f>CapEx!X37</f>
        <v>26.5</v>
      </c>
      <c r="Y30" s="36">
        <f>CapEx!Y37</f>
        <v>26.5</v>
      </c>
      <c r="Z30" s="36">
        <f>CapEx!Z37</f>
        <v>26.5</v>
      </c>
      <c r="AA30" s="36">
        <f>CapEx!AA37</f>
        <v>26.5</v>
      </c>
      <c r="AB30" s="36">
        <f>CapEx!AB37</f>
        <v>26.5</v>
      </c>
      <c r="AC30" s="36">
        <f>CapEx!AC37</f>
        <v>26.5</v>
      </c>
      <c r="AD30" s="36">
        <f>CapEx!AD37</f>
        <v>26.5</v>
      </c>
      <c r="AE30" s="43">
        <f>CapEx!AE37</f>
        <v>26.5</v>
      </c>
      <c r="AF30" s="45">
        <f>SUM(T30:AE30)</f>
        <v>318</v>
      </c>
      <c r="AG30" s="35">
        <f>CapEx!AG37</f>
        <v>26.5</v>
      </c>
      <c r="AH30" s="36">
        <f>CapEx!AH37</f>
        <v>26.5</v>
      </c>
      <c r="AI30" s="36">
        <f>CapEx!AI37</f>
        <v>26.5</v>
      </c>
      <c r="AJ30" s="36">
        <f>CapEx!AJ37</f>
        <v>26.5</v>
      </c>
      <c r="AK30" s="36">
        <f>CapEx!AK37</f>
        <v>26.5</v>
      </c>
      <c r="AL30" s="36">
        <f>CapEx!AL37</f>
        <v>26.5</v>
      </c>
      <c r="AM30" s="36">
        <f>CapEx!AM37</f>
        <v>26.5</v>
      </c>
      <c r="AN30" s="36">
        <f>CapEx!AN37</f>
        <v>26.5</v>
      </c>
      <c r="AO30" s="36">
        <f>CapEx!AO37</f>
        <v>26.5</v>
      </c>
      <c r="AP30" s="36">
        <f>CapEx!AP37</f>
        <v>26.5</v>
      </c>
      <c r="AQ30" s="36">
        <f>CapEx!AQ37</f>
        <v>26.5</v>
      </c>
      <c r="AR30" s="43">
        <f>CapEx!AR37</f>
        <v>26.5</v>
      </c>
      <c r="AS30" s="46">
        <f>SUM(AG30:AR30)</f>
        <v>318</v>
      </c>
      <c r="AT30" s="35">
        <f>CapEx!AT37</f>
        <v>26.5</v>
      </c>
      <c r="AU30" s="36">
        <f>CapEx!AU37</f>
        <v>26.5</v>
      </c>
      <c r="AV30" s="36">
        <f>CapEx!AV37</f>
        <v>26.5</v>
      </c>
      <c r="AW30" s="36">
        <f>CapEx!AW37</f>
        <v>26.5</v>
      </c>
      <c r="AX30" s="36">
        <f>CapEx!AX37</f>
        <v>26.5</v>
      </c>
      <c r="AY30" s="36">
        <f>CapEx!AY37</f>
        <v>26.5</v>
      </c>
      <c r="AZ30" s="36">
        <f>CapEx!AZ37</f>
        <v>26.5</v>
      </c>
      <c r="BA30" s="36">
        <f>CapEx!BA37</f>
        <v>26.5</v>
      </c>
      <c r="BB30" s="36">
        <f>CapEx!BB37</f>
        <v>26.5</v>
      </c>
      <c r="BC30" s="36">
        <f>CapEx!BC37</f>
        <v>26.5</v>
      </c>
      <c r="BD30" s="36">
        <f>CapEx!BD37</f>
        <v>26.5</v>
      </c>
      <c r="BE30" s="43">
        <f>CapEx!BE37</f>
        <v>26.5</v>
      </c>
      <c r="BF30" s="47">
        <f>SUM(AT30:BE30)</f>
        <v>318</v>
      </c>
      <c r="BG30" s="35">
        <f>CapEx!BG37</f>
        <v>26.5</v>
      </c>
      <c r="BH30" s="36">
        <f>CapEx!BH37</f>
        <v>26.5</v>
      </c>
      <c r="BI30" s="36">
        <f>CapEx!BI37</f>
        <v>26.5</v>
      </c>
      <c r="BJ30" s="36">
        <f>CapEx!BJ37</f>
        <v>26.5</v>
      </c>
      <c r="BK30" s="36">
        <f>CapEx!BK37</f>
        <v>26.2</v>
      </c>
      <c r="BL30" s="36">
        <f>CapEx!BL37</f>
        <v>26.2</v>
      </c>
      <c r="BM30" s="36">
        <f>CapEx!BM37</f>
        <v>26.2</v>
      </c>
      <c r="BN30" s="36">
        <f>CapEx!BN37</f>
        <v>26.2</v>
      </c>
      <c r="BO30" s="36">
        <f>CapEx!BO37</f>
        <v>26.2</v>
      </c>
      <c r="BP30" s="36">
        <f>CapEx!BP37</f>
        <v>26.2</v>
      </c>
      <c r="BQ30" s="36">
        <f>CapEx!BQ37</f>
        <v>26.2</v>
      </c>
      <c r="BR30" s="43">
        <f>CapEx!BR37</f>
        <v>26.2</v>
      </c>
      <c r="BS30" s="48">
        <f>SUM(BG30:BR30)</f>
        <v>315.59999999999991</v>
      </c>
    </row>
    <row r="31" spans="1:71" s="58" customFormat="1" ht="4.5" customHeight="1" x14ac:dyDescent="0.2">
      <c r="A31" s="96"/>
      <c r="B31" s="33"/>
      <c r="C31" s="49"/>
      <c r="D31" s="49"/>
      <c r="E31" s="34"/>
      <c r="F31" s="34"/>
      <c r="G31" s="35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43"/>
      <c r="S31" s="44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43"/>
      <c r="AF31" s="45"/>
      <c r="AG31" s="35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43"/>
      <c r="AS31" s="46"/>
      <c r="AT31" s="35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43"/>
      <c r="BF31" s="47"/>
      <c r="BG31" s="35"/>
      <c r="BH31" s="36"/>
      <c r="BI31" s="36"/>
      <c r="BJ31" s="36"/>
      <c r="BK31" s="36"/>
      <c r="BL31" s="36"/>
      <c r="BM31" s="36"/>
      <c r="BN31" s="36"/>
      <c r="BO31" s="36"/>
      <c r="BP31" s="36"/>
      <c r="BQ31" s="36"/>
      <c r="BR31" s="43"/>
      <c r="BS31" s="48"/>
    </row>
    <row r="32" spans="1:71" s="58" customFormat="1" ht="12.75" x14ac:dyDescent="0.2">
      <c r="A32" s="96"/>
      <c r="B32" s="50" t="s">
        <v>482</v>
      </c>
      <c r="C32" s="51"/>
      <c r="D32" s="51"/>
      <c r="E32" s="51"/>
      <c r="F32" s="51"/>
      <c r="G32" s="64">
        <f>SUM(G29:G30)</f>
        <v>10.4</v>
      </c>
      <c r="H32" s="65">
        <f t="shared" ref="H32:BR32" si="15">SUM(H29:H30)</f>
        <v>17.399999999999999</v>
      </c>
      <c r="I32" s="65">
        <f t="shared" si="15"/>
        <v>17.899999999999999</v>
      </c>
      <c r="J32" s="65">
        <f t="shared" si="15"/>
        <v>47.1</v>
      </c>
      <c r="K32" s="65">
        <f t="shared" si="15"/>
        <v>65.8</v>
      </c>
      <c r="L32" s="65">
        <f t="shared" si="15"/>
        <v>86.6</v>
      </c>
      <c r="M32" s="65">
        <f t="shared" si="15"/>
        <v>86.6</v>
      </c>
      <c r="N32" s="65">
        <f t="shared" si="15"/>
        <v>86.6</v>
      </c>
      <c r="O32" s="65">
        <f t="shared" si="15"/>
        <v>86.6</v>
      </c>
      <c r="P32" s="65">
        <f t="shared" si="15"/>
        <v>86.6</v>
      </c>
      <c r="Q32" s="65">
        <f t="shared" si="15"/>
        <v>86.6</v>
      </c>
      <c r="R32" s="66">
        <f t="shared" si="15"/>
        <v>86.6</v>
      </c>
      <c r="S32" s="67">
        <f>SUM(G32:R32)</f>
        <v>764.80000000000007</v>
      </c>
      <c r="T32" s="65">
        <f t="shared" si="15"/>
        <v>156</v>
      </c>
      <c r="U32" s="65">
        <f t="shared" si="15"/>
        <v>156</v>
      </c>
      <c r="V32" s="65">
        <f t="shared" si="15"/>
        <v>156</v>
      </c>
      <c r="W32" s="65">
        <f t="shared" si="15"/>
        <v>156</v>
      </c>
      <c r="X32" s="65">
        <f t="shared" si="15"/>
        <v>156</v>
      </c>
      <c r="Y32" s="65">
        <f t="shared" si="15"/>
        <v>156</v>
      </c>
      <c r="Z32" s="65">
        <f t="shared" si="15"/>
        <v>156</v>
      </c>
      <c r="AA32" s="65">
        <f t="shared" si="15"/>
        <v>156</v>
      </c>
      <c r="AB32" s="65">
        <f t="shared" si="15"/>
        <v>156</v>
      </c>
      <c r="AC32" s="65">
        <f t="shared" si="15"/>
        <v>156</v>
      </c>
      <c r="AD32" s="65">
        <f t="shared" si="15"/>
        <v>156</v>
      </c>
      <c r="AE32" s="66">
        <f t="shared" si="15"/>
        <v>156</v>
      </c>
      <c r="AF32" s="68">
        <f>SUM(T32:AE32)</f>
        <v>1872</v>
      </c>
      <c r="AG32" s="64">
        <f t="shared" si="15"/>
        <v>145.6</v>
      </c>
      <c r="AH32" s="65">
        <f t="shared" si="15"/>
        <v>145.6</v>
      </c>
      <c r="AI32" s="65">
        <f t="shared" si="15"/>
        <v>145.6</v>
      </c>
      <c r="AJ32" s="65">
        <f t="shared" si="15"/>
        <v>145.6</v>
      </c>
      <c r="AK32" s="65">
        <f t="shared" si="15"/>
        <v>145.6</v>
      </c>
      <c r="AL32" s="65">
        <f t="shared" si="15"/>
        <v>145.6</v>
      </c>
      <c r="AM32" s="65">
        <f t="shared" si="15"/>
        <v>145.6</v>
      </c>
      <c r="AN32" s="65">
        <f t="shared" si="15"/>
        <v>145.6</v>
      </c>
      <c r="AO32" s="65">
        <f t="shared" si="15"/>
        <v>145.6</v>
      </c>
      <c r="AP32" s="65">
        <f t="shared" si="15"/>
        <v>145.6</v>
      </c>
      <c r="AQ32" s="65">
        <f t="shared" si="15"/>
        <v>145.6</v>
      </c>
      <c r="AR32" s="66">
        <f t="shared" si="15"/>
        <v>145.6</v>
      </c>
      <c r="AS32" s="69">
        <f>SUM(AG32:AR32)</f>
        <v>1747.1999999999996</v>
      </c>
      <c r="AT32" s="64">
        <f t="shared" si="15"/>
        <v>145.6</v>
      </c>
      <c r="AU32" s="65">
        <f t="shared" si="15"/>
        <v>145.6</v>
      </c>
      <c r="AV32" s="65">
        <f t="shared" si="15"/>
        <v>145.6</v>
      </c>
      <c r="AW32" s="65">
        <f t="shared" si="15"/>
        <v>145.6</v>
      </c>
      <c r="AX32" s="65">
        <f t="shared" si="15"/>
        <v>145.6</v>
      </c>
      <c r="AY32" s="65">
        <f t="shared" si="15"/>
        <v>145.6</v>
      </c>
      <c r="AZ32" s="65">
        <f t="shared" si="15"/>
        <v>145.6</v>
      </c>
      <c r="BA32" s="65">
        <f t="shared" si="15"/>
        <v>145.6</v>
      </c>
      <c r="BB32" s="65">
        <f t="shared" si="15"/>
        <v>145.6</v>
      </c>
      <c r="BC32" s="65">
        <f t="shared" si="15"/>
        <v>145.6</v>
      </c>
      <c r="BD32" s="65">
        <f t="shared" si="15"/>
        <v>145.6</v>
      </c>
      <c r="BE32" s="66">
        <f t="shared" si="15"/>
        <v>145.6</v>
      </c>
      <c r="BF32" s="70">
        <f>SUM(AT32:BE32)</f>
        <v>1747.1999999999996</v>
      </c>
      <c r="BG32" s="64">
        <f t="shared" si="15"/>
        <v>76.199999999999989</v>
      </c>
      <c r="BH32" s="65">
        <f t="shared" si="15"/>
        <v>74.599999999999994</v>
      </c>
      <c r="BI32" s="65">
        <f t="shared" si="15"/>
        <v>74.599999999999994</v>
      </c>
      <c r="BJ32" s="65">
        <f t="shared" si="15"/>
        <v>49.6</v>
      </c>
      <c r="BK32" s="65">
        <f t="shared" si="15"/>
        <v>33.700000000000003</v>
      </c>
      <c r="BL32" s="65">
        <f t="shared" si="15"/>
        <v>33.700000000000003</v>
      </c>
      <c r="BM32" s="65">
        <f t="shared" si="15"/>
        <v>33.700000000000003</v>
      </c>
      <c r="BN32" s="65">
        <f t="shared" si="15"/>
        <v>33.700000000000003</v>
      </c>
      <c r="BO32" s="65">
        <f t="shared" si="15"/>
        <v>33.700000000000003</v>
      </c>
      <c r="BP32" s="65">
        <f t="shared" si="15"/>
        <v>33.700000000000003</v>
      </c>
      <c r="BQ32" s="65">
        <f t="shared" si="15"/>
        <v>30.9</v>
      </c>
      <c r="BR32" s="66">
        <f t="shared" si="15"/>
        <v>30.9</v>
      </c>
      <c r="BS32" s="71">
        <f>SUM(BG32:BR32)</f>
        <v>538.99999999999989</v>
      </c>
    </row>
    <row r="33" spans="1:74" s="98" customFormat="1" ht="6" customHeight="1" x14ac:dyDescent="0.2">
      <c r="A33" s="97"/>
      <c r="B33" s="55"/>
      <c r="C33" s="56"/>
      <c r="D33" s="56"/>
      <c r="E33" s="56"/>
      <c r="F33" s="56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  <c r="BI33" s="57"/>
      <c r="BJ33" s="57"/>
      <c r="BK33" s="57"/>
      <c r="BL33" s="57"/>
      <c r="BM33" s="57"/>
      <c r="BN33" s="57"/>
      <c r="BO33" s="57"/>
      <c r="BP33" s="57"/>
      <c r="BQ33" s="57"/>
      <c r="BR33" s="57"/>
      <c r="BS33" s="57"/>
    </row>
    <row r="34" spans="1:74" s="58" customFormat="1" ht="6" customHeight="1" x14ac:dyDescent="0.2"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</row>
    <row r="35" spans="1:74" s="103" customFormat="1" ht="17.100000000000001" customHeight="1" x14ac:dyDescent="0.25">
      <c r="B35" s="106" t="s">
        <v>14</v>
      </c>
      <c r="C35" s="135"/>
      <c r="D35" s="135"/>
      <c r="E35" s="136"/>
      <c r="F35" s="136"/>
      <c r="G35" s="135">
        <f>G26-G32</f>
        <v>-312.52699999999993</v>
      </c>
      <c r="H35" s="135">
        <f t="shared" ref="H35:BR35" si="16">H26-H32</f>
        <v>-567.66058333333331</v>
      </c>
      <c r="I35" s="135">
        <f t="shared" si="16"/>
        <v>-438.30342361111104</v>
      </c>
      <c r="J35" s="135">
        <f t="shared" si="16"/>
        <v>-899.68679224537038</v>
      </c>
      <c r="K35" s="135">
        <f t="shared" si="16"/>
        <v>-799.36715409915109</v>
      </c>
      <c r="L35" s="135">
        <f t="shared" si="16"/>
        <v>-875.16490985741405</v>
      </c>
      <c r="M35" s="135">
        <f t="shared" si="16"/>
        <v>-718.68381397053156</v>
      </c>
      <c r="N35" s="135">
        <f t="shared" si="16"/>
        <v>-596.72592962224246</v>
      </c>
      <c r="O35" s="135">
        <f t="shared" si="16"/>
        <v>-220.63265557826261</v>
      </c>
      <c r="P35" s="135">
        <f t="shared" si="16"/>
        <v>266.46223220656918</v>
      </c>
      <c r="Q35" s="135">
        <f t="shared" si="16"/>
        <v>460.42956173715299</v>
      </c>
      <c r="R35" s="137">
        <f t="shared" si="16"/>
        <v>758.95587805063167</v>
      </c>
      <c r="S35" s="141">
        <f>SUM(G35:R35)</f>
        <v>-3942.904590323064</v>
      </c>
      <c r="T35" s="135">
        <f t="shared" si="16"/>
        <v>903.33794155268788</v>
      </c>
      <c r="U35" s="135">
        <f t="shared" si="16"/>
        <v>1258.2226130749623</v>
      </c>
      <c r="V35" s="135">
        <f t="shared" si="16"/>
        <v>1861.990571888442</v>
      </c>
      <c r="W35" s="135">
        <f t="shared" si="16"/>
        <v>2386.9644714163023</v>
      </c>
      <c r="X35" s="135">
        <f t="shared" si="16"/>
        <v>3073.1480101281668</v>
      </c>
      <c r="Y35" s="135">
        <f t="shared" si="16"/>
        <v>4156.2870708056398</v>
      </c>
      <c r="Z35" s="135">
        <f t="shared" si="16"/>
        <v>5194.2910504459996</v>
      </c>
      <c r="AA35" s="135">
        <f t="shared" si="16"/>
        <v>6547.4557714396669</v>
      </c>
      <c r="AB35" s="135">
        <f t="shared" si="16"/>
        <v>8522.1704488352298</v>
      </c>
      <c r="AC35" s="135">
        <f t="shared" si="16"/>
        <v>10620.061883861403</v>
      </c>
      <c r="AD35" s="135">
        <f t="shared" si="16"/>
        <v>13312.559822823681</v>
      </c>
      <c r="AE35" s="137">
        <f t="shared" si="16"/>
        <v>18418.372517617499</v>
      </c>
      <c r="AF35" s="185">
        <f>SUM(T35:AE35)</f>
        <v>76254.862173889676</v>
      </c>
      <c r="AG35" s="106">
        <f t="shared" si="16"/>
        <v>22881.463473018957</v>
      </c>
      <c r="AH35" s="135">
        <f t="shared" si="16"/>
        <v>27113.863142072056</v>
      </c>
      <c r="AI35" s="135">
        <f t="shared" si="16"/>
        <v>31776.600159291127</v>
      </c>
      <c r="AJ35" s="135">
        <f t="shared" si="16"/>
        <v>35887.109459215048</v>
      </c>
      <c r="AK35" s="135">
        <f t="shared" si="16"/>
        <v>40232.732675742373</v>
      </c>
      <c r="AL35" s="135">
        <f t="shared" si="16"/>
        <v>45457.518756910642</v>
      </c>
      <c r="AM35" s="135">
        <f t="shared" si="16"/>
        <v>50219.085604636064</v>
      </c>
      <c r="AN35" s="135">
        <f t="shared" si="16"/>
        <v>55480.768196846642</v>
      </c>
      <c r="AO35" s="135">
        <f t="shared" si="16"/>
        <v>61980.840556102026</v>
      </c>
      <c r="AP35" s="135">
        <f t="shared" si="16"/>
        <v>68019.019460859985</v>
      </c>
      <c r="AQ35" s="135">
        <f t="shared" si="16"/>
        <v>74803.536556878127</v>
      </c>
      <c r="AR35" s="137">
        <f t="shared" si="16"/>
        <v>83217.63947073817</v>
      </c>
      <c r="AS35" s="188">
        <f>SUM(AG35:AR35)</f>
        <v>597070.17751231126</v>
      </c>
      <c r="AT35" s="106">
        <f t="shared" si="16"/>
        <v>91045.656197203745</v>
      </c>
      <c r="AU35" s="135">
        <f t="shared" si="16"/>
        <v>99867.00597372315</v>
      </c>
      <c r="AV35" s="135">
        <f t="shared" si="16"/>
        <v>111284.92708283584</v>
      </c>
      <c r="AW35" s="135">
        <f t="shared" si="16"/>
        <v>121608.88491800576</v>
      </c>
      <c r="AX35" s="135">
        <f t="shared" si="16"/>
        <v>133322.17776773698</v>
      </c>
      <c r="AY35" s="135">
        <f t="shared" si="16"/>
        <v>148409.6258887164</v>
      </c>
      <c r="AZ35" s="135">
        <f t="shared" si="16"/>
        <v>162183.07085890812</v>
      </c>
      <c r="BA35" s="135">
        <f t="shared" si="16"/>
        <v>177771.40930948005</v>
      </c>
      <c r="BB35" s="135">
        <f t="shared" si="16"/>
        <v>197790.60181319903</v>
      </c>
      <c r="BC35" s="135">
        <f t="shared" si="16"/>
        <v>216097.37666126536</v>
      </c>
      <c r="BD35" s="135">
        <f t="shared" si="16"/>
        <v>236867.10382860355</v>
      </c>
      <c r="BE35" s="137">
        <f t="shared" si="16"/>
        <v>266791.05517084204</v>
      </c>
      <c r="BF35" s="183">
        <f>SUM(AT35:BE35)</f>
        <v>1963038.89547052</v>
      </c>
      <c r="BG35" s="106">
        <f t="shared" si="16"/>
        <v>290830.64185819554</v>
      </c>
      <c r="BH35" s="135">
        <f t="shared" si="16"/>
        <v>314924.89073236927</v>
      </c>
      <c r="BI35" s="135">
        <f t="shared" si="16"/>
        <v>343662.84440883622</v>
      </c>
      <c r="BJ35" s="135">
        <f t="shared" si="16"/>
        <v>366883.65669005585</v>
      </c>
      <c r="BK35" s="135">
        <f t="shared" si="16"/>
        <v>391621.98416370881</v>
      </c>
      <c r="BL35" s="135">
        <f t="shared" si="16"/>
        <v>423543.5416762894</v>
      </c>
      <c r="BM35" s="135">
        <f t="shared" si="16"/>
        <v>449035.79788492527</v>
      </c>
      <c r="BN35" s="135">
        <f t="shared" si="16"/>
        <v>477126.60782453237</v>
      </c>
      <c r="BO35" s="135">
        <f t="shared" si="16"/>
        <v>514854.45016492257</v>
      </c>
      <c r="BP35" s="135">
        <f t="shared" si="16"/>
        <v>544579.23271210201</v>
      </c>
      <c r="BQ35" s="135">
        <f t="shared" si="16"/>
        <v>577873.98857532407</v>
      </c>
      <c r="BR35" s="137">
        <f t="shared" si="16"/>
        <v>664717.78447344608</v>
      </c>
      <c r="BS35" s="181">
        <f>SUM(BG35:BR35)</f>
        <v>5359655.4211647082</v>
      </c>
    </row>
    <row r="36" spans="1:74" s="58" customFormat="1" ht="6" customHeight="1" x14ac:dyDescent="0.2"/>
    <row r="37" spans="1:74" s="58" customFormat="1" ht="5.25" customHeight="1" x14ac:dyDescent="0.2">
      <c r="A37" s="101"/>
      <c r="B37" s="77"/>
      <c r="C37" s="78"/>
      <c r="D37" s="78"/>
      <c r="E37" s="61"/>
      <c r="F37" s="61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  <c r="BM37" s="57"/>
      <c r="BN37" s="57"/>
      <c r="BO37" s="57"/>
      <c r="BP37" s="57"/>
      <c r="BQ37" s="57"/>
      <c r="BR37" s="57"/>
      <c r="BS37" s="57"/>
    </row>
    <row r="38" spans="1:74" s="58" customFormat="1" ht="12.75" x14ac:dyDescent="0.2">
      <c r="A38" s="96"/>
      <c r="B38" s="62" t="s">
        <v>465</v>
      </c>
      <c r="C38" s="291"/>
      <c r="D38" s="291"/>
      <c r="E38" s="79"/>
      <c r="F38" s="51"/>
      <c r="G38" s="123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2"/>
      <c r="S38" s="38"/>
      <c r="T38" s="80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2"/>
      <c r="AF38" s="39"/>
      <c r="AG38" s="80"/>
      <c r="AH38" s="81"/>
      <c r="AI38" s="81"/>
      <c r="AJ38" s="81"/>
      <c r="AK38" s="81"/>
      <c r="AL38" s="81"/>
      <c r="AM38" s="81"/>
      <c r="AN38" s="81"/>
      <c r="AO38" s="81"/>
      <c r="AP38" s="81"/>
      <c r="AQ38" s="81"/>
      <c r="AR38" s="82"/>
      <c r="AS38" s="40"/>
      <c r="AT38" s="80"/>
      <c r="AU38" s="81"/>
      <c r="AV38" s="81"/>
      <c r="AW38" s="81"/>
      <c r="AX38" s="81"/>
      <c r="AY38" s="81"/>
      <c r="AZ38" s="81"/>
      <c r="BA38" s="81"/>
      <c r="BB38" s="81"/>
      <c r="BC38" s="81"/>
      <c r="BD38" s="81"/>
      <c r="BE38" s="82"/>
      <c r="BF38" s="41"/>
      <c r="BG38" s="80"/>
      <c r="BH38" s="81"/>
      <c r="BI38" s="81"/>
      <c r="BJ38" s="81"/>
      <c r="BK38" s="81"/>
      <c r="BL38" s="81"/>
      <c r="BM38" s="81"/>
      <c r="BN38" s="81"/>
      <c r="BO38" s="81"/>
      <c r="BP38" s="81"/>
      <c r="BQ38" s="81"/>
      <c r="BR38" s="82"/>
      <c r="BS38" s="42"/>
    </row>
    <row r="39" spans="1:74" s="58" customFormat="1" ht="12.75" x14ac:dyDescent="0.2">
      <c r="A39" s="852"/>
      <c r="B39" s="63" t="s">
        <v>16</v>
      </c>
      <c r="C39" s="83"/>
      <c r="D39" s="83"/>
      <c r="E39" s="79"/>
      <c r="F39" s="51"/>
      <c r="G39" s="80">
        <f>CashBudget!G46</f>
        <v>0</v>
      </c>
      <c r="H39" s="81">
        <f>CashBudget!H46</f>
        <v>-1.4885865081958718</v>
      </c>
      <c r="I39" s="81">
        <f>CashBudget!I46</f>
        <v>2.3074181514230383</v>
      </c>
      <c r="J39" s="81">
        <f>CashBudget!J46</f>
        <v>4.47944212269158E-2</v>
      </c>
      <c r="K39" s="81">
        <f>CashBudget!K46</f>
        <v>16.617648935028566</v>
      </c>
      <c r="L39" s="81">
        <f>CashBudget!L46</f>
        <v>29.028725635471218</v>
      </c>
      <c r="M39" s="81">
        <f>CashBudget!M46</f>
        <v>44.359653605317128</v>
      </c>
      <c r="N39" s="81">
        <f>CashBudget!N46</f>
        <v>50.40405318677066</v>
      </c>
      <c r="O39" s="81">
        <f>CashBudget!O46</f>
        <v>52.499250814480781</v>
      </c>
      <c r="P39" s="81">
        <f>CashBudget!P46</f>
        <v>56.116260767309747</v>
      </c>
      <c r="Q39" s="81">
        <f>CashBudget!Q46</f>
        <v>57.449961660231104</v>
      </c>
      <c r="R39" s="82">
        <f>CashBudget!R46</f>
        <v>57.114521590042564</v>
      </c>
      <c r="S39" s="44">
        <f>SUM(G39:R39)</f>
        <v>364.4537022591058</v>
      </c>
      <c r="T39" s="80">
        <f>CashBudget!T46</f>
        <v>49.051243309807028</v>
      </c>
      <c r="U39" s="81">
        <f>CashBudget!U46</f>
        <v>48.769630690326785</v>
      </c>
      <c r="V39" s="81">
        <f>CashBudget!V46</f>
        <v>56.717385642691305</v>
      </c>
      <c r="W39" s="81">
        <f>CashBudget!W46</f>
        <v>58.915640923227592</v>
      </c>
      <c r="X39" s="81">
        <f>CashBudget!X46</f>
        <v>52.152338141153869</v>
      </c>
      <c r="Y39" s="81">
        <f>CashBudget!Y46</f>
        <v>43.216918955130247</v>
      </c>
      <c r="Z39" s="81">
        <f>CashBudget!Z46</f>
        <v>29.844098526938591</v>
      </c>
      <c r="AA39" s="81">
        <f>CashBudget!AA46</f>
        <v>14.561818386958912</v>
      </c>
      <c r="AB39" s="81">
        <f>CashBudget!AB46</f>
        <v>-1.2047794043831892</v>
      </c>
      <c r="AC39" s="81">
        <f>CashBudget!AC46</f>
        <v>-18.858439934350496</v>
      </c>
      <c r="AD39" s="81">
        <f>CashBudget!AD46</f>
        <v>-42.964656902111493</v>
      </c>
      <c r="AE39" s="82">
        <f>CashBudget!AE46</f>
        <v>-73.326476276052631</v>
      </c>
      <c r="AF39" s="45">
        <f>SUM(T39:AE39)</f>
        <v>216.87472205933653</v>
      </c>
      <c r="AG39" s="80">
        <f>CashBudget!AG46</f>
        <v>-110.97122529026775</v>
      </c>
      <c r="AH39" s="81">
        <f>CashBudget!AH46</f>
        <v>-173.41669997062328</v>
      </c>
      <c r="AI39" s="81">
        <f>CashBudget!AI46</f>
        <v>-175.74627680225888</v>
      </c>
      <c r="AJ39" s="81">
        <f>CashBudget!AJ46</f>
        <v>-221.56580115359114</v>
      </c>
      <c r="AK39" s="81">
        <f>CashBudget!AK46</f>
        <v>-313.30017891171298</v>
      </c>
      <c r="AL39" s="81">
        <f>CashBudget!AL46</f>
        <v>-417.98952287318485</v>
      </c>
      <c r="AM39" s="81">
        <f>CashBudget!AM46</f>
        <v>-535.02447383998071</v>
      </c>
      <c r="AN39" s="81">
        <f>CashBudget!AN46</f>
        <v>-668.74139369627983</v>
      </c>
      <c r="AO39" s="81">
        <f>CashBudget!AO46</f>
        <v>-817.38642024007561</v>
      </c>
      <c r="AP39" s="81">
        <f>CashBudget!AP46</f>
        <v>-980.80141206817507</v>
      </c>
      <c r="AQ39" s="81">
        <f>CashBudget!AQ46</f>
        <v>-1164.525218339543</v>
      </c>
      <c r="AR39" s="82">
        <f>CashBudget!AR46</f>
        <v>-1367.1246751873284</v>
      </c>
      <c r="AS39" s="46">
        <f>SUM(AG39:AR39)</f>
        <v>-6946.5932983730218</v>
      </c>
      <c r="AT39" s="80">
        <f>CashBudget!AT46</f>
        <v>-1589.1339212869289</v>
      </c>
      <c r="AU39" s="81">
        <f>CashBudget!AU46</f>
        <v>-1843.8445581255999</v>
      </c>
      <c r="AV39" s="81">
        <f>CashBudget!AV46</f>
        <v>-1782.5013523839873</v>
      </c>
      <c r="AW39" s="81">
        <f>CashBudget!AW46</f>
        <v>-1909.6006102580839</v>
      </c>
      <c r="AX39" s="81">
        <f>CashBudget!AX46</f>
        <v>-2240.1651934689503</v>
      </c>
      <c r="AY39" s="81">
        <f>CashBudget!AY46</f>
        <v>-2603.1959006681127</v>
      </c>
      <c r="AZ39" s="81">
        <f>CashBudget!AZ46</f>
        <v>-3000.5130506727946</v>
      </c>
      <c r="BA39" s="81">
        <f>CashBudget!BA46</f>
        <v>-3443.0589091933493</v>
      </c>
      <c r="BB39" s="81">
        <f>CashBudget!BB46</f>
        <v>-3928.8275685459012</v>
      </c>
      <c r="BC39" s="81">
        <f>CashBudget!BC46</f>
        <v>-4460.8708575781557</v>
      </c>
      <c r="BD39" s="81">
        <f>CashBudget!BD46</f>
        <v>-5052.3381035983557</v>
      </c>
      <c r="BE39" s="82">
        <f>CashBudget!BE46</f>
        <v>-5701.2654012566672</v>
      </c>
      <c r="BF39" s="47">
        <f>SUM(AT39:BE39)</f>
        <v>-37555.315427036883</v>
      </c>
      <c r="BG39" s="80">
        <f>CashBudget!BG46</f>
        <v>-6413.2886649550164</v>
      </c>
      <c r="BH39" s="81">
        <f>CashBudget!BH46</f>
        <v>-7217.2669162465509</v>
      </c>
      <c r="BI39" s="81">
        <f>CashBudget!BI46</f>
        <v>-7036.0498581798247</v>
      </c>
      <c r="BJ39" s="81">
        <f>CashBudget!BJ46</f>
        <v>-7453.2791517958321</v>
      </c>
      <c r="BK39" s="81">
        <f>CashBudget!BK46</f>
        <v>-8483.4297487282201</v>
      </c>
      <c r="BL39" s="81">
        <f>CashBudget!BL46</f>
        <v>-9589.5808131450267</v>
      </c>
      <c r="BM39" s="81">
        <f>CashBudget!BM46</f>
        <v>-10772.733384914793</v>
      </c>
      <c r="BN39" s="81">
        <f>CashBudget!BN46</f>
        <v>-12050.28496293356</v>
      </c>
      <c r="BO39" s="81">
        <f>CashBudget!BO46</f>
        <v>-13411.788587100929</v>
      </c>
      <c r="BP39" s="81">
        <f>CashBudget!BP46</f>
        <v>-14861.184982155135</v>
      </c>
      <c r="BQ39" s="81">
        <f>CashBudget!BQ46</f>
        <v>-16420.700212387685</v>
      </c>
      <c r="BR39" s="82">
        <f>CashBudget!BR46</f>
        <v>-18078.50973937866</v>
      </c>
      <c r="BS39" s="48">
        <f>SUM(BG39:BR39)</f>
        <v>-131788.09702192122</v>
      </c>
    </row>
    <row r="40" spans="1:74" s="58" customFormat="1" ht="12.75" x14ac:dyDescent="0.2">
      <c r="A40" s="96" t="s">
        <v>3</v>
      </c>
      <c r="B40" s="63" t="s">
        <v>118</v>
      </c>
      <c r="C40" s="83"/>
      <c r="D40" s="83"/>
      <c r="E40" s="79"/>
      <c r="F40" s="84"/>
      <c r="G40" s="80">
        <f>Capitalzn!G13</f>
        <v>16</v>
      </c>
      <c r="H40" s="81">
        <f>Capitalzn!H13</f>
        <v>15.156879729208487</v>
      </c>
      <c r="I40" s="81">
        <f>Capitalzn!I13</f>
        <v>14.246309836753653</v>
      </c>
      <c r="J40" s="81">
        <f>Capitalzn!J13</f>
        <v>13.262894352902434</v>
      </c>
      <c r="K40" s="81">
        <f>Capitalzn!K13</f>
        <v>12.200805630343115</v>
      </c>
      <c r="L40" s="81">
        <f>Capitalzn!L13</f>
        <v>11.053749809979051</v>
      </c>
      <c r="M40" s="81">
        <f>Capitalzn!M13</f>
        <v>9.814929523985862</v>
      </c>
      <c r="N40" s="81">
        <f>Capitalzn!N13</f>
        <v>8.4770036151132171</v>
      </c>
      <c r="O40" s="81">
        <f>Capitalzn!O13</f>
        <v>7.0320436335307619</v>
      </c>
      <c r="P40" s="81">
        <f>Capitalzn!P13</f>
        <v>5.4714868534217089</v>
      </c>
      <c r="Q40" s="81">
        <f>Capitalzn!Q13</f>
        <v>3.7860855309039323</v>
      </c>
      <c r="R40" s="82">
        <f>Capitalzn!R13</f>
        <v>1.9658521025847342</v>
      </c>
      <c r="S40" s="44">
        <f>SUM(G40:R40)</f>
        <v>118.46804061872696</v>
      </c>
      <c r="T40" s="80">
        <f>Capitalzn!T13</f>
        <v>0</v>
      </c>
      <c r="U40" s="81">
        <f>Capitalzn!U13</f>
        <v>0</v>
      </c>
      <c r="V40" s="81">
        <f>Capitalzn!V13</f>
        <v>0</v>
      </c>
      <c r="W40" s="81">
        <f>Capitalzn!W13</f>
        <v>0</v>
      </c>
      <c r="X40" s="81">
        <f>Capitalzn!X13</f>
        <v>0</v>
      </c>
      <c r="Y40" s="81">
        <f>Capitalzn!Y13</f>
        <v>40</v>
      </c>
      <c r="Z40" s="81">
        <f>Capitalzn!Z13</f>
        <v>37.892199323021217</v>
      </c>
      <c r="AA40" s="81">
        <f>Capitalzn!AA13</f>
        <v>35.615774591884133</v>
      </c>
      <c r="AB40" s="81">
        <f>Capitalzn!AB13</f>
        <v>33.157235882256082</v>
      </c>
      <c r="AC40" s="81">
        <f>Capitalzn!AC13</f>
        <v>30.502014075857787</v>
      </c>
      <c r="AD40" s="81">
        <f>Capitalzn!AD13</f>
        <v>27.634374524947624</v>
      </c>
      <c r="AE40" s="82">
        <f>Capitalzn!AE13</f>
        <v>24.537323809964651</v>
      </c>
      <c r="AF40" s="45">
        <f>SUM(T40:AE40)</f>
        <v>229.33892220793149</v>
      </c>
      <c r="AG40" s="80">
        <f>Capitalzn!AG13</f>
        <v>21.19250903778304</v>
      </c>
      <c r="AH40" s="81">
        <f>Capitalzn!AH13</f>
        <v>17.580109083826901</v>
      </c>
      <c r="AI40" s="81">
        <f>Capitalzn!AI13</f>
        <v>13.678717133554269</v>
      </c>
      <c r="AJ40" s="81">
        <f>Capitalzn!AJ13</f>
        <v>9.465213827259829</v>
      </c>
      <c r="AK40" s="81">
        <f>Capitalzn!AK13</f>
        <v>4.9146302564618338</v>
      </c>
      <c r="AL40" s="81">
        <f>Capitalzn!AL13</f>
        <v>0</v>
      </c>
      <c r="AM40" s="81">
        <f>Capitalzn!AM13</f>
        <v>0</v>
      </c>
      <c r="AN40" s="81">
        <f>Capitalzn!AN13</f>
        <v>0</v>
      </c>
      <c r="AO40" s="81">
        <f>Capitalzn!AO13</f>
        <v>0</v>
      </c>
      <c r="AP40" s="81">
        <f>Capitalzn!AP13</f>
        <v>0</v>
      </c>
      <c r="AQ40" s="81">
        <f>Capitalzn!AQ13</f>
        <v>0</v>
      </c>
      <c r="AR40" s="82">
        <f>Capitalzn!AR13</f>
        <v>0</v>
      </c>
      <c r="AS40" s="46">
        <f>SUM(AG40:AR40)</f>
        <v>66.831179338885875</v>
      </c>
      <c r="AT40" s="80">
        <f>Capitalzn!AT13</f>
        <v>0</v>
      </c>
      <c r="AU40" s="81">
        <f>Capitalzn!AU13</f>
        <v>0</v>
      </c>
      <c r="AV40" s="81">
        <f>Capitalzn!AV13</f>
        <v>0</v>
      </c>
      <c r="AW40" s="81">
        <f>Capitalzn!AW13</f>
        <v>0</v>
      </c>
      <c r="AX40" s="81">
        <f>Capitalzn!AX13</f>
        <v>0</v>
      </c>
      <c r="AY40" s="81">
        <f>Capitalzn!AY13</f>
        <v>0</v>
      </c>
      <c r="AZ40" s="81">
        <f>Capitalzn!AZ13</f>
        <v>0</v>
      </c>
      <c r="BA40" s="81">
        <f>Capitalzn!BA13</f>
        <v>0</v>
      </c>
      <c r="BB40" s="81">
        <f>Capitalzn!BB13</f>
        <v>0</v>
      </c>
      <c r="BC40" s="81">
        <f>Capitalzn!BC13</f>
        <v>0</v>
      </c>
      <c r="BD40" s="81">
        <f>Capitalzn!BD13</f>
        <v>0</v>
      </c>
      <c r="BE40" s="82">
        <f>Capitalzn!BE13</f>
        <v>0</v>
      </c>
      <c r="BF40" s="47">
        <f>SUM(AT40:BE40)</f>
        <v>0</v>
      </c>
      <c r="BG40" s="80">
        <f>Capitalzn!BG13</f>
        <v>0</v>
      </c>
      <c r="BH40" s="81">
        <f>Capitalzn!BH13</f>
        <v>0</v>
      </c>
      <c r="BI40" s="81">
        <f>Capitalzn!BI13</f>
        <v>0</v>
      </c>
      <c r="BJ40" s="81">
        <f>Capitalzn!BJ13</f>
        <v>0</v>
      </c>
      <c r="BK40" s="81">
        <f>Capitalzn!BK13</f>
        <v>0</v>
      </c>
      <c r="BL40" s="81">
        <f>Capitalzn!BL13</f>
        <v>0</v>
      </c>
      <c r="BM40" s="81">
        <f>Capitalzn!BM13</f>
        <v>0</v>
      </c>
      <c r="BN40" s="81">
        <f>Capitalzn!BN13</f>
        <v>0</v>
      </c>
      <c r="BO40" s="81">
        <f>Capitalzn!BO13</f>
        <v>0</v>
      </c>
      <c r="BP40" s="81">
        <f>Capitalzn!BP13</f>
        <v>0</v>
      </c>
      <c r="BQ40" s="81">
        <f>Capitalzn!BQ13</f>
        <v>0</v>
      </c>
      <c r="BR40" s="82">
        <f>Capitalzn!BR13</f>
        <v>0</v>
      </c>
      <c r="BS40" s="48">
        <f>SUM(BG40:BR40)</f>
        <v>0</v>
      </c>
    </row>
    <row r="41" spans="1:74" s="861" customFormat="1" ht="12.75" x14ac:dyDescent="0.2">
      <c r="A41" s="96" t="s">
        <v>12</v>
      </c>
      <c r="B41" s="115" t="s">
        <v>120</v>
      </c>
      <c r="C41" s="692"/>
      <c r="D41" s="692"/>
      <c r="E41" s="859"/>
      <c r="F41" s="860"/>
      <c r="G41" s="845">
        <f>Capitalzn!G21</f>
        <v>81</v>
      </c>
      <c r="H41" s="843">
        <f>Capitalzn!H21</f>
        <v>80.656960952166145</v>
      </c>
      <c r="I41" s="843">
        <f>Capitalzn!I21</f>
        <v>80.283048390027233</v>
      </c>
      <c r="J41" s="843">
        <f>Capitalzn!J21</f>
        <v>79.875483697295834</v>
      </c>
      <c r="K41" s="843">
        <f>Capitalzn!K21</f>
        <v>79.431238182218607</v>
      </c>
      <c r="L41" s="843">
        <f>Capitalzn!L21</f>
        <v>78.947010570784414</v>
      </c>
      <c r="M41" s="843">
        <f>Capitalzn!M21</f>
        <v>78.419202474321153</v>
      </c>
      <c r="N41" s="843">
        <f>Capitalzn!N21</f>
        <v>77.8438916491762</v>
      </c>
      <c r="O41" s="843">
        <f>Capitalzn!O21</f>
        <v>77.2168028497682</v>
      </c>
      <c r="P41" s="843">
        <f>Capitalzn!P21</f>
        <v>76.533276058413477</v>
      </c>
      <c r="Q41" s="843">
        <f>Capitalzn!Q21</f>
        <v>75.788231855836841</v>
      </c>
      <c r="R41" s="844">
        <f>Capitalzn!R21</f>
        <v>74.976133675028294</v>
      </c>
      <c r="S41" s="693">
        <f>SUM(G41:R41)</f>
        <v>940.97128035503636</v>
      </c>
      <c r="T41" s="843">
        <f>Capitalzn!T21</f>
        <v>209.09094665794697</v>
      </c>
      <c r="U41" s="843">
        <f>Capitalzn!U21</f>
        <v>207.81628933181511</v>
      </c>
      <c r="V41" s="843">
        <f>Capitalzn!V21</f>
        <v>206.42691284633139</v>
      </c>
      <c r="W41" s="843">
        <f>Capitalzn!W21</f>
        <v>204.9124924771541</v>
      </c>
      <c r="X41" s="843">
        <f>Capitalzn!X21</f>
        <v>203.26177427475091</v>
      </c>
      <c r="Y41" s="843">
        <f>Capitalzn!Y21</f>
        <v>201.46249143413141</v>
      </c>
      <c r="Z41" s="843">
        <f>Capitalzn!Z21</f>
        <v>199.50127313785612</v>
      </c>
      <c r="AA41" s="843">
        <f>Capitalzn!AA21</f>
        <v>197.3635451949161</v>
      </c>
      <c r="AB41" s="843">
        <f>Capitalzn!AB21</f>
        <v>195.03342173711144</v>
      </c>
      <c r="AC41" s="843">
        <f>Capitalzn!AC21</f>
        <v>192.49358716810437</v>
      </c>
      <c r="AD41" s="843">
        <f>Capitalzn!AD21</f>
        <v>189.72516748788667</v>
      </c>
      <c r="AE41" s="844">
        <f>Capitalzn!AE21</f>
        <v>186.70759003644935</v>
      </c>
      <c r="AF41" s="695">
        <f>SUM(T41:AE41)</f>
        <v>2393.7954917844536</v>
      </c>
      <c r="AG41" s="845">
        <f>Capitalzn!AG21</f>
        <v>318.41843061438266</v>
      </c>
      <c r="AH41" s="843">
        <f>Capitalzn!AH21</f>
        <v>315.31865731392014</v>
      </c>
      <c r="AI41" s="843">
        <f>Capitalzn!AI21</f>
        <v>311.93990441641597</v>
      </c>
      <c r="AJ41" s="843">
        <f>Capitalzn!AJ21</f>
        <v>308.25706375813638</v>
      </c>
      <c r="AK41" s="843">
        <f>Capitalzn!AK21</f>
        <v>304.24276744061171</v>
      </c>
      <c r="AL41" s="843">
        <f>Capitalzn!AL21</f>
        <v>299.86718445450975</v>
      </c>
      <c r="AM41" s="843">
        <f>Capitalzn!AM21</f>
        <v>295.09779899965861</v>
      </c>
      <c r="AN41" s="843">
        <f>Capitalzn!AN21</f>
        <v>289.89916885387089</v>
      </c>
      <c r="AO41" s="843">
        <f>Capitalzn!AO21</f>
        <v>284.23266199496226</v>
      </c>
      <c r="AP41" s="843">
        <f>Capitalzn!AP21</f>
        <v>278.05616951875186</v>
      </c>
      <c r="AQ41" s="843">
        <f>Capitalzn!AQ21</f>
        <v>271.32379271968256</v>
      </c>
      <c r="AR41" s="844">
        <f>Capitalzn!AR21</f>
        <v>263.98550200869698</v>
      </c>
      <c r="AS41" s="696">
        <f>SUM(AG41:AR41)</f>
        <v>3540.6391020935998</v>
      </c>
      <c r="AT41" s="845">
        <f>Capitalzn!AT21</f>
        <v>390.98676513372271</v>
      </c>
      <c r="AU41" s="843">
        <f>Capitalzn!AU21</f>
        <v>384.76812339051133</v>
      </c>
      <c r="AV41" s="843">
        <f>Capitalzn!AV21</f>
        <v>377.98980389041094</v>
      </c>
      <c r="AW41" s="843">
        <f>Capitalzn!AW21</f>
        <v>370.60143563530153</v>
      </c>
      <c r="AX41" s="843">
        <f>Capitalzn!AX21</f>
        <v>362.54811423723231</v>
      </c>
      <c r="AY41" s="843">
        <f>Capitalzn!AY21</f>
        <v>353.76999391333686</v>
      </c>
      <c r="AZ41" s="843">
        <f>Capitalzn!AZ21</f>
        <v>344.20184276029079</v>
      </c>
      <c r="BA41" s="843">
        <f>Capitalzn!BA21</f>
        <v>333.77255800347058</v>
      </c>
      <c r="BB41" s="843">
        <f>Capitalzn!BB21</f>
        <v>322.40463761853658</v>
      </c>
      <c r="BC41" s="843">
        <f>Capitalzn!BC21</f>
        <v>310.01360439895848</v>
      </c>
      <c r="BD41" s="843">
        <f>Capitalzn!BD21</f>
        <v>296.50737818961835</v>
      </c>
      <c r="BE41" s="844">
        <f>Capitalzn!BE21</f>
        <v>281.78559162143767</v>
      </c>
      <c r="BF41" s="697">
        <f>SUM(AT41:BE41)</f>
        <v>4129.3498487928282</v>
      </c>
      <c r="BG41" s="845">
        <f>Capitalzn!BG21</f>
        <v>400.73884426212061</v>
      </c>
      <c r="BH41" s="843">
        <f>Capitalzn!BH21</f>
        <v>392.03062459750623</v>
      </c>
      <c r="BI41" s="843">
        <f>Capitalzn!BI21</f>
        <v>382.53866516307653</v>
      </c>
      <c r="BJ41" s="843">
        <f>Capitalzn!BJ21</f>
        <v>372.19242937954812</v>
      </c>
      <c r="BK41" s="843">
        <f>Capitalzn!BK21</f>
        <v>360.91503237550216</v>
      </c>
      <c r="BL41" s="843">
        <f>Capitalzn!BL21</f>
        <v>348.62266964109205</v>
      </c>
      <c r="BM41" s="843">
        <f>Capitalzn!BM21</f>
        <v>335.22399426058507</v>
      </c>
      <c r="BN41" s="843">
        <f>Capitalzn!BN21</f>
        <v>320.61943809583244</v>
      </c>
      <c r="BO41" s="843">
        <f>Capitalzn!BO21</f>
        <v>304.7004718762521</v>
      </c>
      <c r="BP41" s="843">
        <f>Capitalzn!BP21</f>
        <v>287.34879869690951</v>
      </c>
      <c r="BQ41" s="843">
        <f>Capitalzn!BQ21</f>
        <v>268.43547493142603</v>
      </c>
      <c r="BR41" s="844">
        <f>Capitalzn!BR21</f>
        <v>247.81995202704911</v>
      </c>
      <c r="BS41" s="698">
        <f>SUM(BG41:BR41)</f>
        <v>4021.1863953068996</v>
      </c>
    </row>
    <row r="42" spans="1:74" s="59" customFormat="1" ht="12.75" x14ac:dyDescent="0.2">
      <c r="A42" s="96" t="s">
        <v>15</v>
      </c>
      <c r="B42" s="63" t="s">
        <v>466</v>
      </c>
      <c r="C42" s="291"/>
      <c r="D42" s="291"/>
      <c r="E42" s="79"/>
      <c r="F42" s="853"/>
      <c r="G42" s="35">
        <f>SUM(G39:G41)</f>
        <v>97</v>
      </c>
      <c r="H42" s="36">
        <f t="shared" ref="H42:BR42" si="17">SUM(H39:H41)</f>
        <v>94.325254173178763</v>
      </c>
      <c r="I42" s="36">
        <f t="shared" si="17"/>
        <v>96.836776378203922</v>
      </c>
      <c r="J42" s="36">
        <f t="shared" si="17"/>
        <v>93.183172471425181</v>
      </c>
      <c r="K42" s="36">
        <f t="shared" si="17"/>
        <v>108.24969274759029</v>
      </c>
      <c r="L42" s="36">
        <f t="shared" si="17"/>
        <v>119.02948601623469</v>
      </c>
      <c r="M42" s="36">
        <f t="shared" si="17"/>
        <v>132.59378560362416</v>
      </c>
      <c r="N42" s="36">
        <f t="shared" si="17"/>
        <v>136.72494845106007</v>
      </c>
      <c r="O42" s="36">
        <f t="shared" si="17"/>
        <v>136.74809729777974</v>
      </c>
      <c r="P42" s="36">
        <f t="shared" si="17"/>
        <v>138.12102367914494</v>
      </c>
      <c r="Q42" s="36">
        <f t="shared" si="17"/>
        <v>137.02427904697188</v>
      </c>
      <c r="R42" s="43">
        <f t="shared" si="17"/>
        <v>134.0565073676556</v>
      </c>
      <c r="S42" s="854">
        <f>SUM(G42:R42)</f>
        <v>1423.8930232328692</v>
      </c>
      <c r="T42" s="36">
        <f t="shared" si="17"/>
        <v>258.14218996775401</v>
      </c>
      <c r="U42" s="36">
        <f t="shared" si="17"/>
        <v>256.58592002214192</v>
      </c>
      <c r="V42" s="36">
        <f t="shared" si="17"/>
        <v>263.14429848902267</v>
      </c>
      <c r="W42" s="36">
        <f t="shared" si="17"/>
        <v>263.82813340038172</v>
      </c>
      <c r="X42" s="36">
        <f t="shared" si="17"/>
        <v>255.41411241590478</v>
      </c>
      <c r="Y42" s="36">
        <f t="shared" si="17"/>
        <v>284.67941038926165</v>
      </c>
      <c r="Z42" s="36">
        <f t="shared" si="17"/>
        <v>267.23757098781596</v>
      </c>
      <c r="AA42" s="36">
        <f t="shared" si="17"/>
        <v>247.54113817375915</v>
      </c>
      <c r="AB42" s="36">
        <f t="shared" si="17"/>
        <v>226.98587821498433</v>
      </c>
      <c r="AC42" s="36">
        <f t="shared" si="17"/>
        <v>204.13716130961166</v>
      </c>
      <c r="AD42" s="36">
        <f t="shared" si="17"/>
        <v>174.39488511072278</v>
      </c>
      <c r="AE42" s="43">
        <f t="shared" si="17"/>
        <v>137.91843757036136</v>
      </c>
      <c r="AF42" s="855">
        <f>SUM(T42:AE42)</f>
        <v>2840.0091360517222</v>
      </c>
      <c r="AG42" s="35">
        <f t="shared" si="17"/>
        <v>228.63971436189794</v>
      </c>
      <c r="AH42" s="36">
        <f t="shared" si="17"/>
        <v>159.48206642712375</v>
      </c>
      <c r="AI42" s="36">
        <f t="shared" si="17"/>
        <v>149.87234474771137</v>
      </c>
      <c r="AJ42" s="36">
        <f t="shared" si="17"/>
        <v>96.156476431805061</v>
      </c>
      <c r="AK42" s="36">
        <f t="shared" si="17"/>
        <v>-4.142781214639399</v>
      </c>
      <c r="AL42" s="36">
        <f t="shared" si="17"/>
        <v>-118.1223384186751</v>
      </c>
      <c r="AM42" s="36">
        <f t="shared" si="17"/>
        <v>-239.92667484032211</v>
      </c>
      <c r="AN42" s="36">
        <f t="shared" si="17"/>
        <v>-378.84222484240894</v>
      </c>
      <c r="AO42" s="36">
        <f t="shared" si="17"/>
        <v>-533.15375824511329</v>
      </c>
      <c r="AP42" s="36">
        <f t="shared" si="17"/>
        <v>-702.74524254942321</v>
      </c>
      <c r="AQ42" s="36">
        <f t="shared" si="17"/>
        <v>-893.2014256198604</v>
      </c>
      <c r="AR42" s="43">
        <f t="shared" si="17"/>
        <v>-1103.1391731786314</v>
      </c>
      <c r="AS42" s="856">
        <f>SUM(AG42:AR42)</f>
        <v>-3339.1230169405353</v>
      </c>
      <c r="AT42" s="35">
        <f t="shared" si="17"/>
        <v>-1198.1471561532062</v>
      </c>
      <c r="AU42" s="36">
        <f t="shared" si="17"/>
        <v>-1459.0764347350885</v>
      </c>
      <c r="AV42" s="36">
        <f t="shared" si="17"/>
        <v>-1404.5115484935764</v>
      </c>
      <c r="AW42" s="36">
        <f t="shared" si="17"/>
        <v>-1538.9991746227824</v>
      </c>
      <c r="AX42" s="36">
        <f t="shared" si="17"/>
        <v>-1877.617079231718</v>
      </c>
      <c r="AY42" s="36">
        <f t="shared" si="17"/>
        <v>-2249.425906754776</v>
      </c>
      <c r="AZ42" s="36">
        <f t="shared" si="17"/>
        <v>-2656.311207912504</v>
      </c>
      <c r="BA42" s="36">
        <f t="shared" si="17"/>
        <v>-3109.2863511898786</v>
      </c>
      <c r="BB42" s="36">
        <f t="shared" si="17"/>
        <v>-3606.4229309273646</v>
      </c>
      <c r="BC42" s="36">
        <f t="shared" si="17"/>
        <v>-4150.857253179197</v>
      </c>
      <c r="BD42" s="36">
        <f t="shared" si="17"/>
        <v>-4755.8307254087376</v>
      </c>
      <c r="BE42" s="43">
        <f t="shared" si="17"/>
        <v>-5419.4798096352297</v>
      </c>
      <c r="BF42" s="857">
        <f>SUM(AT42:BE42)</f>
        <v>-33425.96557824406</v>
      </c>
      <c r="BG42" s="35">
        <f t="shared" si="17"/>
        <v>-6012.549820692896</v>
      </c>
      <c r="BH42" s="36">
        <f t="shared" si="17"/>
        <v>-6825.2362916490447</v>
      </c>
      <c r="BI42" s="36">
        <f t="shared" si="17"/>
        <v>-6653.5111930167477</v>
      </c>
      <c r="BJ42" s="36">
        <f t="shared" si="17"/>
        <v>-7081.0867224162839</v>
      </c>
      <c r="BK42" s="36">
        <f t="shared" si="17"/>
        <v>-8122.5147163527181</v>
      </c>
      <c r="BL42" s="36">
        <f t="shared" si="17"/>
        <v>-9240.9581435039345</v>
      </c>
      <c r="BM42" s="36">
        <f t="shared" si="17"/>
        <v>-10437.509390654208</v>
      </c>
      <c r="BN42" s="36">
        <f t="shared" si="17"/>
        <v>-11729.665524837726</v>
      </c>
      <c r="BO42" s="36">
        <f t="shared" si="17"/>
        <v>-13107.088115224677</v>
      </c>
      <c r="BP42" s="36">
        <f t="shared" si="17"/>
        <v>-14573.836183458225</v>
      </c>
      <c r="BQ42" s="36">
        <f t="shared" si="17"/>
        <v>-16152.264737456258</v>
      </c>
      <c r="BR42" s="43">
        <f t="shared" si="17"/>
        <v>-17830.68978735161</v>
      </c>
      <c r="BS42" s="858">
        <f>SUM(BG42:BR42)</f>
        <v>-127766.91062661432</v>
      </c>
    </row>
    <row r="43" spans="1:74" s="869" customFormat="1" ht="15" x14ac:dyDescent="0.25">
      <c r="A43" s="852"/>
      <c r="B43" s="847" t="s">
        <v>449</v>
      </c>
      <c r="C43" s="862"/>
      <c r="D43" s="862"/>
      <c r="E43" s="307">
        <v>0.4</v>
      </c>
      <c r="F43" s="863"/>
      <c r="G43" s="845">
        <f>$E43*(MAX(0,G35-G42))</f>
        <v>0</v>
      </c>
      <c r="H43" s="843">
        <f t="shared" ref="H43:R43" si="18">$E43*(MAX(0,H35-H42))</f>
        <v>0</v>
      </c>
      <c r="I43" s="843">
        <f t="shared" si="18"/>
        <v>0</v>
      </c>
      <c r="J43" s="843">
        <f t="shared" si="18"/>
        <v>0</v>
      </c>
      <c r="K43" s="843">
        <f t="shared" si="18"/>
        <v>0</v>
      </c>
      <c r="L43" s="843">
        <f t="shared" si="18"/>
        <v>0</v>
      </c>
      <c r="M43" s="843">
        <f t="shared" si="18"/>
        <v>0</v>
      </c>
      <c r="N43" s="843">
        <f t="shared" si="18"/>
        <v>0</v>
      </c>
      <c r="O43" s="843">
        <f t="shared" si="18"/>
        <v>0</v>
      </c>
      <c r="P43" s="843">
        <f t="shared" si="18"/>
        <v>51.336483410969699</v>
      </c>
      <c r="Q43" s="843">
        <f t="shared" si="18"/>
        <v>129.36211307607246</v>
      </c>
      <c r="R43" s="844">
        <f t="shared" si="18"/>
        <v>249.95974827319043</v>
      </c>
      <c r="S43" s="864">
        <f>SUM(G43:R43)</f>
        <v>430.65834476023258</v>
      </c>
      <c r="T43" s="843">
        <f>$E43*(MAX(0,T35-T42))</f>
        <v>258.07830063397358</v>
      </c>
      <c r="U43" s="843">
        <f t="shared" ref="U43" si="19">$E43*(MAX(0,U35-U42))</f>
        <v>400.65467722112817</v>
      </c>
      <c r="V43" s="843">
        <f t="shared" ref="V43" si="20">$E43*(MAX(0,V35-V42))</f>
        <v>639.53850935976777</v>
      </c>
      <c r="W43" s="843">
        <f t="shared" ref="W43" si="21">$E43*(MAX(0,W35-W42))</f>
        <v>849.25453520636825</v>
      </c>
      <c r="X43" s="843">
        <f t="shared" ref="X43" si="22">$E43*(MAX(0,X35-X42))</f>
        <v>1127.0935590849049</v>
      </c>
      <c r="Y43" s="843">
        <f t="shared" ref="Y43" si="23">$E43*(MAX(0,Y35-Y42))</f>
        <v>1548.6430641665513</v>
      </c>
      <c r="Z43" s="843">
        <f t="shared" ref="Z43" si="24">$E43*(MAX(0,Z35-Z42))</f>
        <v>1970.8213917832736</v>
      </c>
      <c r="AA43" s="843">
        <f t="shared" ref="AA43" si="25">$E43*(MAX(0,AA35-AA42))</f>
        <v>2519.965853306363</v>
      </c>
      <c r="AB43" s="843">
        <f t="shared" ref="AB43" si="26">$E43*(MAX(0,AB35-AB42))</f>
        <v>3318.0738282480984</v>
      </c>
      <c r="AC43" s="843">
        <f t="shared" ref="AC43" si="27">$E43*(MAX(0,AC35-AC42))</f>
        <v>4166.3698890207161</v>
      </c>
      <c r="AD43" s="843">
        <f t="shared" ref="AD43" si="28">$E43*(MAX(0,AD35-AD42))</f>
        <v>5255.2659750851835</v>
      </c>
      <c r="AE43" s="844">
        <f t="shared" ref="AE43" si="29">$E43*(MAX(0,AE35-AE42))</f>
        <v>7312.1816320188555</v>
      </c>
      <c r="AF43" s="865">
        <f>SUM(T43:AE43)</f>
        <v>29365.941215135183</v>
      </c>
      <c r="AG43" s="845">
        <f>$E43*(MAX(0,AG35-AG42))</f>
        <v>9061.1295034628238</v>
      </c>
      <c r="AH43" s="843">
        <f t="shared" ref="AH43" si="30">$E43*(MAX(0,AH35-AH42))</f>
        <v>10781.752430257973</v>
      </c>
      <c r="AI43" s="843">
        <f t="shared" ref="AI43" si="31">$E43*(MAX(0,AI35-AI42))</f>
        <v>12650.691125817368</v>
      </c>
      <c r="AJ43" s="843">
        <f t="shared" ref="AJ43" si="32">$E43*(MAX(0,AJ35-AJ42))</f>
        <v>14316.381193113299</v>
      </c>
      <c r="AK43" s="843">
        <f t="shared" ref="AK43" si="33">$E43*(MAX(0,AK35-AK42))</f>
        <v>16094.750182782807</v>
      </c>
      <c r="AL43" s="843">
        <f t="shared" ref="AL43" si="34">$E43*(MAX(0,AL35-AL42))</f>
        <v>18230.256438131728</v>
      </c>
      <c r="AM43" s="843">
        <f t="shared" ref="AM43" si="35">$E43*(MAX(0,AM35-AM42))</f>
        <v>20183.604911790557</v>
      </c>
      <c r="AN43" s="843">
        <f t="shared" ref="AN43" si="36">$E43*(MAX(0,AN35-AN42))</f>
        <v>22343.844168675623</v>
      </c>
      <c r="AO43" s="843">
        <f t="shared" ref="AO43" si="37">$E43*(MAX(0,AO35-AO42))</f>
        <v>25005.597725738859</v>
      </c>
      <c r="AP43" s="843">
        <f>$E43*(MAX(0,AP35-AP42))</f>
        <v>27488.705881363767</v>
      </c>
      <c r="AQ43" s="843">
        <f t="shared" ref="AQ43" si="38">$E43*(MAX(0,AQ35-AQ42))</f>
        <v>30278.695192999196</v>
      </c>
      <c r="AR43" s="844">
        <f t="shared" ref="AR43" si="39">$E43*(MAX(0,AR35-AR42))</f>
        <v>33728.31145756672</v>
      </c>
      <c r="AS43" s="866">
        <f>SUM(AG43:AR43)</f>
        <v>240163.72021170074</v>
      </c>
      <c r="AT43" s="845">
        <f>$E43*(MAX(0,AT35-AT42))</f>
        <v>36897.521341342785</v>
      </c>
      <c r="AU43" s="843">
        <f t="shared" ref="AU43" si="40">$E43*(MAX(0,AU35-AU42))</f>
        <v>40530.432963383297</v>
      </c>
      <c r="AV43" s="843">
        <f t="shared" ref="AV43" si="41">$E43*(MAX(0,AV35-AV42))</f>
        <v>45075.775452531772</v>
      </c>
      <c r="AW43" s="843">
        <f t="shared" ref="AW43" si="42">$E43*(MAX(0,AW35-AW42))</f>
        <v>49259.153637051422</v>
      </c>
      <c r="AX43" s="843">
        <f t="shared" ref="AX43" si="43">$E43*(MAX(0,AX35-AX42))</f>
        <v>54079.917938787483</v>
      </c>
      <c r="AY43" s="843">
        <f t="shared" ref="AY43" si="44">$E43*(MAX(0,AY35-AY42))</f>
        <v>60263.620718188467</v>
      </c>
      <c r="AZ43" s="843">
        <f t="shared" ref="AZ43" si="45">$E43*(MAX(0,AZ35-AZ42))</f>
        <v>65935.752826728261</v>
      </c>
      <c r="BA43" s="843">
        <f t="shared" ref="BA43" si="46">$E43*(MAX(0,BA35-BA42))</f>
        <v>72352.278264267981</v>
      </c>
      <c r="BB43" s="843">
        <f t="shared" ref="BB43" si="47">$E43*(MAX(0,BB35-BB42))</f>
        <v>80558.809897650557</v>
      </c>
      <c r="BC43" s="843">
        <f t="shared" ref="BC43" si="48">$E43*(MAX(0,BC35-BC42))</f>
        <v>88099.293565777829</v>
      </c>
      <c r="BD43" s="843">
        <f t="shared" ref="BD43" si="49">$E43*(MAX(0,BD35-BD42))</f>
        <v>96649.173821604927</v>
      </c>
      <c r="BE43" s="844">
        <f t="shared" ref="BE43" si="50">$E43*(MAX(0,BE35-BE42))</f>
        <v>108884.2139921909</v>
      </c>
      <c r="BF43" s="867">
        <f>SUM(AT43:BE43)</f>
        <v>798585.94441950577</v>
      </c>
      <c r="BG43" s="845">
        <f>$E43*(MAX(0,BG35-BG42))</f>
        <v>118737.27667155539</v>
      </c>
      <c r="BH43" s="843">
        <f t="shared" ref="BH43" si="51">$E43*(MAX(0,BH35-BH42))</f>
        <v>128700.05080960733</v>
      </c>
      <c r="BI43" s="843">
        <f t="shared" ref="BI43" si="52">$E43*(MAX(0,BI35-BI42))</f>
        <v>140126.5422407412</v>
      </c>
      <c r="BJ43" s="843">
        <f t="shared" ref="BJ43" si="53">$E43*(MAX(0,BJ35-BJ42))</f>
        <v>149585.89736498886</v>
      </c>
      <c r="BK43" s="843">
        <f t="shared" ref="BK43" si="54">$E43*(MAX(0,BK35-BK42))</f>
        <v>159897.79955202463</v>
      </c>
      <c r="BL43" s="843">
        <f t="shared" ref="BL43" si="55">$E43*(MAX(0,BL35-BL42))</f>
        <v>173113.79992791734</v>
      </c>
      <c r="BM43" s="843">
        <f t="shared" ref="BM43" si="56">$E43*(MAX(0,BM35-BM42))</f>
        <v>183789.3229102318</v>
      </c>
      <c r="BN43" s="843">
        <f t="shared" ref="BN43" si="57">$E43*(MAX(0,BN35-BN42))</f>
        <v>195542.50933974807</v>
      </c>
      <c r="BO43" s="843">
        <f t="shared" ref="BO43" si="58">$E43*(MAX(0,BO35-BO42))</f>
        <v>211184.61531205892</v>
      </c>
      <c r="BP43" s="843">
        <f t="shared" ref="BP43" si="59">$E43*(MAX(0,BP35-BP42))</f>
        <v>223661.22755822411</v>
      </c>
      <c r="BQ43" s="843">
        <f t="shared" ref="BQ43" si="60">$E43*(MAX(0,BQ35-BQ42))</f>
        <v>237610.50132511213</v>
      </c>
      <c r="BR43" s="844">
        <f t="shared" ref="BR43" si="61">$E43*(MAX(0,BR35-BR42))</f>
        <v>273019.38970431912</v>
      </c>
      <c r="BS43" s="868">
        <f>SUM(BG43:BR43)</f>
        <v>2194968.9327165284</v>
      </c>
    </row>
    <row r="44" spans="1:74" s="58" customFormat="1" ht="12.75" x14ac:dyDescent="0.2">
      <c r="A44" s="96"/>
      <c r="B44" s="50" t="s">
        <v>452</v>
      </c>
      <c r="C44" s="51"/>
      <c r="D44" s="51"/>
      <c r="E44" s="51"/>
      <c r="F44" s="51"/>
      <c r="G44" s="64">
        <f t="shared" ref="G44:AL44" si="62">SUM(G42:G43)</f>
        <v>97</v>
      </c>
      <c r="H44" s="65">
        <f t="shared" si="62"/>
        <v>94.325254173178763</v>
      </c>
      <c r="I44" s="65">
        <f t="shared" si="62"/>
        <v>96.836776378203922</v>
      </c>
      <c r="J44" s="65">
        <f t="shared" si="62"/>
        <v>93.183172471425181</v>
      </c>
      <c r="K44" s="65">
        <f t="shared" si="62"/>
        <v>108.24969274759029</v>
      </c>
      <c r="L44" s="65">
        <f t="shared" si="62"/>
        <v>119.02948601623469</v>
      </c>
      <c r="M44" s="65">
        <f t="shared" si="62"/>
        <v>132.59378560362416</v>
      </c>
      <c r="N44" s="65">
        <f t="shared" si="62"/>
        <v>136.72494845106007</v>
      </c>
      <c r="O44" s="65">
        <f t="shared" si="62"/>
        <v>136.74809729777974</v>
      </c>
      <c r="P44" s="65">
        <f t="shared" si="62"/>
        <v>189.45750709011463</v>
      </c>
      <c r="Q44" s="65">
        <f t="shared" si="62"/>
        <v>266.38639212304435</v>
      </c>
      <c r="R44" s="66">
        <f t="shared" si="62"/>
        <v>384.016255640846</v>
      </c>
      <c r="S44" s="67">
        <f t="shared" si="62"/>
        <v>1854.5513679931018</v>
      </c>
      <c r="T44" s="65">
        <f t="shared" si="62"/>
        <v>516.22049060172753</v>
      </c>
      <c r="U44" s="65">
        <f t="shared" si="62"/>
        <v>657.24059724327003</v>
      </c>
      <c r="V44" s="65">
        <f t="shared" si="62"/>
        <v>902.68280784879039</v>
      </c>
      <c r="W44" s="65">
        <f t="shared" si="62"/>
        <v>1113.0826686067498</v>
      </c>
      <c r="X44" s="65">
        <f t="shared" si="62"/>
        <v>1382.5076715008097</v>
      </c>
      <c r="Y44" s="65">
        <f t="shared" si="62"/>
        <v>1833.322474555813</v>
      </c>
      <c r="Z44" s="65">
        <f t="shared" si="62"/>
        <v>2238.0589627710897</v>
      </c>
      <c r="AA44" s="65">
        <f t="shared" si="62"/>
        <v>2767.506991480122</v>
      </c>
      <c r="AB44" s="65">
        <f t="shared" si="62"/>
        <v>3545.0597064630829</v>
      </c>
      <c r="AC44" s="65">
        <f t="shared" si="62"/>
        <v>4370.5070503303277</v>
      </c>
      <c r="AD44" s="65">
        <f t="shared" si="62"/>
        <v>5429.660860195906</v>
      </c>
      <c r="AE44" s="66">
        <f t="shared" si="62"/>
        <v>7450.1000695892171</v>
      </c>
      <c r="AF44" s="68">
        <f t="shared" si="62"/>
        <v>32205.950351186904</v>
      </c>
      <c r="AG44" s="64">
        <f t="shared" si="62"/>
        <v>9289.7692178247216</v>
      </c>
      <c r="AH44" s="65">
        <f t="shared" si="62"/>
        <v>10941.234496685098</v>
      </c>
      <c r="AI44" s="65">
        <f t="shared" si="62"/>
        <v>12800.563470565079</v>
      </c>
      <c r="AJ44" s="65">
        <f t="shared" si="62"/>
        <v>14412.537669545103</v>
      </c>
      <c r="AK44" s="65">
        <f t="shared" si="62"/>
        <v>16090.607401568168</v>
      </c>
      <c r="AL44" s="65">
        <f t="shared" si="62"/>
        <v>18112.134099713054</v>
      </c>
      <c r="AM44" s="65">
        <f t="shared" ref="AM44:BR44" si="63">SUM(AM42:AM43)</f>
        <v>19943.678236950236</v>
      </c>
      <c r="AN44" s="65">
        <f t="shared" si="63"/>
        <v>21965.001943833213</v>
      </c>
      <c r="AO44" s="65">
        <f t="shared" si="63"/>
        <v>24472.443967493746</v>
      </c>
      <c r="AP44" s="65">
        <f t="shared" si="63"/>
        <v>26785.960638814344</v>
      </c>
      <c r="AQ44" s="65">
        <f t="shared" si="63"/>
        <v>29385.493767379336</v>
      </c>
      <c r="AR44" s="66">
        <f t="shared" si="63"/>
        <v>32625.172284388089</v>
      </c>
      <c r="AS44" s="69">
        <f t="shared" si="63"/>
        <v>236824.59719476019</v>
      </c>
      <c r="AT44" s="64">
        <f t="shared" si="63"/>
        <v>35699.374185189576</v>
      </c>
      <c r="AU44" s="65">
        <f t="shared" si="63"/>
        <v>39071.356528648212</v>
      </c>
      <c r="AV44" s="65">
        <f t="shared" si="63"/>
        <v>43671.263904038198</v>
      </c>
      <c r="AW44" s="65">
        <f t="shared" si="63"/>
        <v>47720.15446242864</v>
      </c>
      <c r="AX44" s="65">
        <f t="shared" si="63"/>
        <v>52202.300859555762</v>
      </c>
      <c r="AY44" s="65">
        <f t="shared" si="63"/>
        <v>58014.194811433692</v>
      </c>
      <c r="AZ44" s="65">
        <f t="shared" si="63"/>
        <v>63279.441618815756</v>
      </c>
      <c r="BA44" s="65">
        <f t="shared" si="63"/>
        <v>69242.991913078105</v>
      </c>
      <c r="BB44" s="65">
        <f t="shared" si="63"/>
        <v>76952.386966723192</v>
      </c>
      <c r="BC44" s="65">
        <f t="shared" si="63"/>
        <v>83948.436312598627</v>
      </c>
      <c r="BD44" s="65">
        <f t="shared" si="63"/>
        <v>91893.343096196186</v>
      </c>
      <c r="BE44" s="66">
        <f t="shared" si="63"/>
        <v>103464.73418255567</v>
      </c>
      <c r="BF44" s="70">
        <f t="shared" si="63"/>
        <v>765159.97884126171</v>
      </c>
      <c r="BG44" s="64">
        <f t="shared" si="63"/>
        <v>112724.7268508625</v>
      </c>
      <c r="BH44" s="65">
        <f t="shared" si="63"/>
        <v>121874.81451795829</v>
      </c>
      <c r="BI44" s="65">
        <f t="shared" si="63"/>
        <v>133473.03104772445</v>
      </c>
      <c r="BJ44" s="65">
        <f t="shared" si="63"/>
        <v>142504.81064257259</v>
      </c>
      <c r="BK44" s="65">
        <f t="shared" si="63"/>
        <v>151775.28483567192</v>
      </c>
      <c r="BL44" s="65">
        <f t="shared" si="63"/>
        <v>163872.84178441341</v>
      </c>
      <c r="BM44" s="65">
        <f t="shared" si="63"/>
        <v>173351.81351957758</v>
      </c>
      <c r="BN44" s="65">
        <f t="shared" si="63"/>
        <v>183812.84381491033</v>
      </c>
      <c r="BO44" s="65">
        <f t="shared" si="63"/>
        <v>198077.52719683424</v>
      </c>
      <c r="BP44" s="65">
        <f t="shared" si="63"/>
        <v>209087.3913747659</v>
      </c>
      <c r="BQ44" s="65">
        <f t="shared" si="63"/>
        <v>221458.23658765588</v>
      </c>
      <c r="BR44" s="66">
        <f t="shared" si="63"/>
        <v>255188.69991696751</v>
      </c>
      <c r="BS44" s="71">
        <f t="shared" ref="BS44" si="64">SUM(BS42:BS43)</f>
        <v>2067202.0220899142</v>
      </c>
    </row>
    <row r="45" spans="1:74" s="98" customFormat="1" ht="6" customHeight="1" x14ac:dyDescent="0.2">
      <c r="A45" s="97"/>
      <c r="B45" s="55"/>
      <c r="C45" s="56"/>
      <c r="D45" s="56"/>
      <c r="E45" s="56"/>
      <c r="F45" s="56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8"/>
      <c r="BD45" s="88"/>
      <c r="BE45" s="88"/>
      <c r="BF45" s="88"/>
      <c r="BG45" s="88"/>
      <c r="BH45" s="88"/>
      <c r="BI45" s="88"/>
      <c r="BJ45" s="88"/>
      <c r="BK45" s="88"/>
      <c r="BL45" s="88"/>
      <c r="BM45" s="88"/>
      <c r="BN45" s="88"/>
      <c r="BO45" s="88"/>
      <c r="BP45" s="88"/>
      <c r="BQ45" s="88"/>
      <c r="BR45" s="88"/>
      <c r="BS45" s="88"/>
      <c r="BT45" s="59"/>
      <c r="BU45" s="59"/>
      <c r="BV45" s="59"/>
    </row>
    <row r="46" spans="1:74" s="58" customFormat="1" ht="6" customHeight="1" x14ac:dyDescent="0.2">
      <c r="S46" s="89"/>
      <c r="AF46" s="89"/>
      <c r="AS46" s="89"/>
      <c r="BF46" s="89"/>
      <c r="BS46" s="89"/>
    </row>
    <row r="47" spans="1:74" s="103" customFormat="1" ht="17.100000000000001" customHeight="1" x14ac:dyDescent="0.25">
      <c r="B47" s="106" t="s">
        <v>1</v>
      </c>
      <c r="C47" s="135"/>
      <c r="D47" s="135"/>
      <c r="E47" s="136"/>
      <c r="F47" s="136"/>
      <c r="G47" s="135">
        <f t="shared" ref="G47:AL47" si="65">G35-G44</f>
        <v>-409.52699999999993</v>
      </c>
      <c r="H47" s="135">
        <f t="shared" si="65"/>
        <v>-661.9858375065121</v>
      </c>
      <c r="I47" s="135">
        <f t="shared" si="65"/>
        <v>-535.14019998931497</v>
      </c>
      <c r="J47" s="135">
        <f t="shared" si="65"/>
        <v>-992.86996471679561</v>
      </c>
      <c r="K47" s="135">
        <f t="shared" si="65"/>
        <v>-907.6168468467414</v>
      </c>
      <c r="L47" s="135">
        <f t="shared" si="65"/>
        <v>-994.19439587364877</v>
      </c>
      <c r="M47" s="135">
        <f t="shared" si="65"/>
        <v>-851.27759957415572</v>
      </c>
      <c r="N47" s="135">
        <f t="shared" si="65"/>
        <v>-733.45087807330253</v>
      </c>
      <c r="O47" s="135">
        <f t="shared" si="65"/>
        <v>-357.38075287604238</v>
      </c>
      <c r="P47" s="135">
        <f t="shared" si="65"/>
        <v>77.004725116454551</v>
      </c>
      <c r="Q47" s="135">
        <f t="shared" si="65"/>
        <v>194.04316961410865</v>
      </c>
      <c r="R47" s="137">
        <f t="shared" si="65"/>
        <v>374.93962240978567</v>
      </c>
      <c r="S47" s="141">
        <f t="shared" si="65"/>
        <v>-5797.4559583161663</v>
      </c>
      <c r="T47" s="135">
        <f t="shared" si="65"/>
        <v>387.11745095096035</v>
      </c>
      <c r="U47" s="135">
        <f t="shared" si="65"/>
        <v>600.98201583169225</v>
      </c>
      <c r="V47" s="135">
        <f t="shared" si="65"/>
        <v>959.3077640396516</v>
      </c>
      <c r="W47" s="135">
        <f t="shared" si="65"/>
        <v>1273.8818028095525</v>
      </c>
      <c r="X47" s="135">
        <f t="shared" si="65"/>
        <v>1690.6403386273571</v>
      </c>
      <c r="Y47" s="135">
        <f t="shared" si="65"/>
        <v>2322.9645962498271</v>
      </c>
      <c r="Z47" s="135">
        <f t="shared" si="65"/>
        <v>2956.23208767491</v>
      </c>
      <c r="AA47" s="135">
        <f t="shared" si="65"/>
        <v>3779.9487799595449</v>
      </c>
      <c r="AB47" s="135">
        <f t="shared" si="65"/>
        <v>4977.1107423721469</v>
      </c>
      <c r="AC47" s="135">
        <f t="shared" si="65"/>
        <v>6249.554833531075</v>
      </c>
      <c r="AD47" s="135">
        <f t="shared" si="65"/>
        <v>7882.8989626277753</v>
      </c>
      <c r="AE47" s="137">
        <f t="shared" si="65"/>
        <v>10968.272448028281</v>
      </c>
      <c r="AF47" s="185">
        <f t="shared" si="65"/>
        <v>44048.911822702772</v>
      </c>
      <c r="AG47" s="106">
        <f t="shared" si="65"/>
        <v>13591.694255194236</v>
      </c>
      <c r="AH47" s="135">
        <f t="shared" si="65"/>
        <v>16172.628645386958</v>
      </c>
      <c r="AI47" s="135">
        <f t="shared" si="65"/>
        <v>18976.036688726046</v>
      </c>
      <c r="AJ47" s="135">
        <f t="shared" si="65"/>
        <v>21474.571789669943</v>
      </c>
      <c r="AK47" s="135">
        <f t="shared" si="65"/>
        <v>24142.125274174206</v>
      </c>
      <c r="AL47" s="135">
        <f t="shared" si="65"/>
        <v>27345.384657197588</v>
      </c>
      <c r="AM47" s="135">
        <f t="shared" ref="AM47:BS47" si="66">AM35-AM44</f>
        <v>30275.407367685828</v>
      </c>
      <c r="AN47" s="135">
        <f t="shared" si="66"/>
        <v>33515.766253013426</v>
      </c>
      <c r="AO47" s="135">
        <f t="shared" si="66"/>
        <v>37508.396588608281</v>
      </c>
      <c r="AP47" s="135">
        <f t="shared" si="66"/>
        <v>41233.058822045641</v>
      </c>
      <c r="AQ47" s="135">
        <f t="shared" si="66"/>
        <v>45418.042789498795</v>
      </c>
      <c r="AR47" s="137">
        <f t="shared" si="66"/>
        <v>50592.467186350084</v>
      </c>
      <c r="AS47" s="188">
        <f t="shared" si="66"/>
        <v>360245.58031755104</v>
      </c>
      <c r="AT47" s="106">
        <f t="shared" si="66"/>
        <v>55346.28201201417</v>
      </c>
      <c r="AU47" s="135">
        <f t="shared" si="66"/>
        <v>60795.649445074938</v>
      </c>
      <c r="AV47" s="135">
        <f t="shared" si="66"/>
        <v>67613.663178797637</v>
      </c>
      <c r="AW47" s="135">
        <f t="shared" si="66"/>
        <v>73888.730455577112</v>
      </c>
      <c r="AX47" s="135">
        <f t="shared" si="66"/>
        <v>81119.876908181221</v>
      </c>
      <c r="AY47" s="135">
        <f t="shared" si="66"/>
        <v>90395.431077282701</v>
      </c>
      <c r="AZ47" s="135">
        <f t="shared" si="66"/>
        <v>98903.629240092356</v>
      </c>
      <c r="BA47" s="135">
        <f t="shared" si="66"/>
        <v>108528.41739640194</v>
      </c>
      <c r="BB47" s="135">
        <f t="shared" si="66"/>
        <v>120838.21484647584</v>
      </c>
      <c r="BC47" s="135">
        <f t="shared" si="66"/>
        <v>132148.94034866674</v>
      </c>
      <c r="BD47" s="135">
        <f t="shared" si="66"/>
        <v>144973.76073240736</v>
      </c>
      <c r="BE47" s="137">
        <f t="shared" si="66"/>
        <v>163326.32098828637</v>
      </c>
      <c r="BF47" s="183">
        <f t="shared" si="66"/>
        <v>1197878.9166292583</v>
      </c>
      <c r="BG47" s="106">
        <f t="shared" si="66"/>
        <v>178105.91500733304</v>
      </c>
      <c r="BH47" s="135">
        <f t="shared" si="66"/>
        <v>193050.07621441098</v>
      </c>
      <c r="BI47" s="135">
        <f t="shared" si="66"/>
        <v>210189.81336111177</v>
      </c>
      <c r="BJ47" s="135">
        <f t="shared" si="66"/>
        <v>224378.84604748327</v>
      </c>
      <c r="BK47" s="135">
        <f t="shared" si="66"/>
        <v>239846.69932803689</v>
      </c>
      <c r="BL47" s="135">
        <f t="shared" si="66"/>
        <v>259670.69989187599</v>
      </c>
      <c r="BM47" s="135">
        <f t="shared" si="66"/>
        <v>275683.98436534766</v>
      </c>
      <c r="BN47" s="135">
        <f t="shared" si="66"/>
        <v>293313.76400962204</v>
      </c>
      <c r="BO47" s="135">
        <f t="shared" si="66"/>
        <v>316776.9229680883</v>
      </c>
      <c r="BP47" s="135">
        <f t="shared" si="66"/>
        <v>335491.84133733611</v>
      </c>
      <c r="BQ47" s="135">
        <f t="shared" si="66"/>
        <v>356415.75198766822</v>
      </c>
      <c r="BR47" s="137">
        <f t="shared" si="66"/>
        <v>409529.08455647854</v>
      </c>
      <c r="BS47" s="181">
        <f t="shared" si="66"/>
        <v>3292453.3990747938</v>
      </c>
    </row>
    <row r="48" spans="1:74" s="58" customFormat="1" ht="6" customHeight="1" x14ac:dyDescent="0.2">
      <c r="A48" s="102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89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89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89"/>
      <c r="BF48" s="89"/>
      <c r="BS48" s="89"/>
      <c r="BT48" s="59"/>
      <c r="BU48" s="59"/>
      <c r="BV48" s="59"/>
    </row>
    <row r="49" spans="1:71" s="58" customFormat="1" ht="12.75" x14ac:dyDescent="0.2">
      <c r="A49" s="102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89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89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89"/>
      <c r="BF49" s="89"/>
      <c r="BS49" s="89"/>
    </row>
    <row r="50" spans="1:71" x14ac:dyDescent="0.25">
      <c r="B50" s="90" t="s">
        <v>268</v>
      </c>
      <c r="G50" s="756"/>
      <c r="H50" s="756"/>
      <c r="I50" s="756"/>
      <c r="J50" s="756"/>
      <c r="K50" s="756"/>
      <c r="L50" s="756"/>
      <c r="M50" s="756"/>
      <c r="N50" s="756"/>
      <c r="O50" s="756"/>
      <c r="P50" s="756"/>
      <c r="Q50" s="756"/>
      <c r="R50" s="756"/>
      <c r="S50" s="72">
        <f>SUM(G50:R50)</f>
        <v>0</v>
      </c>
      <c r="T50" s="756"/>
      <c r="U50" s="756"/>
      <c r="V50" s="756">
        <v>200</v>
      </c>
      <c r="W50" s="756">
        <f t="shared" ref="W50:AE50" si="67">IF(W22="mar",T50*(1+$E50),T50)</f>
        <v>0</v>
      </c>
      <c r="X50" s="756">
        <f t="shared" si="67"/>
        <v>0</v>
      </c>
      <c r="Y50" s="756">
        <f t="shared" si="67"/>
        <v>200</v>
      </c>
      <c r="Z50" s="756">
        <f t="shared" si="67"/>
        <v>0</v>
      </c>
      <c r="AA50" s="756">
        <f t="shared" si="67"/>
        <v>0</v>
      </c>
      <c r="AB50" s="756">
        <f t="shared" si="67"/>
        <v>200</v>
      </c>
      <c r="AC50" s="756">
        <f t="shared" si="67"/>
        <v>0</v>
      </c>
      <c r="AD50" s="756">
        <f t="shared" si="67"/>
        <v>0</v>
      </c>
      <c r="AE50" s="756">
        <f t="shared" si="67"/>
        <v>200</v>
      </c>
      <c r="AF50" s="73">
        <f>SUM(T50:AE50)</f>
        <v>800</v>
      </c>
      <c r="AG50" s="756"/>
      <c r="AH50" s="756"/>
      <c r="AI50" s="756">
        <v>300</v>
      </c>
      <c r="AJ50" s="756">
        <f t="shared" ref="AJ50:AR50" si="68">IF(AJ22="mar",AG50*(1+$E50),AG50)</f>
        <v>0</v>
      </c>
      <c r="AK50" s="756">
        <f t="shared" si="68"/>
        <v>0</v>
      </c>
      <c r="AL50" s="756">
        <f t="shared" si="68"/>
        <v>300</v>
      </c>
      <c r="AM50" s="756">
        <f t="shared" si="68"/>
        <v>0</v>
      </c>
      <c r="AN50" s="756">
        <f t="shared" si="68"/>
        <v>0</v>
      </c>
      <c r="AO50" s="756">
        <f t="shared" si="68"/>
        <v>300</v>
      </c>
      <c r="AP50" s="756">
        <f t="shared" si="68"/>
        <v>0</v>
      </c>
      <c r="AQ50" s="756">
        <f t="shared" si="68"/>
        <v>0</v>
      </c>
      <c r="AR50" s="756">
        <f t="shared" si="68"/>
        <v>300</v>
      </c>
      <c r="AS50" s="74">
        <f>SUM(AG50:AR50)</f>
        <v>1200</v>
      </c>
      <c r="AT50" s="756"/>
      <c r="AU50" s="756"/>
      <c r="AV50" s="756">
        <v>400</v>
      </c>
      <c r="AW50" s="756">
        <f t="shared" ref="AW50:BE50" si="69">IF(AW22="mar",AT50*(1+$E50),AT50)</f>
        <v>0</v>
      </c>
      <c r="AX50" s="756">
        <f t="shared" si="69"/>
        <v>0</v>
      </c>
      <c r="AY50" s="756">
        <f t="shared" si="69"/>
        <v>400</v>
      </c>
      <c r="AZ50" s="756">
        <f t="shared" si="69"/>
        <v>0</v>
      </c>
      <c r="BA50" s="756">
        <f t="shared" si="69"/>
        <v>0</v>
      </c>
      <c r="BB50" s="756">
        <f t="shared" si="69"/>
        <v>400</v>
      </c>
      <c r="BC50" s="756">
        <f t="shared" si="69"/>
        <v>0</v>
      </c>
      <c r="BD50" s="756">
        <f t="shared" si="69"/>
        <v>0</v>
      </c>
      <c r="BE50" s="756">
        <f t="shared" si="69"/>
        <v>400</v>
      </c>
      <c r="BF50" s="75">
        <f>SUM(AT50:BE50)</f>
        <v>1600</v>
      </c>
      <c r="BG50" s="756">
        <f>IF(BG22="mar",BC50*(1+$E50),BC50)</f>
        <v>0</v>
      </c>
      <c r="BH50" s="756">
        <f>IF(BH22="mar",BD50*(1+$E50),BD50)</f>
        <v>0</v>
      </c>
      <c r="BI50" s="756">
        <v>500</v>
      </c>
      <c r="BJ50" s="756">
        <f t="shared" ref="BJ50:BR50" si="70">IF(BJ22="mar",BG50*(1+$E50),BG50)</f>
        <v>0</v>
      </c>
      <c r="BK50" s="756">
        <f t="shared" si="70"/>
        <v>0</v>
      </c>
      <c r="BL50" s="756">
        <f t="shared" si="70"/>
        <v>500</v>
      </c>
      <c r="BM50" s="756">
        <f t="shared" si="70"/>
        <v>0</v>
      </c>
      <c r="BN50" s="756">
        <f t="shared" si="70"/>
        <v>0</v>
      </c>
      <c r="BO50" s="756">
        <f t="shared" si="70"/>
        <v>500</v>
      </c>
      <c r="BP50" s="756">
        <f t="shared" si="70"/>
        <v>0</v>
      </c>
      <c r="BQ50" s="756">
        <f t="shared" si="70"/>
        <v>0</v>
      </c>
      <c r="BR50" s="756">
        <f t="shared" si="70"/>
        <v>500</v>
      </c>
      <c r="BS50" s="76">
        <f>SUM(BG50:BR50)</f>
        <v>2000</v>
      </c>
    </row>
  </sheetData>
  <sheetProtection algorithmName="SHA-512" hashValue="HiSAdevLBAAQXrJ9lNCYs0nQFOBZxA+DxH1zj8WDh/t+j1Nw9fbNtd6SUHCt7BDQqgzHvGti/tcUUDWeXrR2nA==" saltValue="60/8O1oi1N2fNRORXvdfRg==" spinCount="100000" sheet="1" objects="1" scenarios="1"/>
  <phoneticPr fontId="0" type="noConversion"/>
  <pageMargins left="0.75" right="0.75" top="1" bottom="1" header="0.5" footer="0.5"/>
  <pageSetup scale="73" orientation="landscape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0099"/>
  </sheetPr>
  <dimension ref="A1:CO67"/>
  <sheetViews>
    <sheetView showGridLines="0" showZeros="0" zoomScaleNormal="100" zoomScaleSheetLayoutView="85" workbookViewId="0">
      <pane xSplit="5" ySplit="2" topLeftCell="F3" activePane="bottomRight" state="frozenSplit"/>
      <selection activeCell="AA11" sqref="AA11"/>
      <selection pane="topRight" activeCell="AA11" sqref="AA11"/>
      <selection pane="bottomLeft" activeCell="AA11" sqref="AA11"/>
      <selection pane="bottomRight" activeCell="F1" sqref="F1"/>
    </sheetView>
  </sheetViews>
  <sheetFormatPr defaultColWidth="9.140625" defaultRowHeight="12.75" outlineLevelCol="1" x14ac:dyDescent="0.2"/>
  <cols>
    <col min="1" max="1" width="8.28515625" style="130" bestFit="1" customWidth="1"/>
    <col min="2" max="2" width="19.85546875" style="130" customWidth="1"/>
    <col min="3" max="3" width="1.28515625" style="130" customWidth="1"/>
    <col min="4" max="4" width="7" style="130" bestFit="1" customWidth="1"/>
    <col min="5" max="6" width="1.28515625" style="130" customWidth="1"/>
    <col min="7" max="7" width="6.28515625" style="130" customWidth="1" outlineLevel="1"/>
    <col min="8" max="10" width="6.5703125" style="130" customWidth="1" outlineLevel="1"/>
    <col min="11" max="13" width="7" style="130" customWidth="1" outlineLevel="1"/>
    <col min="14" max="18" width="7.28515625" style="130" customWidth="1" outlineLevel="1"/>
    <col min="19" max="19" width="7.28515625" style="130" bestFit="1" customWidth="1"/>
    <col min="20" max="26" width="7.28515625" style="130" hidden="1" customWidth="1" outlineLevel="1"/>
    <col min="27" max="31" width="7.5703125" style="130" hidden="1" customWidth="1" outlineLevel="1"/>
    <col min="32" max="32" width="7.5703125" style="130" bestFit="1" customWidth="1" collapsed="1"/>
    <col min="33" max="33" width="7.5703125" style="130" hidden="1" customWidth="1" outlineLevel="1"/>
    <col min="34" max="35" width="8" style="130" hidden="1" customWidth="1" outlineLevel="1"/>
    <col min="36" max="37" width="8.28515625" style="130" hidden="1" customWidth="1" outlineLevel="1"/>
    <col min="38" max="38" width="8.5703125" style="130" hidden="1" customWidth="1" outlineLevel="1"/>
    <col min="39" max="44" width="9" style="130" hidden="1" customWidth="1" outlineLevel="1"/>
    <col min="45" max="45" width="9" style="130" bestFit="1" customWidth="1" collapsed="1"/>
    <col min="46" max="52" width="9" style="130" hidden="1" customWidth="1" outlineLevel="1"/>
    <col min="53" max="54" width="9.85546875" style="130" hidden="1" customWidth="1" outlineLevel="1"/>
    <col min="55" max="55" width="10" style="130" hidden="1" customWidth="1" outlineLevel="1"/>
    <col min="56" max="57" width="10.5703125" style="130" hidden="1" customWidth="1" outlineLevel="1"/>
    <col min="58" max="58" width="10.5703125" style="130" bestFit="1" customWidth="1" collapsed="1"/>
    <col min="59" max="70" width="10.5703125" style="130" hidden="1" customWidth="1" outlineLevel="1"/>
    <col min="71" max="71" width="10.5703125" style="130" bestFit="1" customWidth="1" collapsed="1"/>
    <col min="72" max="16384" width="9.140625" style="130"/>
  </cols>
  <sheetData>
    <row r="1" spans="1:71" ht="19.5" thickBot="1" x14ac:dyDescent="0.35">
      <c r="A1" s="832" t="s">
        <v>145</v>
      </c>
      <c r="B1" s="833"/>
      <c r="D1" s="143"/>
      <c r="F1" s="143"/>
      <c r="G1" s="3" t="s">
        <v>23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707"/>
      <c r="T1" s="5" t="s">
        <v>24</v>
      </c>
      <c r="U1" s="186"/>
      <c r="V1" s="186"/>
      <c r="W1" s="186"/>
      <c r="X1" s="186"/>
      <c r="Y1" s="186"/>
      <c r="Z1" s="186"/>
      <c r="AA1" s="186"/>
      <c r="AB1" s="186"/>
      <c r="AC1" s="186"/>
      <c r="AD1" s="186"/>
      <c r="AE1" s="186"/>
      <c r="AF1" s="8"/>
      <c r="AG1" s="9" t="s">
        <v>25</v>
      </c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2"/>
      <c r="AT1" s="13" t="s">
        <v>46</v>
      </c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6"/>
      <c r="BG1" s="17" t="s">
        <v>47</v>
      </c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20"/>
    </row>
    <row r="2" spans="1:71" ht="15.75" x14ac:dyDescent="0.25">
      <c r="A2" s="413" t="s">
        <v>345</v>
      </c>
      <c r="D2" s="142"/>
      <c r="F2" s="144"/>
      <c r="G2" s="22">
        <v>1</v>
      </c>
      <c r="H2" s="22">
        <v>2</v>
      </c>
      <c r="I2" s="22">
        <v>3</v>
      </c>
      <c r="J2" s="22">
        <v>4</v>
      </c>
      <c r="K2" s="22">
        <v>5</v>
      </c>
      <c r="L2" s="22">
        <v>6</v>
      </c>
      <c r="M2" s="22">
        <v>7</v>
      </c>
      <c r="N2" s="22">
        <v>8</v>
      </c>
      <c r="O2" s="22">
        <v>9</v>
      </c>
      <c r="P2" s="22">
        <v>10</v>
      </c>
      <c r="Q2" s="22">
        <v>11</v>
      </c>
      <c r="R2" s="22">
        <v>12</v>
      </c>
      <c r="S2" s="23" t="str">
        <f>G1</f>
        <v>Year 1</v>
      </c>
      <c r="T2" s="22">
        <v>13</v>
      </c>
      <c r="U2" s="22">
        <v>14</v>
      </c>
      <c r="V2" s="22">
        <v>15</v>
      </c>
      <c r="W2" s="22">
        <v>16</v>
      </c>
      <c r="X2" s="22">
        <v>17</v>
      </c>
      <c r="Y2" s="22">
        <v>18</v>
      </c>
      <c r="Z2" s="22">
        <v>19</v>
      </c>
      <c r="AA2" s="22">
        <v>20</v>
      </c>
      <c r="AB2" s="22">
        <v>21</v>
      </c>
      <c r="AC2" s="22">
        <v>22</v>
      </c>
      <c r="AD2" s="22">
        <v>23</v>
      </c>
      <c r="AE2" s="22">
        <v>24</v>
      </c>
      <c r="AF2" s="24" t="str">
        <f>T1</f>
        <v>Year 2</v>
      </c>
      <c r="AG2" s="22">
        <v>25</v>
      </c>
      <c r="AH2" s="22">
        <v>26</v>
      </c>
      <c r="AI2" s="22">
        <v>27</v>
      </c>
      <c r="AJ2" s="22">
        <v>28</v>
      </c>
      <c r="AK2" s="22">
        <v>29</v>
      </c>
      <c r="AL2" s="22">
        <v>30</v>
      </c>
      <c r="AM2" s="22">
        <v>31</v>
      </c>
      <c r="AN2" s="22">
        <v>32</v>
      </c>
      <c r="AO2" s="22">
        <v>33</v>
      </c>
      <c r="AP2" s="22">
        <v>34</v>
      </c>
      <c r="AQ2" s="22">
        <v>35</v>
      </c>
      <c r="AR2" s="22">
        <v>36</v>
      </c>
      <c r="AS2" s="25" t="str">
        <f>AG1</f>
        <v>Year 3</v>
      </c>
      <c r="AT2" s="22">
        <v>37</v>
      </c>
      <c r="AU2" s="22">
        <v>38</v>
      </c>
      <c r="AV2" s="22">
        <v>39</v>
      </c>
      <c r="AW2" s="22">
        <v>40</v>
      </c>
      <c r="AX2" s="22">
        <v>41</v>
      </c>
      <c r="AY2" s="22">
        <v>42</v>
      </c>
      <c r="AZ2" s="22">
        <v>43</v>
      </c>
      <c r="BA2" s="22">
        <v>44</v>
      </c>
      <c r="BB2" s="22">
        <v>45</v>
      </c>
      <c r="BC2" s="22">
        <v>46</v>
      </c>
      <c r="BD2" s="22">
        <v>47</v>
      </c>
      <c r="BE2" s="22">
        <v>48</v>
      </c>
      <c r="BF2" s="26" t="str">
        <f>AT1</f>
        <v>Year 4</v>
      </c>
      <c r="BG2" s="22">
        <v>49</v>
      </c>
      <c r="BH2" s="22">
        <v>50</v>
      </c>
      <c r="BI2" s="22">
        <v>51</v>
      </c>
      <c r="BJ2" s="22">
        <v>52</v>
      </c>
      <c r="BK2" s="22">
        <v>53</v>
      </c>
      <c r="BL2" s="22">
        <v>54</v>
      </c>
      <c r="BM2" s="22">
        <v>55</v>
      </c>
      <c r="BN2" s="22">
        <v>56</v>
      </c>
      <c r="BO2" s="22">
        <v>57</v>
      </c>
      <c r="BP2" s="22">
        <v>58</v>
      </c>
      <c r="BQ2" s="22">
        <v>59</v>
      </c>
      <c r="BR2" s="22">
        <v>60</v>
      </c>
      <c r="BS2" s="30" t="str">
        <f>BG1</f>
        <v>Year 5</v>
      </c>
    </row>
    <row r="3" spans="1:71" s="58" customFormat="1" ht="6" customHeight="1" x14ac:dyDescent="0.2">
      <c r="A3" s="99"/>
      <c r="B3" s="60"/>
      <c r="C3" s="61"/>
      <c r="D3" s="61"/>
      <c r="E3" s="61"/>
      <c r="F3" s="61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2"/>
      <c r="BP3" s="32"/>
      <c r="BQ3" s="32"/>
      <c r="BR3" s="32"/>
      <c r="BS3" s="32"/>
    </row>
    <row r="4" spans="1:71" x14ac:dyDescent="0.2">
      <c r="A4" s="146"/>
      <c r="B4" s="147" t="s">
        <v>199</v>
      </c>
      <c r="C4" s="147"/>
      <c r="D4" s="147"/>
      <c r="E4" s="147"/>
      <c r="F4" s="148"/>
      <c r="G4" s="139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37"/>
      <c r="S4" s="38"/>
      <c r="T4" s="139"/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37"/>
      <c r="AF4" s="39"/>
      <c r="AG4" s="139"/>
      <c r="AH4" s="140"/>
      <c r="AI4" s="140"/>
      <c r="AJ4" s="140"/>
      <c r="AK4" s="140"/>
      <c r="AL4" s="140"/>
      <c r="AM4" s="140"/>
      <c r="AN4" s="140"/>
      <c r="AO4" s="140"/>
      <c r="AP4" s="140"/>
      <c r="AQ4" s="140"/>
      <c r="AR4" s="37"/>
      <c r="AS4" s="40"/>
      <c r="AT4" s="139"/>
      <c r="AU4" s="140"/>
      <c r="AV4" s="140"/>
      <c r="AW4" s="140"/>
      <c r="AX4" s="140"/>
      <c r="AY4" s="140"/>
      <c r="AZ4" s="140"/>
      <c r="BA4" s="140"/>
      <c r="BB4" s="140"/>
      <c r="BC4" s="140"/>
      <c r="BD4" s="140"/>
      <c r="BE4" s="37"/>
      <c r="BF4" s="41"/>
      <c r="BG4" s="139"/>
      <c r="BH4" s="140"/>
      <c r="BI4" s="140"/>
      <c r="BJ4" s="140"/>
      <c r="BK4" s="140"/>
      <c r="BL4" s="140"/>
      <c r="BM4" s="140"/>
      <c r="BN4" s="140"/>
      <c r="BO4" s="140"/>
      <c r="BP4" s="140"/>
      <c r="BQ4" s="140"/>
      <c r="BR4" s="37"/>
      <c r="BS4" s="42"/>
    </row>
    <row r="5" spans="1:71" x14ac:dyDescent="0.2">
      <c r="A5" s="100"/>
      <c r="B5" s="157" t="s">
        <v>146</v>
      </c>
      <c r="C5" s="157"/>
      <c r="D5" s="152"/>
      <c r="E5" s="157"/>
      <c r="F5" s="148"/>
      <c r="G5" s="35">
        <f t="shared" ref="G5:R5" si="0">G39-G16-SUM(G6:G7)</f>
        <v>791.81785000000002</v>
      </c>
      <c r="H5" s="36">
        <f t="shared" si="0"/>
        <v>49.66763750000041</v>
      </c>
      <c r="I5" s="36">
        <f t="shared" si="0"/>
        <v>-103.11319895833344</v>
      </c>
      <c r="J5" s="36">
        <f t="shared" si="0"/>
        <v>-260.50923220486015</v>
      </c>
      <c r="K5" s="36">
        <f t="shared" si="0"/>
        <v>-433.71177218026651</v>
      </c>
      <c r="L5" s="36">
        <f t="shared" si="0"/>
        <v>-636.68346584112032</v>
      </c>
      <c r="M5" s="36">
        <f t="shared" si="0"/>
        <v>-884.31666693413263</v>
      </c>
      <c r="N5" s="36">
        <f t="shared" si="0"/>
        <v>-1203.1583764771835</v>
      </c>
      <c r="O5" s="36">
        <f t="shared" si="0"/>
        <v>-1567.0184467034078</v>
      </c>
      <c r="P5" s="36">
        <f t="shared" si="0"/>
        <v>-1897.2887348059171</v>
      </c>
      <c r="Q5" s="36">
        <f t="shared" si="0"/>
        <v>-2228.098835986425</v>
      </c>
      <c r="R5" s="43">
        <f t="shared" si="0"/>
        <v>-2610.2811117134615</v>
      </c>
      <c r="S5" s="44">
        <f>R5</f>
        <v>-2610.2811117134615</v>
      </c>
      <c r="T5" s="35">
        <f t="shared" ref="T5:AE5" si="1">T39-T16-SUM(T6:T7)</f>
        <v>-3062.3819807239161</v>
      </c>
      <c r="U5" s="36">
        <f t="shared" si="1"/>
        <v>-5308.6940905538595</v>
      </c>
      <c r="V5" s="36">
        <f t="shared" si="1"/>
        <v>-5144.2731773429859</v>
      </c>
      <c r="W5" s="36">
        <f t="shared" si="1"/>
        <v>-5154.3774916513703</v>
      </c>
      <c r="X5" s="36">
        <f t="shared" si="1"/>
        <v>-6230.3874023359404</v>
      </c>
      <c r="Y5" s="36">
        <f t="shared" si="1"/>
        <v>-7537.8354430220206</v>
      </c>
      <c r="Z5" s="36">
        <f t="shared" si="1"/>
        <v>-9157.5070604374523</v>
      </c>
      <c r="AA5" s="36">
        <f t="shared" si="1"/>
        <v>-10730.10149596167</v>
      </c>
      <c r="AB5" s="36">
        <f t="shared" si="1"/>
        <v>-13287.44552278674</v>
      </c>
      <c r="AC5" s="36">
        <f t="shared" si="1"/>
        <v>-16480.979888635491</v>
      </c>
      <c r="AD5" s="36">
        <f t="shared" si="1"/>
        <v>-20552.138270000254</v>
      </c>
      <c r="AE5" s="43">
        <f t="shared" si="1"/>
        <v>-25011.315267115242</v>
      </c>
      <c r="AF5" s="45">
        <f>AE5</f>
        <v>-25011.315267115242</v>
      </c>
      <c r="AG5" s="35">
        <f t="shared" ref="AG5:AR5" si="2">AG39-AG16-SUM(AG6:AG7)</f>
        <v>-29452.931605349499</v>
      </c>
      <c r="AH5" s="36">
        <f t="shared" si="2"/>
        <v>-46451.166399447247</v>
      </c>
      <c r="AI5" s="36">
        <f t="shared" si="2"/>
        <v>-44590.762050393249</v>
      </c>
      <c r="AJ5" s="36">
        <f t="shared" si="2"/>
        <v>-43087.670292017676</v>
      </c>
      <c r="AK5" s="36">
        <f t="shared" si="2"/>
        <v>-48075.576073232529</v>
      </c>
      <c r="AL5" s="36">
        <f t="shared" si="2"/>
        <v>-53317.796831672254</v>
      </c>
      <c r="AM5" s="36">
        <f t="shared" si="2"/>
        <v>-58929.531047959055</v>
      </c>
      <c r="AN5" s="36">
        <f t="shared" si="2"/>
        <v>-65140.855806004547</v>
      </c>
      <c r="AO5" s="36">
        <f t="shared" si="2"/>
        <v>-71796.403734715437</v>
      </c>
      <c r="AP5" s="36">
        <f t="shared" si="2"/>
        <v>-79026.043539686667</v>
      </c>
      <c r="AQ5" s="36">
        <f t="shared" si="2"/>
        <v>-87103.927528981643</v>
      </c>
      <c r="AR5" s="43">
        <f t="shared" si="2"/>
        <v>-95830.720849488745</v>
      </c>
      <c r="AS5" s="46">
        <f>AR5</f>
        <v>-95830.720849488745</v>
      </c>
      <c r="AT5" s="35">
        <f t="shared" ref="AT5:BE5" si="3">AT39-AT16-SUM(AT6:AT7)</f>
        <v>-105355.22785218476</v>
      </c>
      <c r="AU5" s="36">
        <f t="shared" si="3"/>
        <v>-183736.80938843155</v>
      </c>
      <c r="AV5" s="36">
        <f t="shared" si="3"/>
        <v>-160969.25576916966</v>
      </c>
      <c r="AW5" s="36">
        <f t="shared" si="3"/>
        <v>-140208.06323171381</v>
      </c>
      <c r="AX5" s="36">
        <f t="shared" si="3"/>
        <v>-154414.53321927396</v>
      </c>
      <c r="AY5" s="36">
        <f t="shared" si="3"/>
        <v>-169749.51256108852</v>
      </c>
      <c r="AZ5" s="36">
        <f t="shared" si="3"/>
        <v>-186498.91458300775</v>
      </c>
      <c r="BA5" s="36">
        <f t="shared" si="3"/>
        <v>-205379.17888142762</v>
      </c>
      <c r="BB5" s="36">
        <f t="shared" si="3"/>
        <v>-225764.01856829715</v>
      </c>
      <c r="BC5" s="36">
        <f t="shared" si="3"/>
        <v>-248040.4661653518</v>
      </c>
      <c r="BD5" s="36">
        <f t="shared" si="3"/>
        <v>-273142.9380220318</v>
      </c>
      <c r="BE5" s="43">
        <f t="shared" si="3"/>
        <v>-298742.57565445727</v>
      </c>
      <c r="BF5" s="47">
        <f>BE5</f>
        <v>-298742.57565445727</v>
      </c>
      <c r="BG5" s="35">
        <f t="shared" ref="BG5:BR5" si="4">BG39-BG16-SUM(BG6:BG7)</f>
        <v>-324128.7180835068</v>
      </c>
      <c r="BH5" s="36">
        <f t="shared" si="4"/>
        <v>-562281.26892649708</v>
      </c>
      <c r="BI5" s="36">
        <f t="shared" si="4"/>
        <v>-481492.61801875581</v>
      </c>
      <c r="BJ5" s="36">
        <f t="shared" si="4"/>
        <v>-402929.44111191202</v>
      </c>
      <c r="BK5" s="36">
        <f t="shared" si="4"/>
        <v>-431477.50457666593</v>
      </c>
      <c r="BL5" s="36">
        <f t="shared" si="4"/>
        <v>-460563.48072410619</v>
      </c>
      <c r="BM5" s="36">
        <f t="shared" si="4"/>
        <v>-490863.26135864155</v>
      </c>
      <c r="BN5" s="36">
        <f t="shared" si="4"/>
        <v>-524196.77854649443</v>
      </c>
      <c r="BO5" s="36">
        <f t="shared" si="4"/>
        <v>-558504.65639668866</v>
      </c>
      <c r="BP5" s="36">
        <f t="shared" si="4"/>
        <v>-594569.42921029695</v>
      </c>
      <c r="BQ5" s="36">
        <f t="shared" si="4"/>
        <v>-634650.35694917408</v>
      </c>
      <c r="BR5" s="43">
        <f t="shared" si="4"/>
        <v>-657556.85155574512</v>
      </c>
      <c r="BS5" s="48">
        <f>BR5</f>
        <v>-657556.85155574512</v>
      </c>
    </row>
    <row r="6" spans="1:71" x14ac:dyDescent="0.2">
      <c r="A6" s="100"/>
      <c r="B6" s="157" t="s">
        <v>167</v>
      </c>
      <c r="C6" s="157"/>
      <c r="D6" s="152"/>
      <c r="E6" s="157"/>
      <c r="F6" s="148"/>
      <c r="G6" s="35">
        <f>F6+CashBudget!G20-CashBudget!G26</f>
        <v>393.25</v>
      </c>
      <c r="H6" s="36">
        <f>G6+CashBudget!H20-CashBudget!H26</f>
        <v>616.13969999999995</v>
      </c>
      <c r="I6" s="36">
        <f>H6+CashBudget!I20-CashBudget!I26</f>
        <v>823.00414166666656</v>
      </c>
      <c r="J6" s="36">
        <f>I6+CashBudget!J20-CashBudget!J26</f>
        <v>1007.8929243055552</v>
      </c>
      <c r="K6" s="36">
        <f>J6+CashBudget!K20-CashBudget!K26</f>
        <v>1233.7784054976851</v>
      </c>
      <c r="L6" s="36">
        <f>K6+CashBudget!L20-CashBudget!L26</f>
        <v>1515.2970605391583</v>
      </c>
      <c r="M6" s="36">
        <f>L6+CashBudget!M20-CashBudget!M26</f>
        <v>1836.9443473757547</v>
      </c>
      <c r="N6" s="36">
        <f>M6+CashBudget!N20-CashBudget!N26</f>
        <v>2242.5070784862346</v>
      </c>
      <c r="O6" s="36">
        <f>N6+CashBudget!O20-CashBudget!O26</f>
        <v>2768.8343147338369</v>
      </c>
      <c r="P6" s="36">
        <f>O6+CashBudget!P20-CashBudget!P26</f>
        <v>3332.1507108874894</v>
      </c>
      <c r="Q6" s="36">
        <f>P6+CashBudget!Q20-CashBudget!Q26</f>
        <v>3790.1553559834565</v>
      </c>
      <c r="R6" s="43">
        <f>Q6+CashBudget!R20-CashBudget!R26</f>
        <v>4309.0627899519022</v>
      </c>
      <c r="S6" s="44">
        <f t="shared" ref="S6:S8" si="5">R6</f>
        <v>4309.0627899519022</v>
      </c>
      <c r="T6" s="36">
        <f>R6+CashBudget!T20-CashBudget!T26</f>
        <v>4911.59902230631</v>
      </c>
      <c r="U6" s="36">
        <f>T6+CashBudget!U20-CashBudget!U26</f>
        <v>5643.2460893157604</v>
      </c>
      <c r="V6" s="36">
        <f>U6+CashBudget!V20-CashBudget!V26</f>
        <v>6586.9133339781965</v>
      </c>
      <c r="W6" s="36">
        <f>V6+CashBudget!W20-CashBudget!W26</f>
        <v>7670.503960801354</v>
      </c>
      <c r="X6" s="36">
        <f>W6+CashBudget!X20-CashBudget!X26</f>
        <v>9043.5950701707479</v>
      </c>
      <c r="Y6" s="36">
        <f>X6+CashBudget!Y20-CashBudget!Y26</f>
        <v>10817.10643058678</v>
      </c>
      <c r="Z6" s="36">
        <f>Y6+CashBudget!Z20-CashBudget!Z26</f>
        <v>12914.32373310728</v>
      </c>
      <c r="AA6" s="36">
        <f>Z6+CashBudget!AA20-CashBudget!AA26</f>
        <v>15573.393888469454</v>
      </c>
      <c r="AB6" s="36">
        <f>AA6+CashBudget!AB20-CashBudget!AB26</f>
        <v>18983.337906140918</v>
      </c>
      <c r="AC6" s="36">
        <f>AB6+CashBudget!AC20-CashBudget!AC26</f>
        <v>23121.289982086597</v>
      </c>
      <c r="AD6" s="36">
        <f>AC6+CashBudget!AD20-CashBudget!AD26</f>
        <v>28361.782680131124</v>
      </c>
      <c r="AE6" s="36">
        <f>AD6+CashBudget!AE20-CashBudget!AE26</f>
        <v>35054.181445114264</v>
      </c>
      <c r="AF6" s="45">
        <f t="shared" ref="AF6:AF8" si="6">AE6</f>
        <v>35054.181445114264</v>
      </c>
      <c r="AG6" s="36">
        <f>AE6+CashBudget!AG20-CashBudget!AG26</f>
        <v>41805.046485616032</v>
      </c>
      <c r="AH6" s="36">
        <f>AG6+CashBudget!AH20-CashBudget!AH26</f>
        <v>48469.571778343619</v>
      </c>
      <c r="AI6" s="36">
        <f>AH6+CashBudget!AI20-CashBudget!AI26</f>
        <v>55258.889316740562</v>
      </c>
      <c r="AJ6" s="36">
        <f>AI6+CashBudget!AJ20-CashBudget!AJ26</f>
        <v>61980.956393337401</v>
      </c>
      <c r="AK6" s="36">
        <f>AJ6+CashBudget!AK20-CashBudget!AK26</f>
        <v>69081.469244543739</v>
      </c>
      <c r="AL6" s="36">
        <f>AK6+CashBudget!AL20-CashBudget!AL26</f>
        <v>76802.882917077237</v>
      </c>
      <c r="AM6" s="36">
        <f>AL6+CashBudget!AM20-CashBudget!AM26</f>
        <v>84783.707677908591</v>
      </c>
      <c r="AN6" s="36">
        <f>AM6+CashBudget!AN20-CashBudget!AN26</f>
        <v>93505.635521070129</v>
      </c>
      <c r="AO6" s="36">
        <f>AN6+CashBudget!AO20-CashBudget!AO26</f>
        <v>103210.69169352707</v>
      </c>
      <c r="AP6" s="36">
        <f>AO6+CashBudget!AP20-CashBudget!AP26</f>
        <v>113416.06298082438</v>
      </c>
      <c r="AQ6" s="36">
        <f>AP6+CashBudget!AQ20-CashBudget!AQ26</f>
        <v>124708.61879318752</v>
      </c>
      <c r="AR6" s="36">
        <f>AQ6+CashBudget!AR20-CashBudget!AR26</f>
        <v>137369.30070494095</v>
      </c>
      <c r="AS6" s="46">
        <f t="shared" ref="AS6:AS8" si="7">AR6</f>
        <v>137369.30070494095</v>
      </c>
      <c r="AT6" s="36">
        <f>AR6+CashBudget!AT20-CashBudget!AT26</f>
        <v>150795.97830392059</v>
      </c>
      <c r="AU6" s="36">
        <f>AT6+CashBudget!AU20-CashBudget!AU26</f>
        <v>165688.01625205789</v>
      </c>
      <c r="AV6" s="36">
        <f>AU6+CashBudget!AV20-CashBudget!AV26</f>
        <v>182538.47855748551</v>
      </c>
      <c r="AW6" s="36">
        <f>AV6+CashBudget!AW20-CashBudget!AW26</f>
        <v>200237.04550026439</v>
      </c>
      <c r="AX6" s="36">
        <f>AW6+CashBudget!AX20-CashBudget!AX26</f>
        <v>219970.31445674947</v>
      </c>
      <c r="AY6" s="36">
        <f>AX6+CashBudget!AY20-CashBudget!AY26</f>
        <v>242313.25077355333</v>
      </c>
      <c r="AZ6" s="36">
        <f>AY6+CashBudget!AZ20-CashBudget!AZ26</f>
        <v>265856.54683564714</v>
      </c>
      <c r="BA6" s="36">
        <f>AZ6+CashBudget!BA20-CashBudget!BA26</f>
        <v>292094.78577135678</v>
      </c>
      <c r="BB6" s="36">
        <f>BA6+CashBudget!BB20-CashBudget!BB26</f>
        <v>321783.31304399169</v>
      </c>
      <c r="BC6" s="36">
        <f>BB6+CashBudget!BC20-CashBudget!BC26</f>
        <v>353085.40980297979</v>
      </c>
      <c r="BD6" s="36">
        <f>BC6+CashBudget!BD20-CashBudget!BD26</f>
        <v>387987.55939191033</v>
      </c>
      <c r="BE6" s="36">
        <f>BD6+CashBudget!BE20-CashBudget!BE26</f>
        <v>427451.20698090759</v>
      </c>
      <c r="BF6" s="47">
        <f t="shared" ref="BF6:BF8" si="8">BE6</f>
        <v>427451.20698090759</v>
      </c>
      <c r="BG6" s="36">
        <f>BE6+CashBudget!BG20-CashBudget!BG26</f>
        <v>465400.56004743162</v>
      </c>
      <c r="BH6" s="36">
        <f>BG6+CashBudget!BH20-CashBudget!BH26</f>
        <v>503719.85267497425</v>
      </c>
      <c r="BI6" s="36">
        <f>BH6+CashBudget!BI20-CashBudget!BI26</f>
        <v>543629.96847439907</v>
      </c>
      <c r="BJ6" s="36">
        <f>BI6+CashBudget!BJ20-CashBudget!BJ26</f>
        <v>582199.26951360097</v>
      </c>
      <c r="BK6" s="36">
        <f>BJ6+CashBudget!BK20-CashBudget!BK26</f>
        <v>622791.82709230576</v>
      </c>
      <c r="BL6" s="36">
        <f>BK6+CashBudget!BL20-CashBudget!BL26</f>
        <v>666949.73297668435</v>
      </c>
      <c r="BM6" s="36">
        <f>BL6+CashBudget!BM20-CashBudget!BM26</f>
        <v>710415.52201138507</v>
      </c>
      <c r="BN6" s="36">
        <f>BM6+CashBudget!BN20-CashBudget!BN26</f>
        <v>757256.90825014736</v>
      </c>
      <c r="BO6" s="36">
        <f>BN6+CashBudget!BO20-CashBudget!BO26</f>
        <v>809199.95718025533</v>
      </c>
      <c r="BP6" s="36">
        <f>BO6+CashBudget!BP20-CashBudget!BP26</f>
        <v>860608.95986329601</v>
      </c>
      <c r="BQ6" s="36">
        <f>BP6+CashBudget!BQ20-CashBudget!BQ26</f>
        <v>916602.27073140256</v>
      </c>
      <c r="BR6" s="36">
        <f>BQ6+CashBudget!BR20-CashBudget!BR26</f>
        <v>979277.52201987803</v>
      </c>
      <c r="BS6" s="48">
        <f t="shared" ref="BS6:BS8" si="9">BR6</f>
        <v>979277.52201987803</v>
      </c>
    </row>
    <row r="7" spans="1:71" x14ac:dyDescent="0.2">
      <c r="A7" s="100" t="s">
        <v>142</v>
      </c>
      <c r="B7" s="157" t="s">
        <v>168</v>
      </c>
      <c r="C7" s="157"/>
      <c r="D7" s="152"/>
      <c r="E7" s="157"/>
      <c r="F7" s="148"/>
      <c r="G7" s="35">
        <f>CashBudget!G40</f>
        <v>208.18215000000001</v>
      </c>
      <c r="H7" s="36">
        <f>CashBudget!H40</f>
        <v>450.33236250000004</v>
      </c>
      <c r="I7" s="36">
        <f>CashBudget!I40</f>
        <v>603.11319895833333</v>
      </c>
      <c r="J7" s="36">
        <f>CashBudget!J40</f>
        <v>760.50923220486106</v>
      </c>
      <c r="K7" s="36">
        <f>CashBudget!K40</f>
        <v>933.71177218026628</v>
      </c>
      <c r="L7" s="36">
        <f>CashBudget!L40</f>
        <v>1136.6834658411217</v>
      </c>
      <c r="M7" s="36">
        <f>CashBudget!M40</f>
        <v>1384.3166669341317</v>
      </c>
      <c r="N7" s="36">
        <f>CashBudget!N40</f>
        <v>1703.1583764771847</v>
      </c>
      <c r="O7" s="36">
        <f>CashBudget!O40</f>
        <v>2067.0184467034082</v>
      </c>
      <c r="P7" s="36">
        <f>CashBudget!P40</f>
        <v>2397.2887348059162</v>
      </c>
      <c r="Q7" s="36">
        <f>CashBudget!Q40</f>
        <v>2728.0988359864241</v>
      </c>
      <c r="R7" s="43">
        <f>CashBudget!R40</f>
        <v>3110.2811117134584</v>
      </c>
      <c r="S7" s="44">
        <f t="shared" si="5"/>
        <v>3110.2811117134584</v>
      </c>
      <c r="T7" s="35">
        <f>CashBudget!T40</f>
        <v>3562.3819807239115</v>
      </c>
      <c r="U7" s="36">
        <f>CashBudget!U40</f>
        <v>5808.6940905538549</v>
      </c>
      <c r="V7" s="36">
        <f>CashBudget!V40</f>
        <v>5644.2731773429832</v>
      </c>
      <c r="W7" s="36">
        <f>CashBudget!W40</f>
        <v>5654.377491651363</v>
      </c>
      <c r="X7" s="36">
        <f>CashBudget!X40</f>
        <v>6730.3874023359367</v>
      </c>
      <c r="Y7" s="36">
        <f>CashBudget!Y40</f>
        <v>8037.8354430220179</v>
      </c>
      <c r="Z7" s="36">
        <f>CashBudget!Z40</f>
        <v>9657.5070604374469</v>
      </c>
      <c r="AA7" s="36">
        <f>CashBudget!AA40</f>
        <v>11730.101495961671</v>
      </c>
      <c r="AB7" s="36">
        <f>CashBudget!AB40</f>
        <v>14287.445522786738</v>
      </c>
      <c r="AC7" s="36">
        <f>CashBudget!AC40</f>
        <v>17480.979888635487</v>
      </c>
      <c r="AD7" s="36">
        <f>CashBudget!AD40</f>
        <v>21552.138270000247</v>
      </c>
      <c r="AE7" s="43">
        <f>CashBudget!AE40</f>
        <v>26011.315267115238</v>
      </c>
      <c r="AF7" s="45">
        <f t="shared" si="6"/>
        <v>26011.315267115238</v>
      </c>
      <c r="AG7" s="35">
        <f>CashBudget!AG40</f>
        <v>30452.931605349509</v>
      </c>
      <c r="AH7" s="36">
        <f>CashBudget!AH40</f>
        <v>47451.166399447233</v>
      </c>
      <c r="AI7" s="36">
        <f>CashBudget!AI40</f>
        <v>45590.762050393249</v>
      </c>
      <c r="AJ7" s="36">
        <f>CashBudget!AJ40</f>
        <v>44087.670292017669</v>
      </c>
      <c r="AK7" s="36">
        <f>CashBudget!AK40</f>
        <v>49075.576073232536</v>
      </c>
      <c r="AL7" s="36">
        <f>CashBudget!AL40</f>
        <v>54317.796831672284</v>
      </c>
      <c r="AM7" s="36">
        <f>CashBudget!AM40</f>
        <v>59929.531047959099</v>
      </c>
      <c r="AN7" s="36">
        <f>CashBudget!AN40</f>
        <v>66140.855806004605</v>
      </c>
      <c r="AO7" s="36">
        <f>CashBudget!AO40</f>
        <v>72796.403734715466</v>
      </c>
      <c r="AP7" s="36">
        <f>CashBudget!AP40</f>
        <v>80026.043539686667</v>
      </c>
      <c r="AQ7" s="36">
        <f>CashBudget!AQ40</f>
        <v>88103.927528981629</v>
      </c>
      <c r="AR7" s="43">
        <f>CashBudget!AR40</f>
        <v>96830.720849488716</v>
      </c>
      <c r="AS7" s="46">
        <f t="shared" si="7"/>
        <v>96830.720849488716</v>
      </c>
      <c r="AT7" s="35">
        <f>CashBudget!AT40</f>
        <v>106355.22785218466</v>
      </c>
      <c r="AU7" s="36">
        <f>CashBudget!AU40</f>
        <v>184236.80938843143</v>
      </c>
      <c r="AV7" s="36">
        <f>CashBudget!AV40</f>
        <v>161969.25576916951</v>
      </c>
      <c r="AW7" s="36">
        <f>CashBudget!AW40</f>
        <v>141208.06323171387</v>
      </c>
      <c r="AX7" s="36">
        <f>CashBudget!AX40</f>
        <v>155414.53321927399</v>
      </c>
      <c r="AY7" s="36">
        <f>CashBudget!AY40</f>
        <v>170749.51256108846</v>
      </c>
      <c r="AZ7" s="36">
        <f>CashBudget!AZ40</f>
        <v>187498.91458300775</v>
      </c>
      <c r="BA7" s="36">
        <f>CashBudget!BA40</f>
        <v>206379.17888142768</v>
      </c>
      <c r="BB7" s="36">
        <f>CashBudget!BB40</f>
        <v>226764.01856829715</v>
      </c>
      <c r="BC7" s="36">
        <f>CashBudget!BC40</f>
        <v>249040.46616535186</v>
      </c>
      <c r="BD7" s="36">
        <f>CashBudget!BD40</f>
        <v>274142.93802203209</v>
      </c>
      <c r="BE7" s="43">
        <f>CashBudget!BE40</f>
        <v>299742.57565445732</v>
      </c>
      <c r="BF7" s="47">
        <f t="shared" si="8"/>
        <v>299742.57565445732</v>
      </c>
      <c r="BG7" s="35">
        <f>CashBudget!BG40</f>
        <v>325128.71808350686</v>
      </c>
      <c r="BH7" s="36">
        <f>CashBudget!BH40</f>
        <v>562781.26892649732</v>
      </c>
      <c r="BI7" s="36">
        <f>CashBudget!BI40</f>
        <v>482492.61801875592</v>
      </c>
      <c r="BJ7" s="36">
        <f>CashBudget!BJ40</f>
        <v>403929.44111191225</v>
      </c>
      <c r="BK7" s="36">
        <f>CashBudget!BK40</f>
        <v>432477.50457666616</v>
      </c>
      <c r="BL7" s="36">
        <f>CashBudget!BL40</f>
        <v>461563.48072410619</v>
      </c>
      <c r="BM7" s="36">
        <f>CashBudget!BM40</f>
        <v>491863.26135864161</v>
      </c>
      <c r="BN7" s="36">
        <f>CashBudget!BN40</f>
        <v>525196.77854649408</v>
      </c>
      <c r="BO7" s="36">
        <f>CashBudget!BO40</f>
        <v>559504.65639668808</v>
      </c>
      <c r="BP7" s="36">
        <f>CashBudget!BP40</f>
        <v>595569.42921029683</v>
      </c>
      <c r="BQ7" s="36">
        <f>CashBudget!BQ40</f>
        <v>635650.35694917338</v>
      </c>
      <c r="BR7" s="43">
        <f>CashBudget!BR40</f>
        <v>658556.85155574488</v>
      </c>
      <c r="BS7" s="48">
        <f t="shared" si="9"/>
        <v>658556.85155574488</v>
      </c>
    </row>
    <row r="8" spans="1:71" s="89" customFormat="1" x14ac:dyDescent="0.2">
      <c r="A8" s="100"/>
      <c r="B8" s="152" t="s">
        <v>147</v>
      </c>
      <c r="C8" s="152"/>
      <c r="D8" s="152"/>
      <c r="E8" s="152"/>
      <c r="F8" s="152"/>
      <c r="G8" s="35">
        <f t="shared" ref="G8:AN8" si="10">SUM(G5:G7)</f>
        <v>1393.25</v>
      </c>
      <c r="H8" s="36">
        <f t="shared" si="10"/>
        <v>1116.1397000000004</v>
      </c>
      <c r="I8" s="36">
        <f t="shared" si="10"/>
        <v>1323.0041416666663</v>
      </c>
      <c r="J8" s="36">
        <f t="shared" si="10"/>
        <v>1507.8929243055561</v>
      </c>
      <c r="K8" s="36">
        <f t="shared" si="10"/>
        <v>1733.7784054976848</v>
      </c>
      <c r="L8" s="36">
        <f t="shared" si="10"/>
        <v>2015.2970605391597</v>
      </c>
      <c r="M8" s="36">
        <f t="shared" si="10"/>
        <v>2336.9443473757538</v>
      </c>
      <c r="N8" s="36">
        <f t="shared" si="10"/>
        <v>2742.5070784862355</v>
      </c>
      <c r="O8" s="36">
        <f t="shared" si="10"/>
        <v>3268.8343147338373</v>
      </c>
      <c r="P8" s="36">
        <f t="shared" si="10"/>
        <v>3832.1507108874885</v>
      </c>
      <c r="Q8" s="36">
        <f t="shared" si="10"/>
        <v>4290.1553559834556</v>
      </c>
      <c r="R8" s="43">
        <f t="shared" si="10"/>
        <v>4809.0627899518986</v>
      </c>
      <c r="S8" s="44">
        <f t="shared" si="5"/>
        <v>4809.0627899518986</v>
      </c>
      <c r="T8" s="35">
        <f t="shared" si="10"/>
        <v>5411.5990223063054</v>
      </c>
      <c r="U8" s="36">
        <f t="shared" si="10"/>
        <v>6143.2460893157559</v>
      </c>
      <c r="V8" s="36">
        <f t="shared" si="10"/>
        <v>7086.9133339781938</v>
      </c>
      <c r="W8" s="36">
        <f t="shared" si="10"/>
        <v>8170.5039608013467</v>
      </c>
      <c r="X8" s="36">
        <f t="shared" si="10"/>
        <v>9543.5950701707443</v>
      </c>
      <c r="Y8" s="36">
        <f t="shared" si="10"/>
        <v>11317.106430586777</v>
      </c>
      <c r="Z8" s="36">
        <f t="shared" si="10"/>
        <v>13414.323733107274</v>
      </c>
      <c r="AA8" s="36">
        <f t="shared" si="10"/>
        <v>16573.393888469458</v>
      </c>
      <c r="AB8" s="36">
        <f t="shared" si="10"/>
        <v>19983.337906140914</v>
      </c>
      <c r="AC8" s="36">
        <f t="shared" si="10"/>
        <v>24121.289982086593</v>
      </c>
      <c r="AD8" s="36">
        <f t="shared" si="10"/>
        <v>29361.782680131117</v>
      </c>
      <c r="AE8" s="43">
        <f t="shared" si="10"/>
        <v>36054.181445114256</v>
      </c>
      <c r="AF8" s="45">
        <f t="shared" si="6"/>
        <v>36054.181445114256</v>
      </c>
      <c r="AG8" s="35">
        <f t="shared" si="10"/>
        <v>42805.04648561604</v>
      </c>
      <c r="AH8" s="36">
        <f t="shared" si="10"/>
        <v>49469.571778343605</v>
      </c>
      <c r="AI8" s="36">
        <f t="shared" si="10"/>
        <v>56258.889316740562</v>
      </c>
      <c r="AJ8" s="36">
        <f t="shared" si="10"/>
        <v>62980.956393337394</v>
      </c>
      <c r="AK8" s="36">
        <f t="shared" si="10"/>
        <v>70081.469244543754</v>
      </c>
      <c r="AL8" s="36">
        <f t="shared" si="10"/>
        <v>77802.882917077266</v>
      </c>
      <c r="AM8" s="36">
        <f t="shared" si="10"/>
        <v>85783.707677908635</v>
      </c>
      <c r="AN8" s="36">
        <f t="shared" si="10"/>
        <v>94505.635521070188</v>
      </c>
      <c r="AO8" s="36">
        <f t="shared" ref="AO8:BR8" si="11">SUM(AO5:AO7)</f>
        <v>104210.6916935271</v>
      </c>
      <c r="AP8" s="36">
        <f t="shared" si="11"/>
        <v>114416.06298082438</v>
      </c>
      <c r="AQ8" s="36">
        <f t="shared" si="11"/>
        <v>125708.6187931875</v>
      </c>
      <c r="AR8" s="43">
        <f t="shared" si="11"/>
        <v>138369.30070494092</v>
      </c>
      <c r="AS8" s="46">
        <f t="shared" si="7"/>
        <v>138369.30070494092</v>
      </c>
      <c r="AT8" s="35">
        <f t="shared" si="11"/>
        <v>151795.97830392048</v>
      </c>
      <c r="AU8" s="36">
        <f t="shared" si="11"/>
        <v>166188.01625205777</v>
      </c>
      <c r="AV8" s="36">
        <f t="shared" si="11"/>
        <v>183538.47855748536</v>
      </c>
      <c r="AW8" s="36">
        <f t="shared" si="11"/>
        <v>201237.04550026444</v>
      </c>
      <c r="AX8" s="36">
        <f t="shared" si="11"/>
        <v>220970.3144567495</v>
      </c>
      <c r="AY8" s="36">
        <f t="shared" si="11"/>
        <v>243313.25077355327</v>
      </c>
      <c r="AZ8" s="36">
        <f t="shared" si="11"/>
        <v>266856.54683564714</v>
      </c>
      <c r="BA8" s="36">
        <f t="shared" si="11"/>
        <v>293094.78577135684</v>
      </c>
      <c r="BB8" s="36">
        <f t="shared" si="11"/>
        <v>322783.31304399169</v>
      </c>
      <c r="BC8" s="36">
        <f t="shared" si="11"/>
        <v>354085.40980297985</v>
      </c>
      <c r="BD8" s="36">
        <f t="shared" si="11"/>
        <v>388987.55939191062</v>
      </c>
      <c r="BE8" s="43">
        <f t="shared" si="11"/>
        <v>428451.20698090765</v>
      </c>
      <c r="BF8" s="47">
        <f t="shared" si="8"/>
        <v>428451.20698090765</v>
      </c>
      <c r="BG8" s="35">
        <f t="shared" si="11"/>
        <v>466400.56004743167</v>
      </c>
      <c r="BH8" s="36">
        <f t="shared" si="11"/>
        <v>504219.85267497448</v>
      </c>
      <c r="BI8" s="36">
        <f t="shared" si="11"/>
        <v>544629.96847439918</v>
      </c>
      <c r="BJ8" s="36">
        <f t="shared" si="11"/>
        <v>583199.2695136012</v>
      </c>
      <c r="BK8" s="36">
        <f t="shared" si="11"/>
        <v>623791.82709230599</v>
      </c>
      <c r="BL8" s="36">
        <f t="shared" si="11"/>
        <v>667949.73297668435</v>
      </c>
      <c r="BM8" s="36">
        <f t="shared" si="11"/>
        <v>711415.52201138507</v>
      </c>
      <c r="BN8" s="36">
        <f t="shared" si="11"/>
        <v>758256.90825014701</v>
      </c>
      <c r="BO8" s="36">
        <f t="shared" si="11"/>
        <v>810199.95718025474</v>
      </c>
      <c r="BP8" s="36">
        <f t="shared" si="11"/>
        <v>861608.9598632959</v>
      </c>
      <c r="BQ8" s="36">
        <f t="shared" si="11"/>
        <v>917602.27073140186</v>
      </c>
      <c r="BR8" s="43">
        <f t="shared" si="11"/>
        <v>980277.5220198778</v>
      </c>
      <c r="BS8" s="48">
        <f t="shared" si="9"/>
        <v>980277.5220198778</v>
      </c>
    </row>
    <row r="9" spans="1:71" x14ac:dyDescent="0.2">
      <c r="A9" s="100"/>
      <c r="B9" s="153" t="s">
        <v>201</v>
      </c>
      <c r="C9" s="153"/>
      <c r="D9" s="153"/>
      <c r="E9" s="153"/>
      <c r="F9" s="148"/>
      <c r="G9" s="35"/>
      <c r="H9" s="36"/>
      <c r="I9" s="36"/>
      <c r="J9" s="36"/>
      <c r="K9" s="36"/>
      <c r="L9" s="36"/>
      <c r="M9" s="36"/>
      <c r="N9" s="36"/>
      <c r="O9" s="36"/>
      <c r="P9" s="36"/>
      <c r="Q9" s="36"/>
      <c r="R9" s="43"/>
      <c r="S9" s="44"/>
      <c r="T9" s="35"/>
      <c r="U9" s="36"/>
      <c r="V9" s="36"/>
      <c r="W9" s="36"/>
      <c r="X9" s="36"/>
      <c r="Y9" s="36"/>
      <c r="Z9" s="36"/>
      <c r="AA9" s="36"/>
      <c r="AB9" s="36"/>
      <c r="AC9" s="36"/>
      <c r="AD9" s="36"/>
      <c r="AE9" s="43"/>
      <c r="AF9" s="45"/>
      <c r="AG9" s="35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43"/>
      <c r="AS9" s="46"/>
      <c r="AT9" s="35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43"/>
      <c r="BF9" s="47"/>
      <c r="BG9" s="35"/>
      <c r="BH9" s="36"/>
      <c r="BI9" s="36"/>
      <c r="BJ9" s="36"/>
      <c r="BK9" s="36"/>
      <c r="BL9" s="36"/>
      <c r="BM9" s="36"/>
      <c r="BN9" s="36"/>
      <c r="BO9" s="36"/>
      <c r="BP9" s="36"/>
      <c r="BQ9" s="36"/>
      <c r="BR9" s="43"/>
      <c r="BS9" s="48"/>
    </row>
    <row r="10" spans="1:71" x14ac:dyDescent="0.2">
      <c r="A10" s="100"/>
      <c r="B10" s="151" t="s">
        <v>153</v>
      </c>
      <c r="C10" s="151"/>
      <c r="D10" s="151"/>
      <c r="E10" s="151"/>
      <c r="F10" s="148"/>
      <c r="G10" s="35">
        <f>CapEx!G63</f>
        <v>250</v>
      </c>
      <c r="H10" s="36">
        <f>G10+CapEx!H63</f>
        <v>325</v>
      </c>
      <c r="I10" s="36">
        <f>H10+CapEx!I63</f>
        <v>355</v>
      </c>
      <c r="J10" s="36">
        <f>I10+CapEx!J63</f>
        <v>1805</v>
      </c>
      <c r="K10" s="36">
        <f>J10+CapEx!K63</f>
        <v>2705</v>
      </c>
      <c r="L10" s="36">
        <f>K10+CapEx!L63</f>
        <v>2705</v>
      </c>
      <c r="M10" s="36">
        <f>L10+CapEx!M63</f>
        <v>2705</v>
      </c>
      <c r="N10" s="36">
        <f>M10+CapEx!N63</f>
        <v>2705</v>
      </c>
      <c r="O10" s="36">
        <f>N10+CapEx!O63</f>
        <v>2705</v>
      </c>
      <c r="P10" s="36">
        <f>O10+CapEx!P63</f>
        <v>2705</v>
      </c>
      <c r="Q10" s="36">
        <f>P10+CapEx!Q63</f>
        <v>2705</v>
      </c>
      <c r="R10" s="36">
        <f>Q10+CapEx!R63</f>
        <v>2705</v>
      </c>
      <c r="S10" s="44">
        <f t="shared" ref="S10:S16" si="12">R10</f>
        <v>2705</v>
      </c>
      <c r="T10" s="36">
        <f>R10+CapEx!T63</f>
        <v>5205</v>
      </c>
      <c r="U10" s="36">
        <f>T10+CapEx!U63</f>
        <v>5205</v>
      </c>
      <c r="V10" s="36">
        <f>U10+CapEx!V63</f>
        <v>5205</v>
      </c>
      <c r="W10" s="36">
        <f>V10+CapEx!W63</f>
        <v>5205</v>
      </c>
      <c r="X10" s="36">
        <f>W10+CapEx!X63</f>
        <v>5205</v>
      </c>
      <c r="Y10" s="36">
        <f>X10+CapEx!Y63</f>
        <v>5205</v>
      </c>
      <c r="Z10" s="36">
        <f>Y10+CapEx!Z63</f>
        <v>5205</v>
      </c>
      <c r="AA10" s="36">
        <f>Z10+CapEx!AA63</f>
        <v>5205</v>
      </c>
      <c r="AB10" s="36">
        <f>AA10+CapEx!AB63</f>
        <v>5205</v>
      </c>
      <c r="AC10" s="36">
        <f>AB10+CapEx!AC63</f>
        <v>5205</v>
      </c>
      <c r="AD10" s="36">
        <f>AC10+CapEx!AD63</f>
        <v>5205</v>
      </c>
      <c r="AE10" s="36">
        <f>AD10+CapEx!AE63</f>
        <v>5205</v>
      </c>
      <c r="AF10" s="45">
        <f t="shared" ref="AF10:AF16" si="13">AE10</f>
        <v>5205</v>
      </c>
      <c r="AG10" s="36">
        <f>AE10+CapEx!AG63</f>
        <v>5205</v>
      </c>
      <c r="AH10" s="36">
        <f>AG10+CapEx!AH63</f>
        <v>5205</v>
      </c>
      <c r="AI10" s="36">
        <f>AH10+CapEx!AI63</f>
        <v>5205</v>
      </c>
      <c r="AJ10" s="36">
        <f>AI10+CapEx!AJ63</f>
        <v>5205</v>
      </c>
      <c r="AK10" s="36">
        <f>AJ10+CapEx!AK63</f>
        <v>5205</v>
      </c>
      <c r="AL10" s="36">
        <f>AK10+CapEx!AL63</f>
        <v>5205</v>
      </c>
      <c r="AM10" s="36">
        <f>AL10+CapEx!AM63</f>
        <v>5205</v>
      </c>
      <c r="AN10" s="36">
        <f>AM10+CapEx!AN63</f>
        <v>5205</v>
      </c>
      <c r="AO10" s="36">
        <f>AN10+CapEx!AO63</f>
        <v>5205</v>
      </c>
      <c r="AP10" s="36">
        <f>AO10+CapEx!AP63</f>
        <v>5205</v>
      </c>
      <c r="AQ10" s="36">
        <f>AP10+CapEx!AQ63</f>
        <v>5205</v>
      </c>
      <c r="AR10" s="36">
        <f>AQ10+CapEx!AR63</f>
        <v>5205</v>
      </c>
      <c r="AS10" s="46">
        <f t="shared" ref="AS10:AS16" si="14">AR10</f>
        <v>5205</v>
      </c>
      <c r="AT10" s="36">
        <f>AR10+CapEx!AT63</f>
        <v>5205</v>
      </c>
      <c r="AU10" s="36">
        <f>AT10+CapEx!AU63</f>
        <v>5205</v>
      </c>
      <c r="AV10" s="36">
        <f>AU10+CapEx!AV63</f>
        <v>5205</v>
      </c>
      <c r="AW10" s="36">
        <f>AV10+CapEx!AW63</f>
        <v>5205</v>
      </c>
      <c r="AX10" s="36">
        <f>AW10+CapEx!AX63</f>
        <v>5205</v>
      </c>
      <c r="AY10" s="36">
        <f>AX10+CapEx!AY63</f>
        <v>5205</v>
      </c>
      <c r="AZ10" s="36">
        <f>AY10+CapEx!AZ63</f>
        <v>5205</v>
      </c>
      <c r="BA10" s="36">
        <f>AZ10+CapEx!BA63</f>
        <v>5205</v>
      </c>
      <c r="BB10" s="36">
        <f>BA10+CapEx!BB63</f>
        <v>5205</v>
      </c>
      <c r="BC10" s="36">
        <f>BB10+CapEx!BC63</f>
        <v>5205</v>
      </c>
      <c r="BD10" s="36">
        <f>BC10+CapEx!BD63</f>
        <v>5205</v>
      </c>
      <c r="BE10" s="36">
        <f>BD10+CapEx!BE63</f>
        <v>5205</v>
      </c>
      <c r="BF10" s="47">
        <f t="shared" ref="BF10:BF16" si="15">BE10</f>
        <v>5205</v>
      </c>
      <c r="BG10" s="36">
        <f>BE10+CapEx!BG63</f>
        <v>5205</v>
      </c>
      <c r="BH10" s="36">
        <f>BG10+CapEx!BH63</f>
        <v>5205</v>
      </c>
      <c r="BI10" s="36">
        <f>BH10+CapEx!BI63</f>
        <v>5205</v>
      </c>
      <c r="BJ10" s="36">
        <f>BI10+CapEx!BJ63</f>
        <v>5205</v>
      </c>
      <c r="BK10" s="36">
        <f>BJ10+CapEx!BK63</f>
        <v>5205</v>
      </c>
      <c r="BL10" s="36">
        <f>BK10+CapEx!BL63</f>
        <v>5205</v>
      </c>
      <c r="BM10" s="36">
        <f>BL10+CapEx!BM63</f>
        <v>5205</v>
      </c>
      <c r="BN10" s="36">
        <f>BM10+CapEx!BN63</f>
        <v>5205</v>
      </c>
      <c r="BO10" s="36">
        <f>BN10+CapEx!BO63</f>
        <v>5205</v>
      </c>
      <c r="BP10" s="36">
        <f>BO10+CapEx!BP63</f>
        <v>5205</v>
      </c>
      <c r="BQ10" s="36">
        <f>BP10+CapEx!BQ63</f>
        <v>5205</v>
      </c>
      <c r="BR10" s="36">
        <f>BQ10+CapEx!BR63</f>
        <v>5205</v>
      </c>
      <c r="BS10" s="48">
        <f t="shared" ref="BS10:BS16" si="16">BR10</f>
        <v>5205</v>
      </c>
    </row>
    <row r="11" spans="1:71" s="156" customFormat="1" x14ac:dyDescent="0.2">
      <c r="A11" s="154"/>
      <c r="B11" s="155" t="s">
        <v>280</v>
      </c>
      <c r="C11" s="155"/>
      <c r="D11" s="155"/>
      <c r="E11" s="155"/>
      <c r="F11" s="153"/>
      <c r="G11" s="35">
        <f>CapEx!G25</f>
        <v>10.4</v>
      </c>
      <c r="H11" s="36">
        <f>CapEx!H25</f>
        <v>22.4</v>
      </c>
      <c r="I11" s="36">
        <f>CapEx!I25</f>
        <v>34.9</v>
      </c>
      <c r="J11" s="36">
        <f>CapEx!J25</f>
        <v>76.599999999999994</v>
      </c>
      <c r="K11" s="36">
        <f>CapEx!K25</f>
        <v>136.69999999999999</v>
      </c>
      <c r="L11" s="36">
        <f>CapEx!L25</f>
        <v>196.79999999999998</v>
      </c>
      <c r="M11" s="36">
        <f>CapEx!M25</f>
        <v>256.89999999999998</v>
      </c>
      <c r="N11" s="36">
        <f>CapEx!N25</f>
        <v>317</v>
      </c>
      <c r="O11" s="36">
        <f>CapEx!O25</f>
        <v>377.1</v>
      </c>
      <c r="P11" s="36">
        <f>CapEx!P25</f>
        <v>437.20000000000005</v>
      </c>
      <c r="Q11" s="36">
        <f>CapEx!Q25</f>
        <v>497.30000000000007</v>
      </c>
      <c r="R11" s="43">
        <f>CapEx!R25</f>
        <v>557.40000000000009</v>
      </c>
      <c r="S11" s="44">
        <f t="shared" si="12"/>
        <v>557.40000000000009</v>
      </c>
      <c r="T11" s="35">
        <f>CapEx!T25</f>
        <v>686.90000000000009</v>
      </c>
      <c r="U11" s="36">
        <f>CapEx!U25</f>
        <v>816.40000000000009</v>
      </c>
      <c r="V11" s="36">
        <f>CapEx!V25</f>
        <v>945.90000000000009</v>
      </c>
      <c r="W11" s="36">
        <f>CapEx!W25</f>
        <v>1075.4000000000001</v>
      </c>
      <c r="X11" s="36">
        <f>CapEx!X25</f>
        <v>1204.9000000000001</v>
      </c>
      <c r="Y11" s="36">
        <f>CapEx!Y25</f>
        <v>1334.4</v>
      </c>
      <c r="Z11" s="36">
        <f>CapEx!Z25</f>
        <v>1463.9</v>
      </c>
      <c r="AA11" s="36">
        <f>CapEx!AA25</f>
        <v>1593.4</v>
      </c>
      <c r="AB11" s="36">
        <f>CapEx!AB25</f>
        <v>1722.9</v>
      </c>
      <c r="AC11" s="36">
        <f>CapEx!AC25</f>
        <v>1852.4</v>
      </c>
      <c r="AD11" s="36">
        <f>CapEx!AD25</f>
        <v>1981.9</v>
      </c>
      <c r="AE11" s="43">
        <f>CapEx!AE25</f>
        <v>2111.4</v>
      </c>
      <c r="AF11" s="45">
        <f t="shared" si="13"/>
        <v>2111.4</v>
      </c>
      <c r="AG11" s="35">
        <f>CapEx!AG25</f>
        <v>2230.5</v>
      </c>
      <c r="AH11" s="36">
        <f>CapEx!AH25</f>
        <v>2349.6</v>
      </c>
      <c r="AI11" s="36">
        <f>CapEx!AI25</f>
        <v>2468.6999999999998</v>
      </c>
      <c r="AJ11" s="36">
        <f>CapEx!AJ25</f>
        <v>2587.7999999999997</v>
      </c>
      <c r="AK11" s="36">
        <f>CapEx!AK25</f>
        <v>2706.8999999999996</v>
      </c>
      <c r="AL11" s="36">
        <f>CapEx!AL25</f>
        <v>2825.9999999999995</v>
      </c>
      <c r="AM11" s="36">
        <f>CapEx!AM25</f>
        <v>2945.0999999999995</v>
      </c>
      <c r="AN11" s="36">
        <f>CapEx!AN25</f>
        <v>3064.1999999999994</v>
      </c>
      <c r="AO11" s="36">
        <f>CapEx!AO25</f>
        <v>3183.2999999999993</v>
      </c>
      <c r="AP11" s="36">
        <f>CapEx!AP25</f>
        <v>3302.3999999999992</v>
      </c>
      <c r="AQ11" s="36">
        <f>CapEx!AQ25</f>
        <v>3421.4999999999991</v>
      </c>
      <c r="AR11" s="43">
        <f>CapEx!AR25</f>
        <v>3540.599999999999</v>
      </c>
      <c r="AS11" s="46">
        <f t="shared" si="14"/>
        <v>3540.599999999999</v>
      </c>
      <c r="AT11" s="35">
        <f>CapEx!AT25</f>
        <v>3659.6999999999989</v>
      </c>
      <c r="AU11" s="36">
        <f>CapEx!AU25</f>
        <v>3778.7999999999988</v>
      </c>
      <c r="AV11" s="36">
        <f>CapEx!AV25</f>
        <v>3897.8999999999987</v>
      </c>
      <c r="AW11" s="36">
        <f>CapEx!AW25</f>
        <v>4016.9999999999986</v>
      </c>
      <c r="AX11" s="36">
        <f>CapEx!AX25</f>
        <v>4136.0999999999985</v>
      </c>
      <c r="AY11" s="36">
        <f>CapEx!AY25</f>
        <v>4255.1999999999989</v>
      </c>
      <c r="AZ11" s="36">
        <f>CapEx!AZ25</f>
        <v>4374.2999999999993</v>
      </c>
      <c r="BA11" s="36">
        <f>CapEx!BA25</f>
        <v>4493.3999999999996</v>
      </c>
      <c r="BB11" s="36">
        <f>CapEx!BB25</f>
        <v>4612.5</v>
      </c>
      <c r="BC11" s="36">
        <f>CapEx!BC25</f>
        <v>4731.6000000000004</v>
      </c>
      <c r="BD11" s="36">
        <f>CapEx!BD25</f>
        <v>4850.7000000000007</v>
      </c>
      <c r="BE11" s="43">
        <f>CapEx!BE25</f>
        <v>4969.8000000000011</v>
      </c>
      <c r="BF11" s="47">
        <f t="shared" si="15"/>
        <v>4969.8000000000011</v>
      </c>
      <c r="BG11" s="35">
        <f>CapEx!BG25</f>
        <v>5019.5000000000009</v>
      </c>
      <c r="BH11" s="36">
        <f>CapEx!BH25</f>
        <v>5067.6000000000013</v>
      </c>
      <c r="BI11" s="36">
        <f>CapEx!BI25</f>
        <v>5115.7000000000016</v>
      </c>
      <c r="BJ11" s="36">
        <f>CapEx!BJ25</f>
        <v>5138.800000000002</v>
      </c>
      <c r="BK11" s="36">
        <f>CapEx!BK25</f>
        <v>5146.300000000002</v>
      </c>
      <c r="BL11" s="36">
        <f>CapEx!BL25</f>
        <v>5153.800000000002</v>
      </c>
      <c r="BM11" s="36">
        <f>CapEx!BM25</f>
        <v>5161.300000000002</v>
      </c>
      <c r="BN11" s="36">
        <f>CapEx!BN25</f>
        <v>5168.800000000002</v>
      </c>
      <c r="BO11" s="36">
        <f>CapEx!BO25</f>
        <v>5176.300000000002</v>
      </c>
      <c r="BP11" s="36">
        <f>CapEx!BP25</f>
        <v>5183.800000000002</v>
      </c>
      <c r="BQ11" s="36">
        <f>CapEx!BQ25</f>
        <v>5188.5000000000018</v>
      </c>
      <c r="BR11" s="43">
        <f>CapEx!BR25</f>
        <v>5193.2000000000016</v>
      </c>
      <c r="BS11" s="48">
        <f t="shared" si="16"/>
        <v>5193.2000000000016</v>
      </c>
    </row>
    <row r="12" spans="1:71" x14ac:dyDescent="0.2">
      <c r="A12" s="100"/>
      <c r="B12" s="157" t="s">
        <v>157</v>
      </c>
      <c r="C12" s="157"/>
      <c r="D12" s="157"/>
      <c r="E12" s="157"/>
      <c r="F12" s="148"/>
      <c r="G12" s="35">
        <f t="shared" ref="G12:AN12" si="17">SUM(G10:G10)-G11</f>
        <v>239.6</v>
      </c>
      <c r="H12" s="36">
        <f t="shared" si="17"/>
        <v>302.60000000000002</v>
      </c>
      <c r="I12" s="36">
        <f t="shared" si="17"/>
        <v>320.10000000000002</v>
      </c>
      <c r="J12" s="36">
        <f t="shared" si="17"/>
        <v>1728.4</v>
      </c>
      <c r="K12" s="36">
        <f t="shared" si="17"/>
        <v>2568.3000000000002</v>
      </c>
      <c r="L12" s="36">
        <f t="shared" si="17"/>
        <v>2508.1999999999998</v>
      </c>
      <c r="M12" s="36">
        <f t="shared" si="17"/>
        <v>2448.1</v>
      </c>
      <c r="N12" s="36">
        <f t="shared" si="17"/>
        <v>2388</v>
      </c>
      <c r="O12" s="36">
        <f t="shared" si="17"/>
        <v>2327.9</v>
      </c>
      <c r="P12" s="36">
        <f t="shared" si="17"/>
        <v>2267.8000000000002</v>
      </c>
      <c r="Q12" s="36">
        <f t="shared" si="17"/>
        <v>2207.6999999999998</v>
      </c>
      <c r="R12" s="43">
        <f t="shared" si="17"/>
        <v>2147.6</v>
      </c>
      <c r="S12" s="44">
        <f t="shared" si="12"/>
        <v>2147.6</v>
      </c>
      <c r="T12" s="35">
        <f t="shared" si="17"/>
        <v>4518.1000000000004</v>
      </c>
      <c r="U12" s="36">
        <f t="shared" si="17"/>
        <v>4388.6000000000004</v>
      </c>
      <c r="V12" s="36">
        <f t="shared" si="17"/>
        <v>4259.1000000000004</v>
      </c>
      <c r="W12" s="36">
        <f t="shared" si="17"/>
        <v>4129.6000000000004</v>
      </c>
      <c r="X12" s="36">
        <f t="shared" si="17"/>
        <v>4000.1</v>
      </c>
      <c r="Y12" s="36">
        <f t="shared" si="17"/>
        <v>3870.6</v>
      </c>
      <c r="Z12" s="36">
        <f t="shared" si="17"/>
        <v>3741.1</v>
      </c>
      <c r="AA12" s="36">
        <f t="shared" si="17"/>
        <v>3611.6</v>
      </c>
      <c r="AB12" s="36">
        <f t="shared" si="17"/>
        <v>3482.1</v>
      </c>
      <c r="AC12" s="36">
        <f t="shared" si="17"/>
        <v>3352.6</v>
      </c>
      <c r="AD12" s="36">
        <f t="shared" si="17"/>
        <v>3223.1</v>
      </c>
      <c r="AE12" s="43">
        <f t="shared" si="17"/>
        <v>3093.6</v>
      </c>
      <c r="AF12" s="45">
        <f t="shared" si="13"/>
        <v>3093.6</v>
      </c>
      <c r="AG12" s="35">
        <f t="shared" si="17"/>
        <v>2974.5</v>
      </c>
      <c r="AH12" s="36">
        <f t="shared" si="17"/>
        <v>2855.4</v>
      </c>
      <c r="AI12" s="36">
        <f t="shared" si="17"/>
        <v>2736.3</v>
      </c>
      <c r="AJ12" s="36">
        <f t="shared" si="17"/>
        <v>2617.2000000000003</v>
      </c>
      <c r="AK12" s="36">
        <f t="shared" si="17"/>
        <v>2498.1000000000004</v>
      </c>
      <c r="AL12" s="36">
        <f t="shared" si="17"/>
        <v>2379.0000000000005</v>
      </c>
      <c r="AM12" s="36">
        <f t="shared" si="17"/>
        <v>2259.9000000000005</v>
      </c>
      <c r="AN12" s="36">
        <f t="shared" si="17"/>
        <v>2140.8000000000006</v>
      </c>
      <c r="AO12" s="36">
        <f t="shared" ref="AO12:BR12" si="18">SUM(AO10:AO10)-AO11</f>
        <v>2021.7000000000007</v>
      </c>
      <c r="AP12" s="36">
        <f t="shared" si="18"/>
        <v>1902.6000000000008</v>
      </c>
      <c r="AQ12" s="36">
        <f t="shared" si="18"/>
        <v>1783.5000000000009</v>
      </c>
      <c r="AR12" s="43">
        <f t="shared" si="18"/>
        <v>1664.400000000001</v>
      </c>
      <c r="AS12" s="46">
        <f t="shared" si="14"/>
        <v>1664.400000000001</v>
      </c>
      <c r="AT12" s="35">
        <f t="shared" si="18"/>
        <v>1545.3000000000011</v>
      </c>
      <c r="AU12" s="36">
        <f t="shared" si="18"/>
        <v>1426.2000000000012</v>
      </c>
      <c r="AV12" s="36">
        <f t="shared" si="18"/>
        <v>1307.1000000000013</v>
      </c>
      <c r="AW12" s="36">
        <f t="shared" si="18"/>
        <v>1188.0000000000014</v>
      </c>
      <c r="AX12" s="36">
        <f t="shared" si="18"/>
        <v>1068.9000000000015</v>
      </c>
      <c r="AY12" s="36">
        <f t="shared" si="18"/>
        <v>949.80000000000109</v>
      </c>
      <c r="AZ12" s="36">
        <f t="shared" si="18"/>
        <v>830.70000000000073</v>
      </c>
      <c r="BA12" s="36">
        <f t="shared" si="18"/>
        <v>711.60000000000036</v>
      </c>
      <c r="BB12" s="36">
        <f t="shared" si="18"/>
        <v>592.5</v>
      </c>
      <c r="BC12" s="36">
        <f t="shared" si="18"/>
        <v>473.39999999999964</v>
      </c>
      <c r="BD12" s="36">
        <f t="shared" si="18"/>
        <v>354.29999999999927</v>
      </c>
      <c r="BE12" s="43">
        <f t="shared" si="18"/>
        <v>235.19999999999891</v>
      </c>
      <c r="BF12" s="47">
        <f t="shared" si="15"/>
        <v>235.19999999999891</v>
      </c>
      <c r="BG12" s="35">
        <f t="shared" si="18"/>
        <v>185.49999999999909</v>
      </c>
      <c r="BH12" s="36">
        <f t="shared" si="18"/>
        <v>137.39999999999873</v>
      </c>
      <c r="BI12" s="36">
        <f t="shared" si="18"/>
        <v>89.299999999998363</v>
      </c>
      <c r="BJ12" s="36">
        <f t="shared" si="18"/>
        <v>66.199999999997999</v>
      </c>
      <c r="BK12" s="36">
        <f t="shared" si="18"/>
        <v>58.699999999997999</v>
      </c>
      <c r="BL12" s="36">
        <f t="shared" si="18"/>
        <v>51.199999999997999</v>
      </c>
      <c r="BM12" s="36">
        <f t="shared" si="18"/>
        <v>43.699999999997999</v>
      </c>
      <c r="BN12" s="36">
        <f t="shared" si="18"/>
        <v>36.199999999997999</v>
      </c>
      <c r="BO12" s="36">
        <f t="shared" si="18"/>
        <v>28.699999999997999</v>
      </c>
      <c r="BP12" s="36">
        <f t="shared" si="18"/>
        <v>21.199999999997999</v>
      </c>
      <c r="BQ12" s="36">
        <f t="shared" si="18"/>
        <v>16.499999999998181</v>
      </c>
      <c r="BR12" s="43">
        <f t="shared" si="18"/>
        <v>11.799999999998363</v>
      </c>
      <c r="BS12" s="48">
        <f t="shared" si="16"/>
        <v>11.799999999998363</v>
      </c>
    </row>
    <row r="13" spans="1:71" x14ac:dyDescent="0.2">
      <c r="A13" s="100"/>
      <c r="B13" s="151" t="s">
        <v>200</v>
      </c>
      <c r="C13" s="151"/>
      <c r="D13" s="151"/>
      <c r="E13" s="151"/>
      <c r="F13" s="148"/>
      <c r="G13" s="35">
        <f>CapEx!G76</f>
        <v>0</v>
      </c>
      <c r="H13" s="36">
        <f>G13+CapEx!H76</f>
        <v>325</v>
      </c>
      <c r="I13" s="36">
        <f>H13+CapEx!I76</f>
        <v>325</v>
      </c>
      <c r="J13" s="36">
        <f>I13+CapEx!J76</f>
        <v>325</v>
      </c>
      <c r="K13" s="36">
        <f>J13+CapEx!K76</f>
        <v>340</v>
      </c>
      <c r="L13" s="36">
        <f>K13+CapEx!L76</f>
        <v>1590</v>
      </c>
      <c r="M13" s="36">
        <f>L13+CapEx!M76</f>
        <v>1590</v>
      </c>
      <c r="N13" s="36">
        <f>M13+CapEx!N76</f>
        <v>1590</v>
      </c>
      <c r="O13" s="36">
        <f>N13+CapEx!O76</f>
        <v>1590</v>
      </c>
      <c r="P13" s="36">
        <f>O13+CapEx!P76</f>
        <v>1590</v>
      </c>
      <c r="Q13" s="36">
        <f>P13+CapEx!Q76</f>
        <v>1590</v>
      </c>
      <c r="R13" s="43">
        <f>Q13+CapEx!R76</f>
        <v>1590</v>
      </c>
      <c r="S13" s="44">
        <f t="shared" si="12"/>
        <v>1590</v>
      </c>
      <c r="T13" s="35">
        <f>R13+CapEx!T76</f>
        <v>1590</v>
      </c>
      <c r="U13" s="36">
        <f>T13+CapEx!U76</f>
        <v>1590</v>
      </c>
      <c r="V13" s="36">
        <f>U13+CapEx!V76</f>
        <v>1590</v>
      </c>
      <c r="W13" s="36">
        <f>V13+CapEx!W76</f>
        <v>1590</v>
      </c>
      <c r="X13" s="36">
        <f>W13+CapEx!X76</f>
        <v>1590</v>
      </c>
      <c r="Y13" s="36">
        <f>X13+CapEx!Y76</f>
        <v>1590</v>
      </c>
      <c r="Z13" s="36">
        <f>Y13+CapEx!Z76</f>
        <v>1590</v>
      </c>
      <c r="AA13" s="36">
        <f>Z13+CapEx!AA76</f>
        <v>1590</v>
      </c>
      <c r="AB13" s="36">
        <f>AA13+CapEx!AB76</f>
        <v>1590</v>
      </c>
      <c r="AC13" s="36">
        <f>AB13+CapEx!AC76</f>
        <v>1590</v>
      </c>
      <c r="AD13" s="36">
        <f>AC13+CapEx!AD76</f>
        <v>1590</v>
      </c>
      <c r="AE13" s="43">
        <f>AD13+CapEx!AE76</f>
        <v>1590</v>
      </c>
      <c r="AF13" s="45">
        <f t="shared" si="13"/>
        <v>1590</v>
      </c>
      <c r="AG13" s="35">
        <f>AE13+CapEx!AG76</f>
        <v>1590</v>
      </c>
      <c r="AH13" s="36">
        <f>AG13+CapEx!AH76</f>
        <v>1590</v>
      </c>
      <c r="AI13" s="36">
        <f>AH13+CapEx!AI76</f>
        <v>1590</v>
      </c>
      <c r="AJ13" s="36">
        <f>AI13+CapEx!AJ76</f>
        <v>1590</v>
      </c>
      <c r="AK13" s="36">
        <f>AJ13+CapEx!AK76</f>
        <v>1590</v>
      </c>
      <c r="AL13" s="36">
        <f>AK13+CapEx!AL76</f>
        <v>1590</v>
      </c>
      <c r="AM13" s="36">
        <f>AL13+CapEx!AM76</f>
        <v>1590</v>
      </c>
      <c r="AN13" s="36">
        <f>AM13+CapEx!AN76</f>
        <v>1590</v>
      </c>
      <c r="AO13" s="36">
        <f>AN13+CapEx!AO76</f>
        <v>1590</v>
      </c>
      <c r="AP13" s="36">
        <f>AO13+CapEx!AP76</f>
        <v>1590</v>
      </c>
      <c r="AQ13" s="36">
        <f>AP13+CapEx!AQ76</f>
        <v>1590</v>
      </c>
      <c r="AR13" s="43">
        <f>AQ13+CapEx!AR76</f>
        <v>1590</v>
      </c>
      <c r="AS13" s="46">
        <f t="shared" si="14"/>
        <v>1590</v>
      </c>
      <c r="AT13" s="35">
        <f>AR13+CapEx!AT76</f>
        <v>1590</v>
      </c>
      <c r="AU13" s="36">
        <f>AT13+CapEx!AU76</f>
        <v>1590</v>
      </c>
      <c r="AV13" s="36">
        <f>AU13+CapEx!AV76</f>
        <v>1590</v>
      </c>
      <c r="AW13" s="36">
        <f>AV13+CapEx!AW76</f>
        <v>1590</v>
      </c>
      <c r="AX13" s="36">
        <f>AW13+CapEx!AX76</f>
        <v>1590</v>
      </c>
      <c r="AY13" s="36">
        <f>AX13+CapEx!AY76</f>
        <v>1590</v>
      </c>
      <c r="AZ13" s="36">
        <f>AY13+CapEx!AZ76</f>
        <v>1590</v>
      </c>
      <c r="BA13" s="36">
        <f>AZ13+CapEx!BA76</f>
        <v>1590</v>
      </c>
      <c r="BB13" s="36">
        <f>BA13+CapEx!BB76</f>
        <v>1590</v>
      </c>
      <c r="BC13" s="36">
        <f>BB13+CapEx!BC76</f>
        <v>1590</v>
      </c>
      <c r="BD13" s="36">
        <f>BC13+CapEx!BD76</f>
        <v>1590</v>
      </c>
      <c r="BE13" s="43">
        <f>BD13+CapEx!BE76</f>
        <v>1590</v>
      </c>
      <c r="BF13" s="47">
        <f t="shared" si="15"/>
        <v>1590</v>
      </c>
      <c r="BG13" s="35">
        <f>BE13+CapEx!BG76</f>
        <v>1590</v>
      </c>
      <c r="BH13" s="36">
        <f>BG13+CapEx!BH76</f>
        <v>1590</v>
      </c>
      <c r="BI13" s="36">
        <f>BH13+CapEx!BI76</f>
        <v>1590</v>
      </c>
      <c r="BJ13" s="36">
        <f>BI13+CapEx!BJ76</f>
        <v>1590</v>
      </c>
      <c r="BK13" s="36">
        <f>BJ13+CapEx!BK76</f>
        <v>1590</v>
      </c>
      <c r="BL13" s="36">
        <f>BK13+CapEx!BL76</f>
        <v>1590</v>
      </c>
      <c r="BM13" s="36">
        <f>BL13+CapEx!BM76</f>
        <v>1590</v>
      </c>
      <c r="BN13" s="36">
        <f>BM13+CapEx!BN76</f>
        <v>1590</v>
      </c>
      <c r="BO13" s="36">
        <f>BN13+CapEx!BO76</f>
        <v>1590</v>
      </c>
      <c r="BP13" s="36">
        <f>BO13+CapEx!BP76</f>
        <v>1590</v>
      </c>
      <c r="BQ13" s="36">
        <f>BP13+CapEx!BQ76</f>
        <v>1590</v>
      </c>
      <c r="BR13" s="43">
        <f>BQ13+CapEx!BR76</f>
        <v>1590</v>
      </c>
      <c r="BS13" s="48">
        <f t="shared" si="16"/>
        <v>1590</v>
      </c>
    </row>
    <row r="14" spans="1:71" s="156" customFormat="1" x14ac:dyDescent="0.2">
      <c r="A14" s="154"/>
      <c r="B14" s="155" t="s">
        <v>279</v>
      </c>
      <c r="C14" s="155"/>
      <c r="D14" s="155"/>
      <c r="E14" s="155"/>
      <c r="F14" s="153"/>
      <c r="G14" s="35">
        <f>CapEx!G38</f>
        <v>0</v>
      </c>
      <c r="H14" s="36">
        <f>CapEx!H38</f>
        <v>5.3999999999999995</v>
      </c>
      <c r="I14" s="36">
        <f>CapEx!I38</f>
        <v>10.799999999999999</v>
      </c>
      <c r="J14" s="36">
        <f>CapEx!J38</f>
        <v>16.2</v>
      </c>
      <c r="K14" s="36">
        <f>CapEx!K38</f>
        <v>21.9</v>
      </c>
      <c r="L14" s="36">
        <f>CapEx!L38</f>
        <v>48.4</v>
      </c>
      <c r="M14" s="36">
        <f>CapEx!M38</f>
        <v>74.900000000000006</v>
      </c>
      <c r="N14" s="36">
        <f>CapEx!N38</f>
        <v>101.4</v>
      </c>
      <c r="O14" s="36">
        <f>CapEx!O38</f>
        <v>127.9</v>
      </c>
      <c r="P14" s="36">
        <f>CapEx!P38</f>
        <v>154.4</v>
      </c>
      <c r="Q14" s="36">
        <f>CapEx!Q38</f>
        <v>180.9</v>
      </c>
      <c r="R14" s="43">
        <f>CapEx!R38</f>
        <v>207.4</v>
      </c>
      <c r="S14" s="44">
        <f t="shared" si="12"/>
        <v>207.4</v>
      </c>
      <c r="T14" s="35">
        <f>CapEx!T38</f>
        <v>233.9</v>
      </c>
      <c r="U14" s="36">
        <f>CapEx!U38</f>
        <v>260.39999999999998</v>
      </c>
      <c r="V14" s="36">
        <f>CapEx!V38</f>
        <v>286.89999999999998</v>
      </c>
      <c r="W14" s="36">
        <f>CapEx!W38</f>
        <v>313.39999999999998</v>
      </c>
      <c r="X14" s="36">
        <f>CapEx!X38</f>
        <v>339.9</v>
      </c>
      <c r="Y14" s="36">
        <f>CapEx!Y38</f>
        <v>366.4</v>
      </c>
      <c r="Z14" s="36">
        <f>CapEx!Z38</f>
        <v>392.9</v>
      </c>
      <c r="AA14" s="36">
        <f>CapEx!AA38</f>
        <v>419.4</v>
      </c>
      <c r="AB14" s="36">
        <f>CapEx!AB38</f>
        <v>445.9</v>
      </c>
      <c r="AC14" s="36">
        <f>CapEx!AC38</f>
        <v>472.4</v>
      </c>
      <c r="AD14" s="36">
        <f>CapEx!AD38</f>
        <v>498.9</v>
      </c>
      <c r="AE14" s="43">
        <f>CapEx!AE38</f>
        <v>525.4</v>
      </c>
      <c r="AF14" s="45">
        <f t="shared" si="13"/>
        <v>525.4</v>
      </c>
      <c r="AG14" s="35">
        <f>CapEx!AG38</f>
        <v>551.9</v>
      </c>
      <c r="AH14" s="36">
        <f>CapEx!AH38</f>
        <v>578.4</v>
      </c>
      <c r="AI14" s="36">
        <f>CapEx!AI38</f>
        <v>604.9</v>
      </c>
      <c r="AJ14" s="36">
        <f>CapEx!AJ38</f>
        <v>631.4</v>
      </c>
      <c r="AK14" s="36">
        <f>CapEx!AK38</f>
        <v>657.9</v>
      </c>
      <c r="AL14" s="36">
        <f>CapEx!AL38</f>
        <v>684.4</v>
      </c>
      <c r="AM14" s="36">
        <f>CapEx!AM38</f>
        <v>710.9</v>
      </c>
      <c r="AN14" s="36">
        <f>CapEx!AN38</f>
        <v>737.4</v>
      </c>
      <c r="AO14" s="36">
        <f>CapEx!AO38</f>
        <v>763.9</v>
      </c>
      <c r="AP14" s="36">
        <f>CapEx!AP38</f>
        <v>790.4</v>
      </c>
      <c r="AQ14" s="36">
        <f>CapEx!AQ38</f>
        <v>816.9</v>
      </c>
      <c r="AR14" s="43">
        <f>CapEx!AR38</f>
        <v>843.4</v>
      </c>
      <c r="AS14" s="46">
        <f t="shared" si="14"/>
        <v>843.4</v>
      </c>
      <c r="AT14" s="35">
        <f>CapEx!AT38</f>
        <v>869.9</v>
      </c>
      <c r="AU14" s="36">
        <f>CapEx!AU38</f>
        <v>896.4</v>
      </c>
      <c r="AV14" s="36">
        <f>CapEx!AV38</f>
        <v>922.9</v>
      </c>
      <c r="AW14" s="36">
        <f>CapEx!AW38</f>
        <v>949.4</v>
      </c>
      <c r="AX14" s="36">
        <f>CapEx!AX38</f>
        <v>975.9</v>
      </c>
      <c r="AY14" s="36">
        <f>CapEx!AY38</f>
        <v>1002.4</v>
      </c>
      <c r="AZ14" s="36">
        <f>CapEx!AZ38</f>
        <v>1028.9000000000001</v>
      </c>
      <c r="BA14" s="36">
        <f>CapEx!BA38</f>
        <v>1055.4000000000001</v>
      </c>
      <c r="BB14" s="36">
        <f>CapEx!BB38</f>
        <v>1081.9000000000001</v>
      </c>
      <c r="BC14" s="36">
        <f>CapEx!BC38</f>
        <v>1108.4000000000001</v>
      </c>
      <c r="BD14" s="36">
        <f>CapEx!BD38</f>
        <v>1134.9000000000001</v>
      </c>
      <c r="BE14" s="43">
        <f>CapEx!BE38</f>
        <v>1161.4000000000001</v>
      </c>
      <c r="BF14" s="47">
        <f t="shared" si="15"/>
        <v>1161.4000000000001</v>
      </c>
      <c r="BG14" s="35">
        <f>CapEx!BG38</f>
        <v>1187.9000000000001</v>
      </c>
      <c r="BH14" s="36">
        <f>CapEx!BH38</f>
        <v>1214.4000000000001</v>
      </c>
      <c r="BI14" s="36">
        <f>CapEx!BI38</f>
        <v>1240.9000000000001</v>
      </c>
      <c r="BJ14" s="36">
        <f>CapEx!BJ38</f>
        <v>1267.4000000000001</v>
      </c>
      <c r="BK14" s="36">
        <f>CapEx!BK38</f>
        <v>1293.6000000000001</v>
      </c>
      <c r="BL14" s="36">
        <f>CapEx!BL38</f>
        <v>1319.8000000000002</v>
      </c>
      <c r="BM14" s="36">
        <f>CapEx!BM38</f>
        <v>1346.0000000000002</v>
      </c>
      <c r="BN14" s="36">
        <f>CapEx!BN38</f>
        <v>1372.2000000000003</v>
      </c>
      <c r="BO14" s="36">
        <f>CapEx!BO38</f>
        <v>1398.4000000000003</v>
      </c>
      <c r="BP14" s="36">
        <f>CapEx!BP38</f>
        <v>1424.6000000000004</v>
      </c>
      <c r="BQ14" s="36">
        <f>CapEx!BQ38</f>
        <v>1450.8000000000004</v>
      </c>
      <c r="BR14" s="43">
        <f>CapEx!BR38</f>
        <v>1477.0000000000005</v>
      </c>
      <c r="BS14" s="48">
        <f t="shared" si="16"/>
        <v>1477.0000000000005</v>
      </c>
    </row>
    <row r="15" spans="1:71" x14ac:dyDescent="0.2">
      <c r="A15" s="100"/>
      <c r="B15" s="157" t="s">
        <v>161</v>
      </c>
      <c r="C15" s="157"/>
      <c r="D15" s="157"/>
      <c r="E15" s="157"/>
      <c r="F15" s="148"/>
      <c r="G15" s="35">
        <f>G13-G14</f>
        <v>0</v>
      </c>
      <c r="H15" s="36">
        <f>H13-H14</f>
        <v>319.60000000000002</v>
      </c>
      <c r="I15" s="36">
        <f t="shared" ref="I15:BR15" si="19">I13-I14</f>
        <v>314.2</v>
      </c>
      <c r="J15" s="36">
        <f t="shared" si="19"/>
        <v>308.8</v>
      </c>
      <c r="K15" s="36">
        <f t="shared" si="19"/>
        <v>318.10000000000002</v>
      </c>
      <c r="L15" s="36">
        <f t="shared" si="19"/>
        <v>1541.6</v>
      </c>
      <c r="M15" s="36">
        <f t="shared" si="19"/>
        <v>1515.1</v>
      </c>
      <c r="N15" s="36">
        <f t="shared" si="19"/>
        <v>1488.6</v>
      </c>
      <c r="O15" s="36">
        <f t="shared" si="19"/>
        <v>1462.1</v>
      </c>
      <c r="P15" s="36">
        <f t="shared" si="19"/>
        <v>1435.6</v>
      </c>
      <c r="Q15" s="36">
        <f t="shared" si="19"/>
        <v>1409.1</v>
      </c>
      <c r="R15" s="43">
        <f t="shared" si="19"/>
        <v>1382.6</v>
      </c>
      <c r="S15" s="44">
        <f t="shared" si="12"/>
        <v>1382.6</v>
      </c>
      <c r="T15" s="35">
        <f t="shared" si="19"/>
        <v>1356.1</v>
      </c>
      <c r="U15" s="36">
        <f t="shared" si="19"/>
        <v>1329.6</v>
      </c>
      <c r="V15" s="36">
        <f t="shared" si="19"/>
        <v>1303.0999999999999</v>
      </c>
      <c r="W15" s="36">
        <f t="shared" si="19"/>
        <v>1276.5999999999999</v>
      </c>
      <c r="X15" s="36">
        <f t="shared" si="19"/>
        <v>1250.0999999999999</v>
      </c>
      <c r="Y15" s="36">
        <f t="shared" si="19"/>
        <v>1223.5999999999999</v>
      </c>
      <c r="Z15" s="36">
        <f t="shared" si="19"/>
        <v>1197.0999999999999</v>
      </c>
      <c r="AA15" s="36">
        <f t="shared" si="19"/>
        <v>1170.5999999999999</v>
      </c>
      <c r="AB15" s="36">
        <f t="shared" si="19"/>
        <v>1144.0999999999999</v>
      </c>
      <c r="AC15" s="36">
        <f t="shared" si="19"/>
        <v>1117.5999999999999</v>
      </c>
      <c r="AD15" s="36">
        <f t="shared" si="19"/>
        <v>1091.0999999999999</v>
      </c>
      <c r="AE15" s="43">
        <f t="shared" si="19"/>
        <v>1064.5999999999999</v>
      </c>
      <c r="AF15" s="45">
        <f t="shared" si="13"/>
        <v>1064.5999999999999</v>
      </c>
      <c r="AG15" s="35">
        <f t="shared" si="19"/>
        <v>1038.0999999999999</v>
      </c>
      <c r="AH15" s="36">
        <f t="shared" si="19"/>
        <v>1011.6</v>
      </c>
      <c r="AI15" s="36">
        <f t="shared" si="19"/>
        <v>985.1</v>
      </c>
      <c r="AJ15" s="36">
        <f t="shared" si="19"/>
        <v>958.6</v>
      </c>
      <c r="AK15" s="36">
        <f t="shared" si="19"/>
        <v>932.1</v>
      </c>
      <c r="AL15" s="36">
        <f t="shared" si="19"/>
        <v>905.6</v>
      </c>
      <c r="AM15" s="36">
        <f t="shared" si="19"/>
        <v>879.1</v>
      </c>
      <c r="AN15" s="36">
        <f t="shared" si="19"/>
        <v>852.6</v>
      </c>
      <c r="AO15" s="36">
        <f t="shared" si="19"/>
        <v>826.1</v>
      </c>
      <c r="AP15" s="36">
        <f t="shared" si="19"/>
        <v>799.6</v>
      </c>
      <c r="AQ15" s="36">
        <f t="shared" si="19"/>
        <v>773.1</v>
      </c>
      <c r="AR15" s="43">
        <f t="shared" si="19"/>
        <v>746.6</v>
      </c>
      <c r="AS15" s="46">
        <f t="shared" si="14"/>
        <v>746.6</v>
      </c>
      <c r="AT15" s="35">
        <f t="shared" si="19"/>
        <v>720.1</v>
      </c>
      <c r="AU15" s="36">
        <f t="shared" si="19"/>
        <v>693.6</v>
      </c>
      <c r="AV15" s="36">
        <f t="shared" si="19"/>
        <v>667.1</v>
      </c>
      <c r="AW15" s="36">
        <f t="shared" si="19"/>
        <v>640.6</v>
      </c>
      <c r="AX15" s="36">
        <f t="shared" si="19"/>
        <v>614.1</v>
      </c>
      <c r="AY15" s="36">
        <f t="shared" si="19"/>
        <v>587.6</v>
      </c>
      <c r="AZ15" s="36">
        <f t="shared" si="19"/>
        <v>561.09999999999991</v>
      </c>
      <c r="BA15" s="36">
        <f t="shared" si="19"/>
        <v>534.59999999999991</v>
      </c>
      <c r="BB15" s="36">
        <f t="shared" si="19"/>
        <v>508.09999999999991</v>
      </c>
      <c r="BC15" s="36">
        <f t="shared" si="19"/>
        <v>481.59999999999991</v>
      </c>
      <c r="BD15" s="36">
        <f t="shared" si="19"/>
        <v>455.09999999999991</v>
      </c>
      <c r="BE15" s="43">
        <f t="shared" si="19"/>
        <v>428.59999999999991</v>
      </c>
      <c r="BF15" s="47">
        <f t="shared" si="15"/>
        <v>428.59999999999991</v>
      </c>
      <c r="BG15" s="35">
        <f t="shared" si="19"/>
        <v>402.09999999999991</v>
      </c>
      <c r="BH15" s="36">
        <f t="shared" si="19"/>
        <v>375.59999999999991</v>
      </c>
      <c r="BI15" s="36">
        <f t="shared" si="19"/>
        <v>349.09999999999991</v>
      </c>
      <c r="BJ15" s="36">
        <f t="shared" si="19"/>
        <v>322.59999999999991</v>
      </c>
      <c r="BK15" s="36">
        <f t="shared" si="19"/>
        <v>296.39999999999986</v>
      </c>
      <c r="BL15" s="36">
        <f t="shared" si="19"/>
        <v>270.19999999999982</v>
      </c>
      <c r="BM15" s="36">
        <f t="shared" si="19"/>
        <v>243.99999999999977</v>
      </c>
      <c r="BN15" s="36">
        <f t="shared" si="19"/>
        <v>217.79999999999973</v>
      </c>
      <c r="BO15" s="36">
        <f t="shared" si="19"/>
        <v>191.59999999999968</v>
      </c>
      <c r="BP15" s="36">
        <f t="shared" si="19"/>
        <v>165.39999999999964</v>
      </c>
      <c r="BQ15" s="36">
        <f t="shared" si="19"/>
        <v>139.19999999999959</v>
      </c>
      <c r="BR15" s="43">
        <f t="shared" si="19"/>
        <v>112.99999999999955</v>
      </c>
      <c r="BS15" s="48">
        <f t="shared" si="16"/>
        <v>112.99999999999955</v>
      </c>
    </row>
    <row r="16" spans="1:71" s="89" customFormat="1" x14ac:dyDescent="0.2">
      <c r="A16" s="100"/>
      <c r="B16" s="152" t="s">
        <v>202</v>
      </c>
      <c r="C16" s="152"/>
      <c r="D16" s="152"/>
      <c r="E16" s="152"/>
      <c r="F16" s="152"/>
      <c r="G16" s="64">
        <f t="shared" ref="G16:R16" si="20">SUM(G12,G15)</f>
        <v>239.6</v>
      </c>
      <c r="H16" s="65">
        <f t="shared" si="20"/>
        <v>622.20000000000005</v>
      </c>
      <c r="I16" s="65">
        <f t="shared" si="20"/>
        <v>634.29999999999995</v>
      </c>
      <c r="J16" s="65">
        <f t="shared" si="20"/>
        <v>2037.2</v>
      </c>
      <c r="K16" s="65">
        <f t="shared" si="20"/>
        <v>2886.4</v>
      </c>
      <c r="L16" s="65">
        <f t="shared" si="20"/>
        <v>4049.7999999999997</v>
      </c>
      <c r="M16" s="65">
        <f t="shared" si="20"/>
        <v>3963.2</v>
      </c>
      <c r="N16" s="65">
        <f t="shared" si="20"/>
        <v>3876.6</v>
      </c>
      <c r="O16" s="65">
        <f t="shared" si="20"/>
        <v>3790</v>
      </c>
      <c r="P16" s="65">
        <f t="shared" si="20"/>
        <v>3703.4</v>
      </c>
      <c r="Q16" s="65">
        <f t="shared" si="20"/>
        <v>3616.7999999999997</v>
      </c>
      <c r="R16" s="66">
        <f t="shared" si="20"/>
        <v>3530.2</v>
      </c>
      <c r="S16" s="67">
        <f t="shared" si="12"/>
        <v>3530.2</v>
      </c>
      <c r="T16" s="64">
        <f t="shared" ref="T16:AE16" si="21">SUM(T12,T15)</f>
        <v>5874.2000000000007</v>
      </c>
      <c r="U16" s="65">
        <f t="shared" si="21"/>
        <v>5718.2000000000007</v>
      </c>
      <c r="V16" s="65">
        <f t="shared" si="21"/>
        <v>5562.2000000000007</v>
      </c>
      <c r="W16" s="65">
        <f t="shared" si="21"/>
        <v>5406.2000000000007</v>
      </c>
      <c r="X16" s="65">
        <f t="shared" si="21"/>
        <v>5250.2</v>
      </c>
      <c r="Y16" s="65">
        <f t="shared" si="21"/>
        <v>5094.2</v>
      </c>
      <c r="Z16" s="65">
        <f t="shared" si="21"/>
        <v>4938.2</v>
      </c>
      <c r="AA16" s="65">
        <f t="shared" si="21"/>
        <v>4782.2</v>
      </c>
      <c r="AB16" s="65">
        <f t="shared" si="21"/>
        <v>4626.2</v>
      </c>
      <c r="AC16" s="65">
        <f t="shared" si="21"/>
        <v>4470.2</v>
      </c>
      <c r="AD16" s="65">
        <f t="shared" si="21"/>
        <v>4314.2</v>
      </c>
      <c r="AE16" s="66">
        <f t="shared" si="21"/>
        <v>4158.2</v>
      </c>
      <c r="AF16" s="68">
        <f t="shared" si="13"/>
        <v>4158.2</v>
      </c>
      <c r="AG16" s="64">
        <f t="shared" ref="AG16:AR16" si="22">SUM(AG12,AG15)</f>
        <v>4012.6</v>
      </c>
      <c r="AH16" s="65">
        <f t="shared" si="22"/>
        <v>3867</v>
      </c>
      <c r="AI16" s="65">
        <f t="shared" si="22"/>
        <v>3721.4</v>
      </c>
      <c r="AJ16" s="65">
        <f t="shared" si="22"/>
        <v>3575.8</v>
      </c>
      <c r="AK16" s="65">
        <f t="shared" si="22"/>
        <v>3430.2000000000003</v>
      </c>
      <c r="AL16" s="65">
        <f t="shared" si="22"/>
        <v>3284.6000000000004</v>
      </c>
      <c r="AM16" s="65">
        <f t="shared" si="22"/>
        <v>3139.0000000000005</v>
      </c>
      <c r="AN16" s="65">
        <f t="shared" si="22"/>
        <v>2993.4000000000005</v>
      </c>
      <c r="AO16" s="65">
        <f t="shared" si="22"/>
        <v>2847.8000000000006</v>
      </c>
      <c r="AP16" s="65">
        <f t="shared" si="22"/>
        <v>2702.2000000000007</v>
      </c>
      <c r="AQ16" s="65">
        <f t="shared" si="22"/>
        <v>2556.6000000000008</v>
      </c>
      <c r="AR16" s="66">
        <f t="shared" si="22"/>
        <v>2411.0000000000009</v>
      </c>
      <c r="AS16" s="69">
        <f t="shared" si="14"/>
        <v>2411.0000000000009</v>
      </c>
      <c r="AT16" s="64">
        <f t="shared" ref="AT16:BE16" si="23">SUM(AT12,AT15)</f>
        <v>2265.400000000001</v>
      </c>
      <c r="AU16" s="65">
        <f t="shared" si="23"/>
        <v>2119.8000000000011</v>
      </c>
      <c r="AV16" s="65">
        <f t="shared" si="23"/>
        <v>1974.2000000000012</v>
      </c>
      <c r="AW16" s="65">
        <f t="shared" si="23"/>
        <v>1828.6000000000013</v>
      </c>
      <c r="AX16" s="65">
        <f t="shared" si="23"/>
        <v>1683.0000000000014</v>
      </c>
      <c r="AY16" s="65">
        <f t="shared" si="23"/>
        <v>1537.400000000001</v>
      </c>
      <c r="AZ16" s="65">
        <f t="shared" si="23"/>
        <v>1391.8000000000006</v>
      </c>
      <c r="BA16" s="65">
        <f t="shared" si="23"/>
        <v>1246.2000000000003</v>
      </c>
      <c r="BB16" s="65">
        <f t="shared" si="23"/>
        <v>1100.5999999999999</v>
      </c>
      <c r="BC16" s="65">
        <f t="shared" si="23"/>
        <v>954.99999999999955</v>
      </c>
      <c r="BD16" s="65">
        <f t="shared" si="23"/>
        <v>809.39999999999918</v>
      </c>
      <c r="BE16" s="66">
        <f t="shared" si="23"/>
        <v>663.79999999999882</v>
      </c>
      <c r="BF16" s="70">
        <f t="shared" si="15"/>
        <v>663.79999999999882</v>
      </c>
      <c r="BG16" s="64">
        <f t="shared" ref="BG16:BR16" si="24">SUM(BG12,BG15)</f>
        <v>587.599999999999</v>
      </c>
      <c r="BH16" s="65">
        <f t="shared" si="24"/>
        <v>512.99999999999864</v>
      </c>
      <c r="BI16" s="65">
        <f t="shared" si="24"/>
        <v>438.39999999999827</v>
      </c>
      <c r="BJ16" s="65">
        <f t="shared" si="24"/>
        <v>388.79999999999791</v>
      </c>
      <c r="BK16" s="65">
        <f t="shared" si="24"/>
        <v>355.09999999999786</v>
      </c>
      <c r="BL16" s="65">
        <f t="shared" si="24"/>
        <v>321.39999999999782</v>
      </c>
      <c r="BM16" s="65">
        <f t="shared" si="24"/>
        <v>287.69999999999777</v>
      </c>
      <c r="BN16" s="65">
        <f t="shared" si="24"/>
        <v>253.99999999999773</v>
      </c>
      <c r="BO16" s="65">
        <f t="shared" si="24"/>
        <v>220.29999999999768</v>
      </c>
      <c r="BP16" s="65">
        <f t="shared" si="24"/>
        <v>186.59999999999764</v>
      </c>
      <c r="BQ16" s="65">
        <f t="shared" si="24"/>
        <v>155.69999999999777</v>
      </c>
      <c r="BR16" s="66">
        <f t="shared" si="24"/>
        <v>124.79999999999791</v>
      </c>
      <c r="BS16" s="71">
        <f t="shared" si="16"/>
        <v>124.79999999999791</v>
      </c>
    </row>
    <row r="17" spans="1:93" ht="6" customHeight="1" x14ac:dyDescent="0.2">
      <c r="A17" s="158"/>
      <c r="B17" s="159"/>
      <c r="C17" s="160"/>
      <c r="D17" s="160"/>
      <c r="E17" s="160"/>
      <c r="F17" s="160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119"/>
      <c r="AI17" s="119"/>
      <c r="AJ17" s="119"/>
      <c r="AK17" s="119"/>
      <c r="AL17" s="119"/>
      <c r="AM17" s="119"/>
      <c r="AN17" s="119"/>
      <c r="AO17" s="119"/>
      <c r="AP17" s="119"/>
      <c r="AQ17" s="119"/>
      <c r="AR17" s="119"/>
      <c r="AS17" s="119"/>
      <c r="AT17" s="119"/>
      <c r="AU17" s="119"/>
      <c r="AV17" s="119"/>
      <c r="AW17" s="119"/>
      <c r="AX17" s="119"/>
      <c r="AY17" s="119"/>
      <c r="AZ17" s="119"/>
      <c r="BA17" s="119"/>
      <c r="BB17" s="119"/>
      <c r="BC17" s="119"/>
      <c r="BD17" s="119"/>
      <c r="BE17" s="119"/>
      <c r="BF17" s="119"/>
      <c r="BG17" s="119"/>
      <c r="BH17" s="119"/>
      <c r="BI17" s="119"/>
      <c r="BJ17" s="119"/>
      <c r="BK17" s="119"/>
      <c r="BL17" s="119"/>
      <c r="BM17" s="119"/>
      <c r="BN17" s="119"/>
      <c r="BO17" s="119"/>
      <c r="BP17" s="119"/>
      <c r="BQ17" s="119"/>
      <c r="BR17" s="119"/>
      <c r="BS17" s="119"/>
    </row>
    <row r="18" spans="1:93" s="58" customFormat="1" ht="6" customHeight="1" x14ac:dyDescent="0.2">
      <c r="F18" s="59"/>
      <c r="G18" s="59"/>
      <c r="H18" s="162"/>
      <c r="I18" s="162"/>
      <c r="J18" s="162"/>
      <c r="K18" s="162"/>
      <c r="L18" s="162"/>
      <c r="M18" s="162"/>
      <c r="N18" s="162"/>
      <c r="O18" s="162"/>
      <c r="P18" s="162"/>
      <c r="Q18" s="162"/>
      <c r="R18" s="162"/>
      <c r="S18" s="162"/>
      <c r="T18" s="59"/>
      <c r="U18" s="162"/>
      <c r="V18" s="162"/>
      <c r="W18" s="162"/>
      <c r="X18" s="162"/>
      <c r="Y18" s="162"/>
      <c r="Z18" s="162"/>
      <c r="AA18" s="162"/>
      <c r="AB18" s="162"/>
      <c r="AC18" s="162"/>
      <c r="AD18" s="162"/>
      <c r="AE18" s="162"/>
      <c r="AF18" s="162"/>
      <c r="AG18" s="59"/>
      <c r="AH18" s="162"/>
      <c r="AI18" s="162"/>
      <c r="AJ18" s="162"/>
      <c r="AK18" s="162"/>
      <c r="AL18" s="162"/>
      <c r="AM18" s="162"/>
      <c r="AN18" s="162"/>
      <c r="AO18" s="162"/>
      <c r="AP18" s="162"/>
      <c r="AQ18" s="162"/>
      <c r="AR18" s="162"/>
      <c r="AS18" s="162"/>
      <c r="AT18" s="59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59"/>
      <c r="BH18" s="162"/>
      <c r="BI18" s="162"/>
      <c r="BJ18" s="162"/>
      <c r="BK18" s="162"/>
      <c r="BL18" s="162"/>
      <c r="BM18" s="162"/>
      <c r="BN18" s="162"/>
      <c r="BO18" s="162"/>
      <c r="BP18" s="162"/>
      <c r="BQ18" s="162"/>
      <c r="BR18" s="162"/>
      <c r="BS18" s="162"/>
      <c r="BT18" s="163"/>
      <c r="BU18" s="163"/>
      <c r="BV18" s="163"/>
      <c r="BW18" s="163"/>
      <c r="BX18" s="163"/>
      <c r="BY18" s="163"/>
      <c r="BZ18" s="163"/>
      <c r="CA18" s="163"/>
      <c r="CB18" s="163"/>
      <c r="CC18" s="163"/>
      <c r="CD18" s="163"/>
      <c r="CE18" s="163"/>
      <c r="CF18" s="163"/>
      <c r="CG18" s="163"/>
      <c r="CH18" s="163"/>
      <c r="CI18" s="163"/>
      <c r="CJ18" s="163"/>
      <c r="CK18" s="163"/>
      <c r="CL18" s="163"/>
      <c r="CM18" s="163"/>
      <c r="CN18" s="163"/>
      <c r="CO18" s="163"/>
    </row>
    <row r="19" spans="1:93" s="165" customFormat="1" ht="15" x14ac:dyDescent="0.25">
      <c r="A19" s="130"/>
      <c r="B19" s="239" t="s">
        <v>148</v>
      </c>
      <c r="C19" s="164"/>
      <c r="D19" s="135"/>
      <c r="E19" s="164"/>
      <c r="F19" s="136"/>
      <c r="G19" s="135">
        <f t="shared" ref="G19:R19" si="25">SUM(G8,G16)</f>
        <v>1632.85</v>
      </c>
      <c r="H19" s="135">
        <f t="shared" si="25"/>
        <v>1738.3397000000004</v>
      </c>
      <c r="I19" s="135">
        <f t="shared" si="25"/>
        <v>1957.3041416666663</v>
      </c>
      <c r="J19" s="135">
        <f t="shared" si="25"/>
        <v>3545.0929243055562</v>
      </c>
      <c r="K19" s="135">
        <f t="shared" si="25"/>
        <v>4620.1784054976852</v>
      </c>
      <c r="L19" s="135">
        <f t="shared" si="25"/>
        <v>6065.0970605391594</v>
      </c>
      <c r="M19" s="135">
        <f t="shared" si="25"/>
        <v>6300.1443473757536</v>
      </c>
      <c r="N19" s="135">
        <f t="shared" si="25"/>
        <v>6619.107078486235</v>
      </c>
      <c r="O19" s="135">
        <f t="shared" si="25"/>
        <v>7058.8343147338373</v>
      </c>
      <c r="P19" s="135">
        <f t="shared" si="25"/>
        <v>7535.5507108874881</v>
      </c>
      <c r="Q19" s="135">
        <f t="shared" si="25"/>
        <v>7906.9553559834549</v>
      </c>
      <c r="R19" s="137">
        <f t="shared" si="25"/>
        <v>8339.2627899518993</v>
      </c>
      <c r="S19" s="141">
        <f>R19</f>
        <v>8339.2627899518993</v>
      </c>
      <c r="T19" s="135">
        <f t="shared" ref="T19:AE19" si="26">SUM(T8,T16)</f>
        <v>11285.799022306306</v>
      </c>
      <c r="U19" s="135">
        <f t="shared" si="26"/>
        <v>11861.446089315756</v>
      </c>
      <c r="V19" s="135">
        <f t="shared" si="26"/>
        <v>12649.113333978195</v>
      </c>
      <c r="W19" s="135">
        <f t="shared" si="26"/>
        <v>13576.703960801347</v>
      </c>
      <c r="X19" s="135">
        <f t="shared" si="26"/>
        <v>14793.795070170745</v>
      </c>
      <c r="Y19" s="135">
        <f t="shared" si="26"/>
        <v>16411.306430586777</v>
      </c>
      <c r="Z19" s="135">
        <f t="shared" si="26"/>
        <v>18352.523733107275</v>
      </c>
      <c r="AA19" s="135">
        <f t="shared" si="26"/>
        <v>21355.593888469459</v>
      </c>
      <c r="AB19" s="135">
        <f t="shared" si="26"/>
        <v>24609.537906140915</v>
      </c>
      <c r="AC19" s="135">
        <f t="shared" si="26"/>
        <v>28591.489982086594</v>
      </c>
      <c r="AD19" s="135">
        <f t="shared" si="26"/>
        <v>33675.982680131114</v>
      </c>
      <c r="AE19" s="137">
        <f t="shared" si="26"/>
        <v>40212.381445114253</v>
      </c>
      <c r="AF19" s="185">
        <f>AE19</f>
        <v>40212.381445114253</v>
      </c>
      <c r="AG19" s="135">
        <f t="shared" ref="AG19:AR19" si="27">SUM(AG8,AG16)</f>
        <v>46817.646485616038</v>
      </c>
      <c r="AH19" s="135">
        <f t="shared" si="27"/>
        <v>53336.571778343605</v>
      </c>
      <c r="AI19" s="135">
        <f t="shared" si="27"/>
        <v>59980.289316740564</v>
      </c>
      <c r="AJ19" s="135">
        <f t="shared" si="27"/>
        <v>66556.756393337389</v>
      </c>
      <c r="AK19" s="135">
        <f t="shared" si="27"/>
        <v>73511.669244543751</v>
      </c>
      <c r="AL19" s="135">
        <f t="shared" si="27"/>
        <v>81087.482917077272</v>
      </c>
      <c r="AM19" s="135">
        <f t="shared" si="27"/>
        <v>88922.707677908635</v>
      </c>
      <c r="AN19" s="135">
        <f t="shared" si="27"/>
        <v>97499.035521070182</v>
      </c>
      <c r="AO19" s="135">
        <f t="shared" si="27"/>
        <v>107058.4916935271</v>
      </c>
      <c r="AP19" s="135">
        <f t="shared" si="27"/>
        <v>117118.26298082438</v>
      </c>
      <c r="AQ19" s="135">
        <f t="shared" si="27"/>
        <v>128265.21879318751</v>
      </c>
      <c r="AR19" s="137">
        <f t="shared" si="27"/>
        <v>140780.30070494092</v>
      </c>
      <c r="AS19" s="188">
        <f>AR19</f>
        <v>140780.30070494092</v>
      </c>
      <c r="AT19" s="135">
        <f t="shared" ref="AT19:BE19" si="28">SUM(AT8,AT16)</f>
        <v>154061.37830392047</v>
      </c>
      <c r="AU19" s="135">
        <f t="shared" si="28"/>
        <v>168307.81625205776</v>
      </c>
      <c r="AV19" s="135">
        <f t="shared" si="28"/>
        <v>185512.67855748537</v>
      </c>
      <c r="AW19" s="135">
        <f t="shared" si="28"/>
        <v>203065.64550026445</v>
      </c>
      <c r="AX19" s="135">
        <f t="shared" si="28"/>
        <v>222653.3144567495</v>
      </c>
      <c r="AY19" s="135">
        <f t="shared" si="28"/>
        <v>244850.65077355327</v>
      </c>
      <c r="AZ19" s="135">
        <f t="shared" si="28"/>
        <v>268248.34683564713</v>
      </c>
      <c r="BA19" s="135">
        <f t="shared" si="28"/>
        <v>294340.98577135685</v>
      </c>
      <c r="BB19" s="135">
        <f t="shared" si="28"/>
        <v>323883.91304399166</v>
      </c>
      <c r="BC19" s="135">
        <f t="shared" si="28"/>
        <v>355040.40980297985</v>
      </c>
      <c r="BD19" s="135">
        <f t="shared" si="28"/>
        <v>389796.95939191064</v>
      </c>
      <c r="BE19" s="137">
        <f t="shared" si="28"/>
        <v>429115.00698090764</v>
      </c>
      <c r="BF19" s="183">
        <f>BE19</f>
        <v>429115.00698090764</v>
      </c>
      <c r="BG19" s="135">
        <f t="shared" ref="BG19:BR19" si="29">SUM(BG8,BG16)</f>
        <v>466988.16004743165</v>
      </c>
      <c r="BH19" s="135">
        <f t="shared" si="29"/>
        <v>504732.85267497448</v>
      </c>
      <c r="BI19" s="135">
        <f t="shared" si="29"/>
        <v>545068.36847439921</v>
      </c>
      <c r="BJ19" s="135">
        <f t="shared" si="29"/>
        <v>583588.06951360125</v>
      </c>
      <c r="BK19" s="135">
        <f t="shared" si="29"/>
        <v>624146.92709230597</v>
      </c>
      <c r="BL19" s="135">
        <f t="shared" si="29"/>
        <v>668271.13297668437</v>
      </c>
      <c r="BM19" s="135">
        <f t="shared" si="29"/>
        <v>711703.22201138502</v>
      </c>
      <c r="BN19" s="135">
        <f t="shared" si="29"/>
        <v>758510.90825014701</v>
      </c>
      <c r="BO19" s="135">
        <f t="shared" si="29"/>
        <v>810420.25718025479</v>
      </c>
      <c r="BP19" s="135">
        <f t="shared" si="29"/>
        <v>861795.55986329587</v>
      </c>
      <c r="BQ19" s="135">
        <f t="shared" si="29"/>
        <v>917757.97073140182</v>
      </c>
      <c r="BR19" s="137">
        <f t="shared" si="29"/>
        <v>980402.32201987784</v>
      </c>
      <c r="BS19" s="181">
        <f>BR19</f>
        <v>980402.32201987784</v>
      </c>
    </row>
    <row r="20" spans="1:93" ht="6" customHeight="1" x14ac:dyDescent="0.2">
      <c r="F20" s="166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</row>
    <row r="21" spans="1:93" s="58" customFormat="1" ht="6" customHeight="1" x14ac:dyDescent="0.2">
      <c r="A21" s="99"/>
      <c r="B21" s="60"/>
      <c r="C21" s="61"/>
      <c r="D21" s="61"/>
      <c r="E21" s="61"/>
      <c r="F21" s="61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7"/>
      <c r="AM21" s="57"/>
      <c r="AN21" s="57"/>
      <c r="AO21" s="57"/>
      <c r="AP21" s="57"/>
      <c r="AQ21" s="57"/>
      <c r="AR21" s="57"/>
      <c r="AS21" s="57"/>
      <c r="AT21" s="57"/>
      <c r="AU21" s="57"/>
      <c r="AV21" s="57"/>
      <c r="AW21" s="57"/>
      <c r="AX21" s="57"/>
      <c r="AY21" s="57"/>
      <c r="AZ21" s="57"/>
      <c r="BA21" s="57"/>
      <c r="BB21" s="57"/>
      <c r="BC21" s="57"/>
      <c r="BD21" s="57"/>
      <c r="BE21" s="57"/>
      <c r="BF21" s="57"/>
      <c r="BG21" s="57"/>
      <c r="BH21" s="57"/>
      <c r="BI21" s="57"/>
      <c r="BJ21" s="57"/>
      <c r="BK21" s="57"/>
      <c r="BL21" s="57"/>
      <c r="BM21" s="57"/>
      <c r="BN21" s="57"/>
      <c r="BO21" s="57"/>
      <c r="BP21" s="57"/>
      <c r="BQ21" s="57"/>
      <c r="BR21" s="57"/>
      <c r="BS21" s="57"/>
    </row>
    <row r="22" spans="1:93" x14ac:dyDescent="0.2">
      <c r="A22" s="96"/>
      <c r="B22" s="168" t="s">
        <v>162</v>
      </c>
      <c r="C22" s="153"/>
      <c r="D22" s="153"/>
      <c r="E22" s="153"/>
      <c r="F22" s="34"/>
      <c r="G22" s="35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7"/>
      <c r="S22" s="38"/>
      <c r="T22" s="35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7"/>
      <c r="AF22" s="39"/>
      <c r="AG22" s="35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7"/>
      <c r="AS22" s="40"/>
      <c r="AT22" s="35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7"/>
      <c r="BF22" s="41"/>
      <c r="BG22" s="35"/>
      <c r="BH22" s="36"/>
      <c r="BI22" s="36"/>
      <c r="BJ22" s="36"/>
      <c r="BK22" s="36"/>
      <c r="BL22" s="36"/>
      <c r="BM22" s="36"/>
      <c r="BN22" s="36"/>
      <c r="BO22" s="36"/>
      <c r="BP22" s="36"/>
      <c r="BQ22" s="36"/>
      <c r="BR22" s="37"/>
      <c r="BS22" s="42"/>
    </row>
    <row r="23" spans="1:93" x14ac:dyDescent="0.2">
      <c r="A23" s="96"/>
      <c r="B23" s="169" t="s">
        <v>149</v>
      </c>
      <c r="C23" s="157"/>
      <c r="D23" s="157"/>
      <c r="E23" s="157"/>
      <c r="F23" s="34"/>
      <c r="G23" s="35">
        <f>CashBudget!G28-CashBudget!G34</f>
        <v>254.44485</v>
      </c>
      <c r="H23" s="36">
        <f>G23+CashBudget!H28-CashBudget!H34</f>
        <v>393.62707083333328</v>
      </c>
      <c r="I23" s="36">
        <f>H23+CashBudget!I28-CashBudget!I34</f>
        <v>503.9464621527776</v>
      </c>
      <c r="J23" s="36">
        <f>I23+CashBudget!J28-CashBudget!J34</f>
        <v>616.88920274884254</v>
      </c>
      <c r="K23" s="36">
        <f>J23+CashBudget!K28-CashBudget!K34</f>
        <v>757.64853026957917</v>
      </c>
      <c r="L23" s="36">
        <f>K23+CashBudget!L28-CashBudget!L34</f>
        <v>918.47217368787733</v>
      </c>
      <c r="M23" s="36">
        <f>L23+CashBudget!M28-CashBudget!M34</f>
        <v>1121.2535392431173</v>
      </c>
      <c r="N23" s="36">
        <f>M23+CashBudget!N28-CashBudget!N34</f>
        <v>1384.4171573669184</v>
      </c>
      <c r="O23" s="36">
        <f>N23+CashBudget!O28-CashBudget!O34</f>
        <v>1666.0753554437447</v>
      </c>
      <c r="P23" s="36">
        <f>O23+CashBudget!P28-CashBudget!P34</f>
        <v>1895.0776779917283</v>
      </c>
      <c r="Q23" s="36">
        <f>P23+CashBudget!Q28-CashBudget!Q34</f>
        <v>2154.5313949759511</v>
      </c>
      <c r="R23" s="36">
        <f>Q23+CashBudget!R28-CashBudget!R34</f>
        <v>2455.799511153155</v>
      </c>
      <c r="S23" s="44">
        <f t="shared" ref="S23:S26" si="30">R23</f>
        <v>2455.799511153155</v>
      </c>
      <c r="T23" s="36">
        <f>R23+CashBudget!T28-CashBudget!T34</f>
        <v>2821.6230446578802</v>
      </c>
      <c r="U23" s="36">
        <f>T23+CashBudget!U28-CashBudget!U34</f>
        <v>1619.562369486337</v>
      </c>
      <c r="V23" s="36">
        <f>U23+CashBudget!V28-CashBudget!V34</f>
        <v>1335.010451019536</v>
      </c>
      <c r="W23" s="36">
        <f>V23+CashBudget!W28-CashBudget!W34</f>
        <v>2021.556005704233</v>
      </c>
      <c r="X23" s="36">
        <f>W23+CashBudget!X28-CashBudget!X34</f>
        <v>2908.3116859122511</v>
      </c>
      <c r="Y23" s="36">
        <f>X23+CashBudget!Y28-CashBudget!Y34</f>
        <v>3956.9203371725007</v>
      </c>
      <c r="Z23" s="36">
        <f>Y23+CashBudget!Z28-CashBudget!Z34</f>
        <v>5286.4554148535881</v>
      </c>
      <c r="AA23" s="36">
        <f>Z23+CashBudget!AA28-CashBudget!AA34</f>
        <v>6991.4274236893198</v>
      </c>
      <c r="AB23" s="36">
        <f>AA23+CashBudget!AB28-CashBudget!AB34</f>
        <v>9060.4034616621557</v>
      </c>
      <c r="AC23" s="36">
        <f>AB23+CashBudget!AC28-CashBudget!AC34</f>
        <v>11680.649810684419</v>
      </c>
      <c r="AD23" s="36">
        <f>AC23+CashBudget!AD28-CashBudget!AD34</f>
        <v>15026.849193175989</v>
      </c>
      <c r="AE23" s="36">
        <f>AD23+CashBudget!AE28-CashBudget!AE34</f>
        <v>18402.281713426881</v>
      </c>
      <c r="AF23" s="45">
        <f t="shared" ref="AF23:AF26" si="31">AE23</f>
        <v>18402.281713426881</v>
      </c>
      <c r="AG23" s="36">
        <f>AE23+CashBudget!AG28-CashBudget!AG34</f>
        <v>21734.544359790674</v>
      </c>
      <c r="AH23" s="36">
        <f>AG23+CashBudget!AH28-CashBudget!AH34</f>
        <v>12633.065471697977</v>
      </c>
      <c r="AI23" s="36">
        <f>AH23+CashBudget!AI28-CashBudget!AI34</f>
        <v>9858.2404347226693</v>
      </c>
      <c r="AJ23" s="36">
        <f>AI23+CashBudget!AJ28-CashBudget!AJ34</f>
        <v>13408.496860325838</v>
      </c>
      <c r="AK23" s="36">
        <f>AJ23+CashBudget!AK28-CashBudget!AK34</f>
        <v>17269.203696592602</v>
      </c>
      <c r="AL23" s="36">
        <f>AK23+CashBudget!AL28-CashBudget!AL34</f>
        <v>21259.616077008279</v>
      </c>
      <c r="AM23" s="36">
        <f>AL23+CashBudget!AM28-CashBudget!AM34</f>
        <v>25620.579998589048</v>
      </c>
      <c r="AN23" s="36">
        <f>AM23+CashBudget!AN28-CashBudget!AN34</f>
        <v>30473.108084817519</v>
      </c>
      <c r="AO23" s="36">
        <f>AN23+CashBudget!AO28-CashBudget!AO34</f>
        <v>35575.793728466175</v>
      </c>
      <c r="AP23" s="36">
        <f>AO23+CashBudget!AP28-CashBudget!AP34</f>
        <v>41222.071634647757</v>
      </c>
      <c r="AQ23" s="36">
        <f>AP23+CashBudget!AQ28-CashBudget!AQ34</f>
        <v>47552.412590524487</v>
      </c>
      <c r="AR23" s="36">
        <f>AQ23+CashBudget!AR28-CashBudget!AR34</f>
        <v>54265.751390014309</v>
      </c>
      <c r="AS23" s="46">
        <f t="shared" ref="AS23:AS26" si="32">AR23</f>
        <v>54265.751390014309</v>
      </c>
      <c r="AT23" s="36">
        <f>AR23+CashBudget!AT28-CashBudget!AT34</f>
        <v>61711.770364082957</v>
      </c>
      <c r="AU23" s="36">
        <f>AT23+CashBudget!AU28-CashBudget!AU34</f>
        <v>2969.2323799350124</v>
      </c>
      <c r="AV23" s="36">
        <f>AU23+CashBudget!AV28-CashBudget!AV34</f>
        <v>-21537.623938003409</v>
      </c>
      <c r="AW23" s="36">
        <f>AV23+CashBudget!AW28-CashBudget!AW34</f>
        <v>-11670.989459760865</v>
      </c>
      <c r="AX23" s="36">
        <f>AW23+CashBudget!AX28-CashBudget!AX34</f>
        <v>-499.52130135896732</v>
      </c>
      <c r="AY23" s="36">
        <f>AX23+CashBudget!AY28-CashBudget!AY34</f>
        <v>11272.126729687938</v>
      </c>
      <c r="AZ23" s="36">
        <f>AY23+CashBudget!AZ28-CashBudget!AZ34</f>
        <v>24391.246197542787</v>
      </c>
      <c r="BA23" s="36">
        <f>AZ23+CashBudget!BA28-CashBudget!BA34</f>
        <v>39235.50983386024</v>
      </c>
      <c r="BB23" s="36">
        <f>BA23+CashBudget!BB28-CashBudget!BB34</f>
        <v>54886.558213354321</v>
      </c>
      <c r="BC23" s="36">
        <f>BB23+CashBudget!BC28-CashBudget!BC34</f>
        <v>72337.63300781959</v>
      </c>
      <c r="BD23" s="36">
        <f>BC23+CashBudget!BD28-CashBudget!BD34</f>
        <v>92069.456802318222</v>
      </c>
      <c r="BE23" s="36">
        <f>BD23+CashBudget!BE28-CashBudget!BE34</f>
        <v>111044.13333558023</v>
      </c>
      <c r="BF23" s="47">
        <f t="shared" ref="BF23:BF26" si="33">BE23</f>
        <v>111044.13333558023</v>
      </c>
      <c r="BG23" s="36">
        <f>BE23+CashBudget!BG28-CashBudget!BG34</f>
        <v>130203.77964935149</v>
      </c>
      <c r="BH23" s="36">
        <f>BG23+CashBudget!BH28-CashBudget!BH34</f>
        <v>-61239.549334923853</v>
      </c>
      <c r="BI23" s="36">
        <f>BH23+CashBudget!BI28-CashBudget!BI34</f>
        <v>-147033.02999803703</v>
      </c>
      <c r="BJ23" s="36">
        <f>BI23+CashBudget!BJ28-CashBudget!BJ34</f>
        <v>-126736.75120868464</v>
      </c>
      <c r="BK23" s="36">
        <f>BJ23+CashBudget!BK28-CashBudget!BK34</f>
        <v>-104657.79826649535</v>
      </c>
      <c r="BL23" s="36">
        <f>BK23+CashBudget!BL28-CashBudget!BL34</f>
        <v>-82924.903749145044</v>
      </c>
      <c r="BM23" s="36">
        <f>BL23+CashBudget!BM28-CashBudget!BM34</f>
        <v>-59504.210629763955</v>
      </c>
      <c r="BN23" s="36">
        <f>BM23+CashBudget!BN28-CashBudget!BN34</f>
        <v>-33532.68616471003</v>
      </c>
      <c r="BO23" s="36">
        <f>BN23+CashBudget!BO28-CashBudget!BO34</f>
        <v>-7828.1848231897457</v>
      </c>
      <c r="BP23" s="36">
        <f>BO23+CashBudget!BP28-CashBudget!BP34</f>
        <v>20168.470610863529</v>
      </c>
      <c r="BQ23" s="36">
        <f>BP23+CashBudget!BQ28-CashBudget!BQ34</f>
        <v>51506.096255101264</v>
      </c>
      <c r="BR23" s="36">
        <f>BQ23+CashBudget!BR28-CashBudget!BR34</f>
        <v>59937.227292767493</v>
      </c>
      <c r="BS23" s="48">
        <f t="shared" ref="BS23:BS26" si="34">BR23</f>
        <v>59937.227292767493</v>
      </c>
    </row>
    <row r="24" spans="1:93" x14ac:dyDescent="0.2">
      <c r="A24" s="96"/>
      <c r="B24" s="169" t="s">
        <v>16</v>
      </c>
      <c r="C24" s="157"/>
      <c r="D24" s="157"/>
      <c r="E24" s="157"/>
      <c r="F24" s="34"/>
      <c r="G24" s="35">
        <f>CashBudget!G63</f>
        <v>-297.71730163917437</v>
      </c>
      <c r="H24" s="36">
        <f>CashBudget!H63</f>
        <v>346.1127227134557</v>
      </c>
      <c r="I24" s="36">
        <f>CashBudget!I63</f>
        <v>6.7191631840373702</v>
      </c>
      <c r="J24" s="36">
        <f>CashBudget!J63</f>
        <v>2492.6473402542847</v>
      </c>
      <c r="K24" s="36">
        <f>CashBudget!K63</f>
        <v>4354.3088453206828</v>
      </c>
      <c r="L24" s="36">
        <f>CashBudget!L63</f>
        <v>6653.9480407975689</v>
      </c>
      <c r="M24" s="36">
        <f>CashBudget!M63</f>
        <v>7560.6079780155997</v>
      </c>
      <c r="N24" s="36">
        <f>CashBudget!N63</f>
        <v>7874.8876221721175</v>
      </c>
      <c r="O24" s="36">
        <f>CashBudget!O63</f>
        <v>8417.439115096462</v>
      </c>
      <c r="P24" s="36">
        <f>CashBudget!P63</f>
        <v>8617.4942490346657</v>
      </c>
      <c r="Q24" s="36">
        <f>CashBudget!Q63</f>
        <v>8567.1782385063852</v>
      </c>
      <c r="R24" s="43">
        <f>CashBudget!R63</f>
        <v>7357.6864964710539</v>
      </c>
      <c r="S24" s="44">
        <f t="shared" si="30"/>
        <v>7357.6864964710539</v>
      </c>
      <c r="T24" s="35">
        <f>CashBudget!T63</f>
        <v>7315.4446035490173</v>
      </c>
      <c r="U24" s="36">
        <f>CashBudget!U63</f>
        <v>8507.6078464036946</v>
      </c>
      <c r="V24" s="36">
        <f>CashBudget!V63</f>
        <v>8837.3461384841394</v>
      </c>
      <c r="W24" s="36">
        <f>CashBudget!W63</f>
        <v>7822.8507211730794</v>
      </c>
      <c r="X24" s="36">
        <f>CashBudget!X63</f>
        <v>6482.5378432695379</v>
      </c>
      <c r="Y24" s="36">
        <f>CashBudget!Y63</f>
        <v>4476.6147790407886</v>
      </c>
      <c r="Z24" s="36">
        <f>CashBudget!Z63</f>
        <v>2184.2727580438368</v>
      </c>
      <c r="AA24" s="36">
        <f>CashBudget!AA63</f>
        <v>-240.95588087663782</v>
      </c>
      <c r="AB24" s="36">
        <f>CashBudget!AB63</f>
        <v>-3771.6879868700998</v>
      </c>
      <c r="AC24" s="36">
        <f>CashBudget!AC63</f>
        <v>-8592.9313804222984</v>
      </c>
      <c r="AD24" s="36">
        <f>CashBudget!AD63</f>
        <v>-14665.295255210527</v>
      </c>
      <c r="AE24" s="43">
        <f>CashBudget!AE63</f>
        <v>-22194.245058053551</v>
      </c>
      <c r="AF24" s="45">
        <f t="shared" si="31"/>
        <v>-22194.245058053551</v>
      </c>
      <c r="AG24" s="35">
        <f>CashBudget!AG63</f>
        <v>-34683.339994124653</v>
      </c>
      <c r="AH24" s="36">
        <f>CashBudget!AH63</f>
        <v>-35149.255360451774</v>
      </c>
      <c r="AI24" s="36">
        <f>CashBudget!AI63</f>
        <v>-44313.160230718233</v>
      </c>
      <c r="AJ24" s="36">
        <f>CashBudget!AJ63</f>
        <v>-62660.035782342602</v>
      </c>
      <c r="AK24" s="36">
        <f>CashBudget!AK63</f>
        <v>-83597.904574636981</v>
      </c>
      <c r="AL24" s="36">
        <f>CashBudget!AL63</f>
        <v>-107004.89476799614</v>
      </c>
      <c r="AM24" s="36">
        <f>CashBudget!AM63</f>
        <v>-133748.27873925597</v>
      </c>
      <c r="AN24" s="36">
        <f>CashBudget!AN63</f>
        <v>-163477.28404801514</v>
      </c>
      <c r="AO24" s="36">
        <f>CashBudget!AO63</f>
        <v>-196160.28241363502</v>
      </c>
      <c r="AP24" s="36">
        <f>CashBudget!AP63</f>
        <v>-232905.04366790864</v>
      </c>
      <c r="AQ24" s="36">
        <f>CashBudget!AQ63</f>
        <v>-273424.93503746565</v>
      </c>
      <c r="AR24" s="43">
        <f>CashBudget!AR63</f>
        <v>-317826.78425738576</v>
      </c>
      <c r="AS24" s="46">
        <f t="shared" si="32"/>
        <v>-317826.78425738576</v>
      </c>
      <c r="AT24" s="35">
        <f>CashBudget!AT63</f>
        <v>-368768.91162511997</v>
      </c>
      <c r="AU24" s="36">
        <f>CashBudget!AU63</f>
        <v>-356500.27047679748</v>
      </c>
      <c r="AV24" s="36">
        <f>CashBudget!AV63</f>
        <v>-381920.12205161678</v>
      </c>
      <c r="AW24" s="36">
        <f>CashBudget!AW63</f>
        <v>-448033.03869379009</v>
      </c>
      <c r="AX24" s="36">
        <f>CashBudget!AX63</f>
        <v>-520639.18013362255</v>
      </c>
      <c r="AY24" s="36">
        <f>CashBudget!AY63</f>
        <v>-600102.61013455899</v>
      </c>
      <c r="AZ24" s="36">
        <f>CashBudget!AZ63</f>
        <v>-688611.78183866991</v>
      </c>
      <c r="BA24" s="36">
        <f>CashBudget!BA63</f>
        <v>-785765.51370918029</v>
      </c>
      <c r="BB24" s="36">
        <f>CashBudget!BB63</f>
        <v>-892174.17151563114</v>
      </c>
      <c r="BC24" s="36">
        <f>CashBudget!BC63</f>
        <v>-1010467.6207196712</v>
      </c>
      <c r="BD24" s="36">
        <f>CashBudget!BD63</f>
        <v>-1140253.0802513335</v>
      </c>
      <c r="BE24" s="43">
        <f>CashBudget!BE63</f>
        <v>-1282657.7329910034</v>
      </c>
      <c r="BF24" s="47">
        <f t="shared" si="33"/>
        <v>-1282657.7329910034</v>
      </c>
      <c r="BG24" s="35">
        <f>CashBudget!BG63</f>
        <v>-1443453.3832493103</v>
      </c>
      <c r="BH24" s="36">
        <f>CashBudget!BH63</f>
        <v>-1407209.9716359652</v>
      </c>
      <c r="BI24" s="36">
        <f>CashBudget!BI63</f>
        <v>-1490655.8303591665</v>
      </c>
      <c r="BJ24" s="36">
        <f>CashBudget!BJ63</f>
        <v>-1696685.9497456441</v>
      </c>
      <c r="BK24" s="36">
        <f>CashBudget!BK63</f>
        <v>-1917916.1626290055</v>
      </c>
      <c r="BL24" s="36">
        <f>CashBudget!BL63</f>
        <v>-2154546.6769829588</v>
      </c>
      <c r="BM24" s="36">
        <f>CashBudget!BM63</f>
        <v>-2410056.9925867119</v>
      </c>
      <c r="BN24" s="36">
        <f>CashBudget!BN63</f>
        <v>-2682357.7174201859</v>
      </c>
      <c r="BO24" s="36">
        <f>CashBudget!BO63</f>
        <v>-2972236.9964310271</v>
      </c>
      <c r="BP24" s="36">
        <f>CashBudget!BP63</f>
        <v>-3284140.0424775369</v>
      </c>
      <c r="BQ24" s="36">
        <f>CashBudget!BQ63</f>
        <v>-3615701.9478757326</v>
      </c>
      <c r="BR24" s="43">
        <f>CashBudget!BR63</f>
        <v>-3970268.1352928933</v>
      </c>
      <c r="BS24" s="48">
        <f t="shared" si="34"/>
        <v>-3970268.1352928933</v>
      </c>
    </row>
    <row r="25" spans="1:93" x14ac:dyDescent="0.2">
      <c r="A25" s="96" t="s">
        <v>143</v>
      </c>
      <c r="B25" s="169" t="s">
        <v>118</v>
      </c>
      <c r="C25" s="157"/>
      <c r="D25" s="157"/>
      <c r="E25" s="157"/>
      <c r="F25" s="34"/>
      <c r="G25" s="35">
        <f>Capitalzn!G15</f>
        <v>189.4609966151061</v>
      </c>
      <c r="H25" s="36">
        <f>Capitalzn!H15</f>
        <v>178.07887295942066</v>
      </c>
      <c r="I25" s="36">
        <f>Capitalzn!I15</f>
        <v>165.78617941128041</v>
      </c>
      <c r="J25" s="36">
        <f>Capitalzn!J15</f>
        <v>152.51007037928895</v>
      </c>
      <c r="K25" s="36">
        <f>Capitalzn!K15</f>
        <v>138.17187262473814</v>
      </c>
      <c r="L25" s="36">
        <f>Capitalzn!L15</f>
        <v>122.68661904982328</v>
      </c>
      <c r="M25" s="36">
        <f>Capitalzn!M15</f>
        <v>105.96254518891521</v>
      </c>
      <c r="N25" s="36">
        <f>Capitalzn!N15</f>
        <v>87.900545419134517</v>
      </c>
      <c r="O25" s="36">
        <f>Capitalzn!O15</f>
        <v>68.393585667771362</v>
      </c>
      <c r="P25" s="36">
        <f>Capitalzn!P15</f>
        <v>47.326069136299154</v>
      </c>
      <c r="Q25" s="36">
        <f>Capitalzn!Q15</f>
        <v>24.573151282309176</v>
      </c>
      <c r="R25" s="43">
        <f>Capitalzn!R15</f>
        <v>0</v>
      </c>
      <c r="S25" s="44">
        <f t="shared" si="30"/>
        <v>0</v>
      </c>
      <c r="T25" s="35">
        <f>Capitalzn!T15</f>
        <v>0</v>
      </c>
      <c r="U25" s="36">
        <f>Capitalzn!U15</f>
        <v>0</v>
      </c>
      <c r="V25" s="36">
        <f>Capitalzn!V15</f>
        <v>0</v>
      </c>
      <c r="W25" s="36">
        <f>Capitalzn!W15</f>
        <v>0</v>
      </c>
      <c r="X25" s="36">
        <f>Capitalzn!X15</f>
        <v>0</v>
      </c>
      <c r="Y25" s="36">
        <f>Capitalzn!Y15</f>
        <v>473.65249153776523</v>
      </c>
      <c r="Z25" s="36">
        <f>Capitalzn!Z15</f>
        <v>445.19718239855166</v>
      </c>
      <c r="AA25" s="36">
        <f>Capitalzn!AA15</f>
        <v>414.46544852820102</v>
      </c>
      <c r="AB25" s="36">
        <f>Capitalzn!AB15</f>
        <v>381.27517594822234</v>
      </c>
      <c r="AC25" s="36">
        <f>Capitalzn!AC15</f>
        <v>345.42968156184531</v>
      </c>
      <c r="AD25" s="36">
        <f>Capitalzn!AD15</f>
        <v>306.71654762455813</v>
      </c>
      <c r="AE25" s="43">
        <f>Capitalzn!AE15</f>
        <v>264.90636297228798</v>
      </c>
      <c r="AF25" s="45">
        <f t="shared" si="31"/>
        <v>264.90636297228798</v>
      </c>
      <c r="AG25" s="35">
        <f>Capitalzn!AG15</f>
        <v>219.75136354783626</v>
      </c>
      <c r="AH25" s="36">
        <f>Capitalzn!AH15</f>
        <v>170.98396416942836</v>
      </c>
      <c r="AI25" s="36">
        <f>Capitalzn!AI15</f>
        <v>118.31517284074786</v>
      </c>
      <c r="AJ25" s="36">
        <f>Capitalzn!AJ15</f>
        <v>61.432878205772923</v>
      </c>
      <c r="AK25" s="36">
        <f>Capitalzn!AK15</f>
        <v>0</v>
      </c>
      <c r="AL25" s="36">
        <f>Capitalzn!AL15</f>
        <v>0</v>
      </c>
      <c r="AM25" s="36">
        <f>Capitalzn!AM15</f>
        <v>0</v>
      </c>
      <c r="AN25" s="36">
        <f>Capitalzn!AN15</f>
        <v>0</v>
      </c>
      <c r="AO25" s="36">
        <f>Capitalzn!AO15</f>
        <v>0</v>
      </c>
      <c r="AP25" s="36">
        <f>Capitalzn!AP15</f>
        <v>0</v>
      </c>
      <c r="AQ25" s="36">
        <f>Capitalzn!AQ15</f>
        <v>0</v>
      </c>
      <c r="AR25" s="43">
        <f>Capitalzn!AR15</f>
        <v>0</v>
      </c>
      <c r="AS25" s="46">
        <f t="shared" si="32"/>
        <v>0</v>
      </c>
      <c r="AT25" s="35">
        <f>Capitalzn!AT15</f>
        <v>0</v>
      </c>
      <c r="AU25" s="36">
        <f>Capitalzn!AU15</f>
        <v>0</v>
      </c>
      <c r="AV25" s="36">
        <f>Capitalzn!AV15</f>
        <v>0</v>
      </c>
      <c r="AW25" s="36">
        <f>Capitalzn!AW15</f>
        <v>0</v>
      </c>
      <c r="AX25" s="36">
        <f>Capitalzn!AX15</f>
        <v>0</v>
      </c>
      <c r="AY25" s="36">
        <f>Capitalzn!AY15</f>
        <v>0</v>
      </c>
      <c r="AZ25" s="36">
        <f>Capitalzn!AZ15</f>
        <v>0</v>
      </c>
      <c r="BA25" s="36">
        <f>Capitalzn!BA15</f>
        <v>0</v>
      </c>
      <c r="BB25" s="36">
        <f>Capitalzn!BB15</f>
        <v>0</v>
      </c>
      <c r="BC25" s="36">
        <f>Capitalzn!BC15</f>
        <v>0</v>
      </c>
      <c r="BD25" s="36">
        <f>Capitalzn!BD15</f>
        <v>0</v>
      </c>
      <c r="BE25" s="43">
        <f>Capitalzn!BE15</f>
        <v>0</v>
      </c>
      <c r="BF25" s="47">
        <f t="shared" si="33"/>
        <v>0</v>
      </c>
      <c r="BG25" s="35">
        <f>Capitalzn!BG15</f>
        <v>0</v>
      </c>
      <c r="BH25" s="36">
        <f>Capitalzn!BH15</f>
        <v>0</v>
      </c>
      <c r="BI25" s="36">
        <f>Capitalzn!BI15</f>
        <v>0</v>
      </c>
      <c r="BJ25" s="36">
        <f>Capitalzn!BJ15</f>
        <v>0</v>
      </c>
      <c r="BK25" s="36">
        <f>Capitalzn!BK15</f>
        <v>0</v>
      </c>
      <c r="BL25" s="36">
        <f>Capitalzn!BL15</f>
        <v>0</v>
      </c>
      <c r="BM25" s="36">
        <f>Capitalzn!BM15</f>
        <v>0</v>
      </c>
      <c r="BN25" s="36">
        <f>Capitalzn!BN15</f>
        <v>0</v>
      </c>
      <c r="BO25" s="36">
        <f>Capitalzn!BO15</f>
        <v>0</v>
      </c>
      <c r="BP25" s="36">
        <f>Capitalzn!BP15</f>
        <v>0</v>
      </c>
      <c r="BQ25" s="36">
        <f>Capitalzn!BQ15</f>
        <v>0</v>
      </c>
      <c r="BR25" s="43">
        <f>Capitalzn!BR15</f>
        <v>0</v>
      </c>
      <c r="BS25" s="48">
        <f t="shared" si="34"/>
        <v>0</v>
      </c>
    </row>
    <row r="26" spans="1:93" s="89" customFormat="1" x14ac:dyDescent="0.2">
      <c r="A26" s="100"/>
      <c r="B26" s="152" t="s">
        <v>150</v>
      </c>
      <c r="C26" s="152"/>
      <c r="D26" s="152"/>
      <c r="E26" s="152"/>
      <c r="F26" s="85"/>
      <c r="G26" s="52">
        <f>SUM(G23:G25)</f>
        <v>146.18854497593173</v>
      </c>
      <c r="H26" s="53">
        <f>SUM(H23:H25)</f>
        <v>917.81866650620964</v>
      </c>
      <c r="I26" s="53">
        <f t="shared" ref="I26:R26" si="35">SUM(I23:I25)</f>
        <v>676.45180474809536</v>
      </c>
      <c r="J26" s="53">
        <f t="shared" si="35"/>
        <v>3262.0466133824161</v>
      </c>
      <c r="K26" s="53">
        <f t="shared" si="35"/>
        <v>5250.1292482150002</v>
      </c>
      <c r="L26" s="53">
        <f t="shared" si="35"/>
        <v>7695.1068335352693</v>
      </c>
      <c r="M26" s="53">
        <f t="shared" si="35"/>
        <v>8787.8240624476311</v>
      </c>
      <c r="N26" s="53">
        <f t="shared" si="35"/>
        <v>9347.2053249581695</v>
      </c>
      <c r="O26" s="53">
        <f t="shared" si="35"/>
        <v>10151.908056207978</v>
      </c>
      <c r="P26" s="53">
        <f t="shared" si="35"/>
        <v>10559.897996162694</v>
      </c>
      <c r="Q26" s="53">
        <f t="shared" si="35"/>
        <v>10746.282784764646</v>
      </c>
      <c r="R26" s="54">
        <f t="shared" si="35"/>
        <v>9813.4860076242094</v>
      </c>
      <c r="S26" s="44">
        <f t="shared" si="30"/>
        <v>9813.4860076242094</v>
      </c>
      <c r="T26" s="52">
        <f t="shared" ref="T26:BR26" si="36">SUM(T23:T25)</f>
        <v>10137.067648206898</v>
      </c>
      <c r="U26" s="53">
        <f t="shared" si="36"/>
        <v>10127.170215890032</v>
      </c>
      <c r="V26" s="53">
        <f t="shared" si="36"/>
        <v>10172.356589503675</v>
      </c>
      <c r="W26" s="53">
        <f t="shared" si="36"/>
        <v>9844.4067268773124</v>
      </c>
      <c r="X26" s="53">
        <f t="shared" si="36"/>
        <v>9390.849529181789</v>
      </c>
      <c r="Y26" s="53">
        <f t="shared" si="36"/>
        <v>8907.1876077510551</v>
      </c>
      <c r="Z26" s="53">
        <f t="shared" si="36"/>
        <v>7915.9253552959763</v>
      </c>
      <c r="AA26" s="53">
        <f t="shared" si="36"/>
        <v>7164.9369913408827</v>
      </c>
      <c r="AB26" s="53">
        <f t="shared" si="36"/>
        <v>5669.9906507402784</v>
      </c>
      <c r="AC26" s="53">
        <f t="shared" si="36"/>
        <v>3433.1481118239662</v>
      </c>
      <c r="AD26" s="53">
        <f t="shared" si="36"/>
        <v>668.27048559002014</v>
      </c>
      <c r="AE26" s="54">
        <f t="shared" si="36"/>
        <v>-3527.056981654383</v>
      </c>
      <c r="AF26" s="45">
        <f t="shared" si="31"/>
        <v>-3527.056981654383</v>
      </c>
      <c r="AG26" s="52">
        <f t="shared" si="36"/>
        <v>-12729.044270786144</v>
      </c>
      <c r="AH26" s="53">
        <f t="shared" si="36"/>
        <v>-22345.20592458437</v>
      </c>
      <c r="AI26" s="53">
        <f t="shared" si="36"/>
        <v>-34336.604623154817</v>
      </c>
      <c r="AJ26" s="53">
        <f t="shared" si="36"/>
        <v>-49190.106043810993</v>
      </c>
      <c r="AK26" s="53">
        <f t="shared" si="36"/>
        <v>-66328.700878044387</v>
      </c>
      <c r="AL26" s="53">
        <f t="shared" si="36"/>
        <v>-85745.278690987863</v>
      </c>
      <c r="AM26" s="53">
        <f t="shared" si="36"/>
        <v>-108127.69874066692</v>
      </c>
      <c r="AN26" s="53">
        <f t="shared" si="36"/>
        <v>-133004.1759631976</v>
      </c>
      <c r="AO26" s="53">
        <f t="shared" si="36"/>
        <v>-160584.48868516885</v>
      </c>
      <c r="AP26" s="53">
        <f t="shared" si="36"/>
        <v>-191682.97203326088</v>
      </c>
      <c r="AQ26" s="53">
        <f t="shared" si="36"/>
        <v>-225872.52244694118</v>
      </c>
      <c r="AR26" s="54">
        <f t="shared" si="36"/>
        <v>-263561.03286737145</v>
      </c>
      <c r="AS26" s="46">
        <f t="shared" si="32"/>
        <v>-263561.03286737145</v>
      </c>
      <c r="AT26" s="52">
        <f t="shared" si="36"/>
        <v>-307057.14126103703</v>
      </c>
      <c r="AU26" s="53">
        <f t="shared" si="36"/>
        <v>-353531.0380968625</v>
      </c>
      <c r="AV26" s="53">
        <f t="shared" si="36"/>
        <v>-403457.74598962022</v>
      </c>
      <c r="AW26" s="53">
        <f t="shared" si="36"/>
        <v>-459704.02815355093</v>
      </c>
      <c r="AX26" s="53">
        <f t="shared" si="36"/>
        <v>-521138.70143498154</v>
      </c>
      <c r="AY26" s="53">
        <f t="shared" si="36"/>
        <v>-588830.48340487108</v>
      </c>
      <c r="AZ26" s="53">
        <f t="shared" si="36"/>
        <v>-664220.53564112715</v>
      </c>
      <c r="BA26" s="53">
        <f t="shared" si="36"/>
        <v>-746530.00387532008</v>
      </c>
      <c r="BB26" s="53">
        <f t="shared" si="36"/>
        <v>-837287.61330227682</v>
      </c>
      <c r="BC26" s="53">
        <f t="shared" si="36"/>
        <v>-938129.98771185172</v>
      </c>
      <c r="BD26" s="53">
        <f t="shared" si="36"/>
        <v>-1048183.6234490153</v>
      </c>
      <c r="BE26" s="54">
        <f t="shared" si="36"/>
        <v>-1171613.5996554233</v>
      </c>
      <c r="BF26" s="47">
        <f t="shared" si="33"/>
        <v>-1171613.5996554233</v>
      </c>
      <c r="BG26" s="52">
        <f t="shared" si="36"/>
        <v>-1313249.6035999588</v>
      </c>
      <c r="BH26" s="53">
        <f t="shared" si="36"/>
        <v>-1468449.5209708889</v>
      </c>
      <c r="BI26" s="53">
        <f t="shared" si="36"/>
        <v>-1637688.8603572035</v>
      </c>
      <c r="BJ26" s="53">
        <f t="shared" si="36"/>
        <v>-1823422.7009543288</v>
      </c>
      <c r="BK26" s="53">
        <f t="shared" si="36"/>
        <v>-2022573.9608955008</v>
      </c>
      <c r="BL26" s="53">
        <f t="shared" si="36"/>
        <v>-2237471.5807321039</v>
      </c>
      <c r="BM26" s="53">
        <f t="shared" si="36"/>
        <v>-2469561.2032164759</v>
      </c>
      <c r="BN26" s="53">
        <f t="shared" si="36"/>
        <v>-2715890.4035848961</v>
      </c>
      <c r="BO26" s="53">
        <f t="shared" si="36"/>
        <v>-2980065.1812542169</v>
      </c>
      <c r="BP26" s="53">
        <f t="shared" si="36"/>
        <v>-3263971.5718666734</v>
      </c>
      <c r="BQ26" s="53">
        <f t="shared" si="36"/>
        <v>-3564195.8516206313</v>
      </c>
      <c r="BR26" s="54">
        <f t="shared" si="36"/>
        <v>-3910330.9080001255</v>
      </c>
      <c r="BS26" s="48">
        <f t="shared" si="34"/>
        <v>-3910330.9080001255</v>
      </c>
    </row>
    <row r="27" spans="1:93" s="89" customFormat="1" x14ac:dyDescent="0.2">
      <c r="A27" s="100"/>
      <c r="B27" s="152" t="s">
        <v>120</v>
      </c>
      <c r="C27" s="152"/>
      <c r="D27" s="152"/>
      <c r="E27" s="152"/>
      <c r="F27" s="34"/>
      <c r="G27" s="35">
        <f>Capitalzn!G23</f>
        <v>896.18845502406828</v>
      </c>
      <c r="H27" s="36">
        <f>Capitalzn!H23</f>
        <v>892.03387100030261</v>
      </c>
      <c r="I27" s="36">
        <f>Capitalzn!I23</f>
        <v>887.50537441439815</v>
      </c>
      <c r="J27" s="36">
        <f>Capitalzn!J23</f>
        <v>882.56931313576229</v>
      </c>
      <c r="K27" s="36">
        <f>Capitalzn!K23</f>
        <v>877.18900634204908</v>
      </c>
      <c r="L27" s="36">
        <f>Capitalzn!L23</f>
        <v>871.32447193690177</v>
      </c>
      <c r="M27" s="36">
        <f>Capitalzn!M23</f>
        <v>864.93212943529113</v>
      </c>
      <c r="N27" s="36">
        <f>Capitalzn!N23</f>
        <v>857.96447610853556</v>
      </c>
      <c r="O27" s="36">
        <f>Capitalzn!O23</f>
        <v>850.36973398237205</v>
      </c>
      <c r="P27" s="36">
        <f>Capitalzn!P23</f>
        <v>842.09146506485376</v>
      </c>
      <c r="Q27" s="36">
        <f>Capitalzn!Q23</f>
        <v>833.06815194475882</v>
      </c>
      <c r="R27" s="43">
        <f>Capitalzn!R23</f>
        <v>823.23274064385532</v>
      </c>
      <c r="S27" s="44">
        <f t="shared" ref="S27" si="37">R27</f>
        <v>823.23274064385532</v>
      </c>
      <c r="T27" s="35">
        <f>Capitalzn!T23</f>
        <v>2309.0698814646125</v>
      </c>
      <c r="U27" s="36">
        <f>Capitalzn!U23</f>
        <v>2293.6323649592377</v>
      </c>
      <c r="V27" s="36">
        <f>Capitalzn!V23</f>
        <v>2276.8054719683792</v>
      </c>
      <c r="W27" s="36">
        <f>Capitalzn!W23</f>
        <v>2258.4641586083435</v>
      </c>
      <c r="X27" s="36">
        <f>Capitalzn!X23</f>
        <v>2238.4721270459045</v>
      </c>
      <c r="Y27" s="36">
        <f>Capitalzn!Y23</f>
        <v>2216.6808126428459</v>
      </c>
      <c r="Z27" s="36">
        <f>Capitalzn!Z23</f>
        <v>2192.9282799435123</v>
      </c>
      <c r="AA27" s="36">
        <f>Capitalzn!AA23</f>
        <v>2167.0380193012384</v>
      </c>
      <c r="AB27" s="36">
        <f>Capitalzn!AB23</f>
        <v>2138.8176352011596</v>
      </c>
      <c r="AC27" s="36">
        <f>Capitalzn!AC23</f>
        <v>2108.0574165320741</v>
      </c>
      <c r="AD27" s="36">
        <f>Capitalzn!AD23</f>
        <v>2074.5287781827706</v>
      </c>
      <c r="AE27" s="43">
        <f>Capitalzn!AE23</f>
        <v>2037.9825623820298</v>
      </c>
      <c r="AF27" s="45">
        <f t="shared" ref="AF27" si="38">AE27</f>
        <v>2037.9825623820298</v>
      </c>
      <c r="AG27" s="35">
        <f>Capitalzn!AG23</f>
        <v>3503.5406368213348</v>
      </c>
      <c r="AH27" s="36">
        <f>Capitalzn!AH23</f>
        <v>3465.9989379601775</v>
      </c>
      <c r="AI27" s="36">
        <f>Capitalzn!AI23</f>
        <v>3425.0784862015157</v>
      </c>
      <c r="AJ27" s="36">
        <f>Capitalzn!AJ23</f>
        <v>3380.4751937845745</v>
      </c>
      <c r="AK27" s="36">
        <f>Capitalzn!AK23</f>
        <v>3331.8576050501083</v>
      </c>
      <c r="AL27" s="36">
        <f>Capitalzn!AL23</f>
        <v>3278.8644333295401</v>
      </c>
      <c r="AM27" s="36">
        <f>Capitalzn!AM23</f>
        <v>3221.1018761541209</v>
      </c>
      <c r="AN27" s="36">
        <f>Capitalzn!AN23</f>
        <v>3158.1406888329138</v>
      </c>
      <c r="AO27" s="36">
        <f>Capitalzn!AO23</f>
        <v>3089.5129946527986</v>
      </c>
      <c r="AP27" s="36">
        <f>Capitalzn!AP23</f>
        <v>3014.7088079964728</v>
      </c>
      <c r="AQ27" s="36">
        <f>Capitalzn!AQ23</f>
        <v>2933.1722445410778</v>
      </c>
      <c r="AR27" s="43">
        <f>Capitalzn!AR23</f>
        <v>2844.297390374697</v>
      </c>
      <c r="AS27" s="46">
        <f t="shared" ref="AS27" si="39">AR27</f>
        <v>2844.297390374697</v>
      </c>
      <c r="AT27" s="35">
        <f>Capitalzn!AT23</f>
        <v>4275.2013710056817</v>
      </c>
      <c r="AU27" s="36">
        <f>Capitalzn!AU23</f>
        <v>4199.8867098934552</v>
      </c>
      <c r="AV27" s="36">
        <f>Capitalzn!AV23</f>
        <v>4117.7937292811284</v>
      </c>
      <c r="AW27" s="36">
        <f>Capitalzn!AW23</f>
        <v>4028.3123804136926</v>
      </c>
      <c r="AX27" s="36">
        <f>Capitalzn!AX23</f>
        <v>3930.7777101481875</v>
      </c>
      <c r="AY27" s="36">
        <f>Capitalzn!AY23</f>
        <v>3824.4649195587867</v>
      </c>
      <c r="AZ27" s="36">
        <f>Capitalzn!AZ23</f>
        <v>3708.5839778163399</v>
      </c>
      <c r="BA27" s="36">
        <f>Capitalzn!BA23</f>
        <v>3582.2737513170732</v>
      </c>
      <c r="BB27" s="36">
        <f>Capitalzn!BB23</f>
        <v>3444.5956044328723</v>
      </c>
      <c r="BC27" s="36">
        <f>Capitalzn!BC23</f>
        <v>3294.5264243290931</v>
      </c>
      <c r="BD27" s="36">
        <f>Capitalzn!BD23</f>
        <v>3130.9510180159741</v>
      </c>
      <c r="BE27" s="43">
        <f>Capitalzn!BE23</f>
        <v>2952.6538251346742</v>
      </c>
      <c r="BF27" s="47">
        <f t="shared" ref="BF27" si="40">BE27</f>
        <v>2952.6538251346742</v>
      </c>
      <c r="BG27" s="35">
        <f>Capitalzn!BG23</f>
        <v>4355.8958288611802</v>
      </c>
      <c r="BH27" s="36">
        <f>Capitalzn!BH23</f>
        <v>4250.4296129230725</v>
      </c>
      <c r="BI27" s="36">
        <f>Capitalzn!BI23</f>
        <v>4135.4714375505346</v>
      </c>
      <c r="BJ27" s="36">
        <f>Capitalzn!BJ23</f>
        <v>4010.1670263944684</v>
      </c>
      <c r="BK27" s="36">
        <f>Capitalzn!BK23</f>
        <v>3873.5852182343565</v>
      </c>
      <c r="BL27" s="36">
        <f>Capitalzn!BL23</f>
        <v>3724.7110473398343</v>
      </c>
      <c r="BM27" s="36">
        <f>Capitalzn!BM23</f>
        <v>3562.4382010648051</v>
      </c>
      <c r="BN27" s="36">
        <f>Capitalzn!BN23</f>
        <v>3385.5607986250234</v>
      </c>
      <c r="BO27" s="36">
        <f>Capitalzn!BO23</f>
        <v>3192.7644299656613</v>
      </c>
      <c r="BP27" s="36">
        <f>Capitalzn!BP23</f>
        <v>2982.6163881269563</v>
      </c>
      <c r="BQ27" s="36">
        <f>Capitalzn!BQ23</f>
        <v>2753.555022522768</v>
      </c>
      <c r="BR27" s="43">
        <f>Capitalzn!BR23</f>
        <v>2503.8781340142027</v>
      </c>
      <c r="BS27" s="48">
        <f t="shared" ref="BS27" si="41">BR27</f>
        <v>2503.8781340142027</v>
      </c>
    </row>
    <row r="28" spans="1:93" s="214" customFormat="1" ht="15" x14ac:dyDescent="0.25">
      <c r="A28" s="209"/>
      <c r="B28" s="210" t="s">
        <v>151</v>
      </c>
      <c r="C28" s="210"/>
      <c r="D28" s="210"/>
      <c r="E28" s="210"/>
      <c r="F28" s="210"/>
      <c r="G28" s="211">
        <f t="shared" ref="G28:R28" si="42">SUM(G26,G27)</f>
        <v>1042.377</v>
      </c>
      <c r="H28" s="212">
        <f t="shared" si="42"/>
        <v>1809.8525375065124</v>
      </c>
      <c r="I28" s="212">
        <f t="shared" si="42"/>
        <v>1563.9571791624935</v>
      </c>
      <c r="J28" s="212">
        <f t="shared" si="42"/>
        <v>4144.6159265181786</v>
      </c>
      <c r="K28" s="212">
        <f t="shared" si="42"/>
        <v>6127.3182545570489</v>
      </c>
      <c r="L28" s="212">
        <f t="shared" si="42"/>
        <v>8566.4313054721715</v>
      </c>
      <c r="M28" s="212">
        <f t="shared" si="42"/>
        <v>9652.7561918829215</v>
      </c>
      <c r="N28" s="212">
        <f t="shared" si="42"/>
        <v>10205.169801066706</v>
      </c>
      <c r="O28" s="212">
        <f t="shared" si="42"/>
        <v>11002.27779019035</v>
      </c>
      <c r="P28" s="212">
        <f t="shared" si="42"/>
        <v>11401.989461227548</v>
      </c>
      <c r="Q28" s="212">
        <f t="shared" si="42"/>
        <v>11579.350936709405</v>
      </c>
      <c r="R28" s="213">
        <f t="shared" si="42"/>
        <v>10636.718748268064</v>
      </c>
      <c r="S28" s="138">
        <f t="shared" ref="S28" si="43">R28</f>
        <v>10636.718748268064</v>
      </c>
      <c r="T28" s="211">
        <f t="shared" ref="T28:AE28" si="44">SUM(T26,T27)</f>
        <v>12446.13752967151</v>
      </c>
      <c r="U28" s="212">
        <f t="shared" si="44"/>
        <v>12420.802580849269</v>
      </c>
      <c r="V28" s="212">
        <f t="shared" si="44"/>
        <v>12449.162061472054</v>
      </c>
      <c r="W28" s="212">
        <f t="shared" si="44"/>
        <v>12102.870885485656</v>
      </c>
      <c r="X28" s="212">
        <f t="shared" si="44"/>
        <v>11629.321656227694</v>
      </c>
      <c r="Y28" s="212">
        <f t="shared" si="44"/>
        <v>11123.868420393901</v>
      </c>
      <c r="Z28" s="212">
        <f t="shared" si="44"/>
        <v>10108.853635239488</v>
      </c>
      <c r="AA28" s="212">
        <f t="shared" si="44"/>
        <v>9331.9750106421216</v>
      </c>
      <c r="AB28" s="212">
        <f t="shared" si="44"/>
        <v>7808.808285941438</v>
      </c>
      <c r="AC28" s="212">
        <f t="shared" si="44"/>
        <v>5541.2055283560403</v>
      </c>
      <c r="AD28" s="212">
        <f t="shared" si="44"/>
        <v>2742.7992637727907</v>
      </c>
      <c r="AE28" s="213">
        <f t="shared" si="44"/>
        <v>-1489.0744192723532</v>
      </c>
      <c r="AF28" s="184">
        <f t="shared" ref="AF28" si="45">AE28</f>
        <v>-1489.0744192723532</v>
      </c>
      <c r="AG28" s="211">
        <f t="shared" ref="AG28:AR28" si="46">SUM(AG26,AG27)</f>
        <v>-9225.5036339648086</v>
      </c>
      <c r="AH28" s="212">
        <f t="shared" si="46"/>
        <v>-18879.206986624195</v>
      </c>
      <c r="AI28" s="212">
        <f t="shared" si="46"/>
        <v>-30911.5261369533</v>
      </c>
      <c r="AJ28" s="212">
        <f t="shared" si="46"/>
        <v>-45809.63085002642</v>
      </c>
      <c r="AK28" s="212">
        <f t="shared" si="46"/>
        <v>-62996.84327299428</v>
      </c>
      <c r="AL28" s="212">
        <f t="shared" si="46"/>
        <v>-82466.414257658325</v>
      </c>
      <c r="AM28" s="212">
        <f t="shared" si="46"/>
        <v>-104906.5968645128</v>
      </c>
      <c r="AN28" s="212">
        <f t="shared" si="46"/>
        <v>-129846.03527436469</v>
      </c>
      <c r="AO28" s="212">
        <f t="shared" si="46"/>
        <v>-157494.97569051606</v>
      </c>
      <c r="AP28" s="212">
        <f t="shared" si="46"/>
        <v>-188668.26322526441</v>
      </c>
      <c r="AQ28" s="212">
        <f t="shared" si="46"/>
        <v>-222939.35020240009</v>
      </c>
      <c r="AR28" s="213">
        <f t="shared" si="46"/>
        <v>-260716.73547699675</v>
      </c>
      <c r="AS28" s="187">
        <f t="shared" ref="AS28" si="47">AR28</f>
        <v>-260716.73547699675</v>
      </c>
      <c r="AT28" s="211">
        <f t="shared" ref="AT28:BE28" si="48">SUM(AT26,AT27)</f>
        <v>-302781.93989003135</v>
      </c>
      <c r="AU28" s="212">
        <f t="shared" si="48"/>
        <v>-349331.15138696902</v>
      </c>
      <c r="AV28" s="212">
        <f t="shared" si="48"/>
        <v>-399339.95226033911</v>
      </c>
      <c r="AW28" s="212">
        <f t="shared" si="48"/>
        <v>-455675.71577313723</v>
      </c>
      <c r="AX28" s="212">
        <f t="shared" si="48"/>
        <v>-517207.92372483335</v>
      </c>
      <c r="AY28" s="212">
        <f t="shared" si="48"/>
        <v>-585006.01848531223</v>
      </c>
      <c r="AZ28" s="212">
        <f t="shared" si="48"/>
        <v>-660511.95166331076</v>
      </c>
      <c r="BA28" s="212">
        <f t="shared" si="48"/>
        <v>-742947.73012400302</v>
      </c>
      <c r="BB28" s="212">
        <f t="shared" si="48"/>
        <v>-833843.01769784396</v>
      </c>
      <c r="BC28" s="212">
        <f t="shared" si="48"/>
        <v>-934835.46128752257</v>
      </c>
      <c r="BD28" s="212">
        <f t="shared" si="48"/>
        <v>-1045052.6724309993</v>
      </c>
      <c r="BE28" s="213">
        <f t="shared" si="48"/>
        <v>-1168660.9458302886</v>
      </c>
      <c r="BF28" s="182">
        <f t="shared" ref="BF28" si="49">BE28</f>
        <v>-1168660.9458302886</v>
      </c>
      <c r="BG28" s="211">
        <f t="shared" ref="BG28:BR28" si="50">SUM(BG26,BG27)</f>
        <v>-1308893.7077710975</v>
      </c>
      <c r="BH28" s="212">
        <f t="shared" si="50"/>
        <v>-1464199.0913579657</v>
      </c>
      <c r="BI28" s="212">
        <f t="shared" si="50"/>
        <v>-1633553.3889196529</v>
      </c>
      <c r="BJ28" s="212">
        <f t="shared" si="50"/>
        <v>-1819412.5339279342</v>
      </c>
      <c r="BK28" s="212">
        <f t="shared" si="50"/>
        <v>-2018700.3756772664</v>
      </c>
      <c r="BL28" s="212">
        <f t="shared" si="50"/>
        <v>-2233746.8696847642</v>
      </c>
      <c r="BM28" s="212">
        <f t="shared" si="50"/>
        <v>-2465998.7650154112</v>
      </c>
      <c r="BN28" s="212">
        <f t="shared" si="50"/>
        <v>-2712504.8427862711</v>
      </c>
      <c r="BO28" s="212">
        <f t="shared" si="50"/>
        <v>-2976872.4168242514</v>
      </c>
      <c r="BP28" s="212">
        <f t="shared" si="50"/>
        <v>-3260988.9554785467</v>
      </c>
      <c r="BQ28" s="212">
        <f t="shared" si="50"/>
        <v>-3561442.2965981085</v>
      </c>
      <c r="BR28" s="213">
        <f t="shared" si="50"/>
        <v>-3907827.0298661115</v>
      </c>
      <c r="BS28" s="180">
        <f t="shared" ref="BS28" si="51">BR28</f>
        <v>-3907827.0298661115</v>
      </c>
    </row>
    <row r="29" spans="1:93" ht="6" customHeight="1" x14ac:dyDescent="0.2">
      <c r="A29" s="158"/>
      <c r="B29" s="159"/>
      <c r="C29" s="160"/>
      <c r="D29" s="160"/>
      <c r="E29" s="160"/>
      <c r="F29" s="160"/>
      <c r="G29" s="119"/>
      <c r="H29" s="119"/>
      <c r="I29" s="119"/>
      <c r="J29" s="119"/>
      <c r="K29" s="119"/>
      <c r="L29" s="119"/>
      <c r="M29" s="119"/>
      <c r="N29" s="119"/>
      <c r="O29" s="119"/>
      <c r="P29" s="119"/>
      <c r="Q29" s="119"/>
      <c r="R29" s="119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  <c r="AF29" s="119"/>
      <c r="AG29" s="119"/>
      <c r="AH29" s="119"/>
      <c r="AI29" s="119"/>
      <c r="AJ29" s="119"/>
      <c r="AK29" s="119"/>
      <c r="AL29" s="119"/>
      <c r="AM29" s="119"/>
      <c r="AN29" s="119"/>
      <c r="AO29" s="119"/>
      <c r="AP29" s="119"/>
      <c r="AQ29" s="119"/>
      <c r="AR29" s="119"/>
      <c r="AS29" s="119"/>
      <c r="AT29" s="119"/>
      <c r="AU29" s="119"/>
      <c r="AV29" s="119"/>
      <c r="AW29" s="119"/>
      <c r="AX29" s="119"/>
      <c r="AY29" s="119"/>
      <c r="AZ29" s="119"/>
      <c r="BA29" s="119"/>
      <c r="BB29" s="119"/>
      <c r="BC29" s="119"/>
      <c r="BD29" s="119"/>
      <c r="BE29" s="119"/>
      <c r="BF29" s="119"/>
      <c r="BG29" s="119"/>
      <c r="BH29" s="119"/>
      <c r="BI29" s="119"/>
      <c r="BJ29" s="119"/>
      <c r="BK29" s="119"/>
      <c r="BL29" s="119"/>
      <c r="BM29" s="119"/>
      <c r="BN29" s="119"/>
      <c r="BO29" s="119"/>
      <c r="BP29" s="119"/>
      <c r="BQ29" s="119"/>
      <c r="BR29" s="119"/>
      <c r="BS29" s="119"/>
    </row>
    <row r="30" spans="1:93" ht="6" customHeight="1" x14ac:dyDescent="0.2">
      <c r="F30" s="173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</row>
    <row r="31" spans="1:93" s="58" customFormat="1" ht="6" customHeight="1" x14ac:dyDescent="0.2">
      <c r="A31" s="99"/>
      <c r="B31" s="60"/>
      <c r="C31" s="61"/>
      <c r="D31" s="61"/>
      <c r="E31" s="61"/>
      <c r="F31" s="61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61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61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61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61"/>
      <c r="BG31" s="78"/>
      <c r="BH31" s="78"/>
      <c r="BI31" s="78"/>
      <c r="BJ31" s="78"/>
      <c r="BK31" s="78"/>
      <c r="BL31" s="78"/>
      <c r="BM31" s="78"/>
      <c r="BN31" s="78"/>
      <c r="BO31" s="78"/>
      <c r="BP31" s="78"/>
      <c r="BQ31" s="78"/>
      <c r="BR31" s="78"/>
      <c r="BS31" s="61"/>
    </row>
    <row r="32" spans="1:93" x14ac:dyDescent="0.2">
      <c r="A32" s="146"/>
      <c r="B32" s="175" t="s">
        <v>163</v>
      </c>
      <c r="C32" s="148"/>
      <c r="D32" s="148">
        <v>0</v>
      </c>
      <c r="E32" s="148"/>
      <c r="F32" s="51"/>
      <c r="G32" s="123">
        <f>SUM(Capitalzn!G29:G31)</f>
        <v>1000</v>
      </c>
      <c r="H32" s="124">
        <f>SUM(Capitalzn!H29:H31)</f>
        <v>1000</v>
      </c>
      <c r="I32" s="124">
        <f>SUM(Capitalzn!I29:I31)</f>
        <v>1000</v>
      </c>
      <c r="J32" s="124">
        <f>SUM(Capitalzn!J29:J31)</f>
        <v>1000</v>
      </c>
      <c r="K32" s="124">
        <f>SUM(Capitalzn!K29:K31)</f>
        <v>1000</v>
      </c>
      <c r="L32" s="124">
        <f>SUM(Capitalzn!L29:L31)</f>
        <v>1000</v>
      </c>
      <c r="M32" s="124">
        <f>SUM(Capitalzn!M29:M31)</f>
        <v>1000</v>
      </c>
      <c r="N32" s="124">
        <f>SUM(Capitalzn!N29:N31)</f>
        <v>1500</v>
      </c>
      <c r="O32" s="124">
        <f>SUM(Capitalzn!O29:O31)</f>
        <v>1500</v>
      </c>
      <c r="P32" s="124">
        <f>SUM(Capitalzn!P29:P31)</f>
        <v>1500</v>
      </c>
      <c r="Q32" s="124">
        <f>SUM(Capitalzn!Q29:Q31)</f>
        <v>1500</v>
      </c>
      <c r="R32" s="124">
        <f>SUM(Capitalzn!R29:R31)</f>
        <v>2500</v>
      </c>
      <c r="S32" s="38">
        <f t="shared" ref="S32:S34" si="52">R32</f>
        <v>2500</v>
      </c>
      <c r="T32" s="123">
        <f>SUM(Capitalzn!T29:T31)</f>
        <v>2500</v>
      </c>
      <c r="U32" s="124">
        <f>SUM(Capitalzn!U29:U31)</f>
        <v>2500</v>
      </c>
      <c r="V32" s="124">
        <f>SUM(Capitalzn!V29:V31)</f>
        <v>2500</v>
      </c>
      <c r="W32" s="124">
        <f>SUM(Capitalzn!W29:W31)</f>
        <v>2500</v>
      </c>
      <c r="X32" s="124">
        <f>SUM(Capitalzn!X29:X31)</f>
        <v>2500</v>
      </c>
      <c r="Y32" s="124">
        <f>SUM(Capitalzn!Y29:Y31)</f>
        <v>2500</v>
      </c>
      <c r="Z32" s="124">
        <f>SUM(Capitalzn!Z29:Z31)</f>
        <v>2500</v>
      </c>
      <c r="AA32" s="124">
        <f>SUM(Capitalzn!AA29:AA31)</f>
        <v>2500</v>
      </c>
      <c r="AB32" s="124">
        <f>SUM(Capitalzn!AB29:AB31)</f>
        <v>2500</v>
      </c>
      <c r="AC32" s="124">
        <f>SUM(Capitalzn!AC29:AC31)</f>
        <v>2500</v>
      </c>
      <c r="AD32" s="124">
        <f>SUM(Capitalzn!AD29:AD31)</f>
        <v>2500</v>
      </c>
      <c r="AE32" s="124">
        <f>SUM(Capitalzn!AE29:AE31)</f>
        <v>2500</v>
      </c>
      <c r="AF32" s="39">
        <f t="shared" ref="AF32:AF34" si="53">AE32</f>
        <v>2500</v>
      </c>
      <c r="AG32" s="123">
        <f>SUM(Capitalzn!AG29:AG31)</f>
        <v>2500</v>
      </c>
      <c r="AH32" s="124">
        <f>SUM(Capitalzn!AH29:AH31)</f>
        <v>2500</v>
      </c>
      <c r="AI32" s="124">
        <f>SUM(Capitalzn!AI29:AI31)</f>
        <v>2500</v>
      </c>
      <c r="AJ32" s="124">
        <f>SUM(Capitalzn!AJ29:AJ31)</f>
        <v>2500</v>
      </c>
      <c r="AK32" s="124">
        <f>SUM(Capitalzn!AK29:AK31)</f>
        <v>2500</v>
      </c>
      <c r="AL32" s="124">
        <f>SUM(Capitalzn!AL29:AL31)</f>
        <v>2500</v>
      </c>
      <c r="AM32" s="124">
        <f>SUM(Capitalzn!AM29:AM31)</f>
        <v>2500</v>
      </c>
      <c r="AN32" s="124">
        <f>SUM(Capitalzn!AN29:AN31)</f>
        <v>2500</v>
      </c>
      <c r="AO32" s="124">
        <f>SUM(Capitalzn!AO29:AO31)</f>
        <v>2500</v>
      </c>
      <c r="AP32" s="124">
        <f>SUM(Capitalzn!AP29:AP31)</f>
        <v>2500</v>
      </c>
      <c r="AQ32" s="124">
        <f>SUM(Capitalzn!AQ29:AQ31)</f>
        <v>2500</v>
      </c>
      <c r="AR32" s="124">
        <f>SUM(Capitalzn!AR29:AR31)</f>
        <v>2500</v>
      </c>
      <c r="AS32" s="40">
        <f t="shared" ref="AS32:AS34" si="54">AR32</f>
        <v>2500</v>
      </c>
      <c r="AT32" s="123">
        <f>SUM(Capitalzn!AT29:AT31)</f>
        <v>2500</v>
      </c>
      <c r="AU32" s="124">
        <f>SUM(Capitalzn!AU29:AU31)</f>
        <v>2500</v>
      </c>
      <c r="AV32" s="124">
        <f>SUM(Capitalzn!AV29:AV31)</f>
        <v>2500</v>
      </c>
      <c r="AW32" s="124">
        <f>SUM(Capitalzn!AW29:AW31)</f>
        <v>2500</v>
      </c>
      <c r="AX32" s="124">
        <f>SUM(Capitalzn!AX29:AX31)</f>
        <v>2500</v>
      </c>
      <c r="AY32" s="124">
        <f>SUM(Capitalzn!AY29:AY31)</f>
        <v>2500</v>
      </c>
      <c r="AZ32" s="124">
        <f>SUM(Capitalzn!AZ29:AZ31)</f>
        <v>2500</v>
      </c>
      <c r="BA32" s="124">
        <f>SUM(Capitalzn!BA29:BA31)</f>
        <v>2500</v>
      </c>
      <c r="BB32" s="124">
        <f>SUM(Capitalzn!BB29:BB31)</f>
        <v>2500</v>
      </c>
      <c r="BC32" s="124">
        <f>SUM(Capitalzn!BC29:BC31)</f>
        <v>2500</v>
      </c>
      <c r="BD32" s="124">
        <f>SUM(Capitalzn!BD29:BD31)</f>
        <v>2500</v>
      </c>
      <c r="BE32" s="124">
        <f>SUM(Capitalzn!BE29:BE31)</f>
        <v>2500</v>
      </c>
      <c r="BF32" s="41">
        <f t="shared" ref="BF32:BF34" si="55">BE32</f>
        <v>2500</v>
      </c>
      <c r="BG32" s="123">
        <f>SUM(Capitalzn!BG29:BG31)</f>
        <v>2500</v>
      </c>
      <c r="BH32" s="124">
        <f>SUM(Capitalzn!BH29:BH31)</f>
        <v>2500</v>
      </c>
      <c r="BI32" s="124">
        <f>SUM(Capitalzn!BI29:BI31)</f>
        <v>2500</v>
      </c>
      <c r="BJ32" s="124">
        <f>SUM(Capitalzn!BJ29:BJ31)</f>
        <v>2500</v>
      </c>
      <c r="BK32" s="124">
        <f>SUM(Capitalzn!BK29:BK31)</f>
        <v>2500</v>
      </c>
      <c r="BL32" s="124">
        <f>SUM(Capitalzn!BL29:BL31)</f>
        <v>2500</v>
      </c>
      <c r="BM32" s="124">
        <f>SUM(Capitalzn!BM29:BM31)</f>
        <v>2500</v>
      </c>
      <c r="BN32" s="124">
        <f>SUM(Capitalzn!BN29:BN31)</f>
        <v>2500</v>
      </c>
      <c r="BO32" s="124">
        <f>SUM(Capitalzn!BO29:BO31)</f>
        <v>2500</v>
      </c>
      <c r="BP32" s="124">
        <f>SUM(Capitalzn!BP29:BP31)</f>
        <v>2500</v>
      </c>
      <c r="BQ32" s="124">
        <f>SUM(Capitalzn!BQ29:BQ31)</f>
        <v>2500</v>
      </c>
      <c r="BR32" s="124">
        <f>SUM(Capitalzn!BR29:BR31)</f>
        <v>2500</v>
      </c>
      <c r="BS32" s="42">
        <f t="shared" ref="BS32:BS34" si="56">BR32</f>
        <v>2500</v>
      </c>
    </row>
    <row r="33" spans="1:93" x14ac:dyDescent="0.2">
      <c r="A33" s="100" t="s">
        <v>7</v>
      </c>
      <c r="B33" s="175" t="s">
        <v>165</v>
      </c>
      <c r="C33" s="148"/>
      <c r="D33" s="148">
        <v>0</v>
      </c>
      <c r="E33" s="148"/>
      <c r="F33" s="84"/>
      <c r="G33" s="80">
        <f>Capitalzn!G32</f>
        <v>0</v>
      </c>
      <c r="H33" s="81">
        <f>Capitalzn!H32</f>
        <v>0</v>
      </c>
      <c r="I33" s="81">
        <f>Capitalzn!I32</f>
        <v>1000</v>
      </c>
      <c r="J33" s="81">
        <f>Capitalzn!J32</f>
        <v>1000</v>
      </c>
      <c r="K33" s="81">
        <f>Capitalzn!K32</f>
        <v>1000</v>
      </c>
      <c r="L33" s="81">
        <f>Capitalzn!L32</f>
        <v>1000</v>
      </c>
      <c r="M33" s="81">
        <f>Capitalzn!M32</f>
        <v>1000</v>
      </c>
      <c r="N33" s="81">
        <f>Capitalzn!N32</f>
        <v>1000</v>
      </c>
      <c r="O33" s="81">
        <f>Capitalzn!O32</f>
        <v>1000</v>
      </c>
      <c r="P33" s="81">
        <f>Capitalzn!P32</f>
        <v>1000</v>
      </c>
      <c r="Q33" s="81">
        <f>Capitalzn!Q32</f>
        <v>1000</v>
      </c>
      <c r="R33" s="81">
        <f>Capitalzn!R32</f>
        <v>1000</v>
      </c>
      <c r="S33" s="44">
        <f>R33</f>
        <v>1000</v>
      </c>
      <c r="T33" s="80">
        <f>Capitalzn!T32</f>
        <v>1000</v>
      </c>
      <c r="U33" s="81">
        <f>Capitalzn!U32</f>
        <v>1000</v>
      </c>
      <c r="V33" s="81">
        <f>Capitalzn!V32</f>
        <v>1000</v>
      </c>
      <c r="W33" s="81">
        <f>Capitalzn!W32</f>
        <v>1000</v>
      </c>
      <c r="X33" s="81">
        <f>Capitalzn!X32</f>
        <v>1000</v>
      </c>
      <c r="Y33" s="81">
        <f>Capitalzn!Y32</f>
        <v>1000</v>
      </c>
      <c r="Z33" s="81">
        <f>Capitalzn!Z32</f>
        <v>1000</v>
      </c>
      <c r="AA33" s="81">
        <f>Capitalzn!AA32</f>
        <v>1000</v>
      </c>
      <c r="AB33" s="81">
        <f>Capitalzn!AB32</f>
        <v>1000</v>
      </c>
      <c r="AC33" s="81">
        <f>Capitalzn!AC32</f>
        <v>1000</v>
      </c>
      <c r="AD33" s="81">
        <f>Capitalzn!AD32</f>
        <v>1000</v>
      </c>
      <c r="AE33" s="81">
        <f>Capitalzn!AE32</f>
        <v>1000</v>
      </c>
      <c r="AF33" s="45">
        <f>AE33</f>
        <v>1000</v>
      </c>
      <c r="AG33" s="80">
        <f>Capitalzn!AG32</f>
        <v>1000</v>
      </c>
      <c r="AH33" s="81">
        <f>Capitalzn!AH32</f>
        <v>1000</v>
      </c>
      <c r="AI33" s="81">
        <f>Capitalzn!AI32</f>
        <v>1000</v>
      </c>
      <c r="AJ33" s="81">
        <f>Capitalzn!AJ32</f>
        <v>1000</v>
      </c>
      <c r="AK33" s="81">
        <f>Capitalzn!AK32</f>
        <v>1000</v>
      </c>
      <c r="AL33" s="81">
        <f>Capitalzn!AL32</f>
        <v>1000</v>
      </c>
      <c r="AM33" s="81">
        <f>Capitalzn!AM32</f>
        <v>1000</v>
      </c>
      <c r="AN33" s="81">
        <f>Capitalzn!AN32</f>
        <v>1000</v>
      </c>
      <c r="AO33" s="81">
        <f>Capitalzn!AO32</f>
        <v>1000</v>
      </c>
      <c r="AP33" s="81">
        <f>Capitalzn!AP32</f>
        <v>1000</v>
      </c>
      <c r="AQ33" s="81">
        <f>Capitalzn!AQ32</f>
        <v>1000</v>
      </c>
      <c r="AR33" s="81">
        <f>Capitalzn!AR32</f>
        <v>1000</v>
      </c>
      <c r="AS33" s="46">
        <f>AR33</f>
        <v>1000</v>
      </c>
      <c r="AT33" s="80">
        <f>Capitalzn!AT32</f>
        <v>1000</v>
      </c>
      <c r="AU33" s="81">
        <f>Capitalzn!AU32</f>
        <v>1000</v>
      </c>
      <c r="AV33" s="81">
        <f>Capitalzn!AV32</f>
        <v>1000</v>
      </c>
      <c r="AW33" s="81">
        <f>Capitalzn!AW32</f>
        <v>1000</v>
      </c>
      <c r="AX33" s="81">
        <f>Capitalzn!AX32</f>
        <v>1000</v>
      </c>
      <c r="AY33" s="81">
        <f>Capitalzn!AY32</f>
        <v>1000</v>
      </c>
      <c r="AZ33" s="81">
        <f>Capitalzn!AZ32</f>
        <v>1000</v>
      </c>
      <c r="BA33" s="81">
        <f>Capitalzn!BA32</f>
        <v>1000</v>
      </c>
      <c r="BB33" s="81">
        <f>Capitalzn!BB32</f>
        <v>1000</v>
      </c>
      <c r="BC33" s="81">
        <f>Capitalzn!BC32</f>
        <v>1000</v>
      </c>
      <c r="BD33" s="81">
        <f>Capitalzn!BD32</f>
        <v>1000</v>
      </c>
      <c r="BE33" s="81">
        <f>Capitalzn!BE32</f>
        <v>1000</v>
      </c>
      <c r="BF33" s="47">
        <f>BE33</f>
        <v>1000</v>
      </c>
      <c r="BG33" s="80">
        <f>Capitalzn!BG32</f>
        <v>1000</v>
      </c>
      <c r="BH33" s="81">
        <f>Capitalzn!BH32</f>
        <v>1000</v>
      </c>
      <c r="BI33" s="81">
        <f>Capitalzn!BI32</f>
        <v>1000</v>
      </c>
      <c r="BJ33" s="81">
        <f>Capitalzn!BJ32</f>
        <v>1000</v>
      </c>
      <c r="BK33" s="81">
        <f>Capitalzn!BK32</f>
        <v>1000</v>
      </c>
      <c r="BL33" s="81">
        <f>Capitalzn!BL32</f>
        <v>1000</v>
      </c>
      <c r="BM33" s="81">
        <f>Capitalzn!BM32</f>
        <v>1000</v>
      </c>
      <c r="BN33" s="81">
        <f>Capitalzn!BN32</f>
        <v>1000</v>
      </c>
      <c r="BO33" s="81">
        <f>Capitalzn!BO32</f>
        <v>1000</v>
      </c>
      <c r="BP33" s="81">
        <f>Capitalzn!BP32</f>
        <v>1000</v>
      </c>
      <c r="BQ33" s="81">
        <f>Capitalzn!BQ32</f>
        <v>1000</v>
      </c>
      <c r="BR33" s="81">
        <f>Capitalzn!BR32</f>
        <v>1000</v>
      </c>
      <c r="BS33" s="48">
        <f>BR33</f>
        <v>1000</v>
      </c>
    </row>
    <row r="34" spans="1:93" x14ac:dyDescent="0.2">
      <c r="A34" s="96" t="s">
        <v>144</v>
      </c>
      <c r="B34" s="175" t="s">
        <v>164</v>
      </c>
      <c r="C34" s="148"/>
      <c r="D34" s="148">
        <v>0</v>
      </c>
      <c r="E34" s="148"/>
      <c r="F34" s="51"/>
      <c r="G34" s="80">
        <f>SUM(Capitalzn!G33:G35)</f>
        <v>0</v>
      </c>
      <c r="H34" s="81">
        <f>SUM(Capitalzn!H33:H35)</f>
        <v>0</v>
      </c>
      <c r="I34" s="81">
        <f>SUM(Capitalzn!I33:I35)</f>
        <v>0</v>
      </c>
      <c r="J34" s="81">
        <f>SUM(Capitalzn!J33:J35)</f>
        <v>0</v>
      </c>
      <c r="K34" s="81">
        <f>SUM(Capitalzn!K33:K35)</f>
        <v>0</v>
      </c>
      <c r="L34" s="81">
        <f>SUM(Capitalzn!L33:L35)</f>
        <v>0</v>
      </c>
      <c r="M34" s="81">
        <f>SUM(Capitalzn!M33:M35)</f>
        <v>0</v>
      </c>
      <c r="N34" s="81">
        <f>SUM(Capitalzn!N33:N35)</f>
        <v>0</v>
      </c>
      <c r="O34" s="81">
        <f>SUM(Capitalzn!O33:O35)</f>
        <v>0</v>
      </c>
      <c r="P34" s="81">
        <f>SUM(Capitalzn!P33:P35)</f>
        <v>0</v>
      </c>
      <c r="Q34" s="81">
        <f>SUM(Capitalzn!Q33:Q35)</f>
        <v>0</v>
      </c>
      <c r="R34" s="81">
        <f>SUM(Capitalzn!R33:R35)</f>
        <v>0</v>
      </c>
      <c r="S34" s="44">
        <f t="shared" si="52"/>
        <v>0</v>
      </c>
      <c r="T34" s="80">
        <f>SUM(Capitalzn!T33:T35)</f>
        <v>750</v>
      </c>
      <c r="U34" s="81">
        <f>SUM(Capitalzn!U33:U35)</f>
        <v>750</v>
      </c>
      <c r="V34" s="81">
        <f>SUM(Capitalzn!V33:V35)</f>
        <v>750</v>
      </c>
      <c r="W34" s="81">
        <f>SUM(Capitalzn!W33:W35)</f>
        <v>750</v>
      </c>
      <c r="X34" s="81">
        <f>SUM(Capitalzn!X33:X35)</f>
        <v>750</v>
      </c>
      <c r="Y34" s="81">
        <f>SUM(Capitalzn!Y33:Y35)</f>
        <v>750</v>
      </c>
      <c r="Z34" s="81">
        <f>SUM(Capitalzn!Z33:Z35)</f>
        <v>750</v>
      </c>
      <c r="AA34" s="81">
        <f>SUM(Capitalzn!AA33:AA35)</f>
        <v>750</v>
      </c>
      <c r="AB34" s="81">
        <f>SUM(Capitalzn!AB33:AB35)</f>
        <v>750</v>
      </c>
      <c r="AC34" s="81">
        <f>SUM(Capitalzn!AC33:AC35)</f>
        <v>750</v>
      </c>
      <c r="AD34" s="81">
        <f>SUM(Capitalzn!AD33:AD35)</f>
        <v>750</v>
      </c>
      <c r="AE34" s="81">
        <f>SUM(Capitalzn!AE33:AE35)</f>
        <v>750</v>
      </c>
      <c r="AF34" s="45">
        <f t="shared" si="53"/>
        <v>750</v>
      </c>
      <c r="AG34" s="80">
        <f>SUM(Capitalzn!AG33:AG35)</f>
        <v>1500</v>
      </c>
      <c r="AH34" s="81">
        <f>SUM(Capitalzn!AH33:AH35)</f>
        <v>1500</v>
      </c>
      <c r="AI34" s="81">
        <f>SUM(Capitalzn!AI33:AI35)</f>
        <v>1500</v>
      </c>
      <c r="AJ34" s="81">
        <f>SUM(Capitalzn!AJ33:AJ35)</f>
        <v>1500</v>
      </c>
      <c r="AK34" s="81">
        <f>SUM(Capitalzn!AK33:AK35)</f>
        <v>1500</v>
      </c>
      <c r="AL34" s="81">
        <f>SUM(Capitalzn!AL33:AL35)</f>
        <v>1500</v>
      </c>
      <c r="AM34" s="81">
        <f>SUM(Capitalzn!AM33:AM35)</f>
        <v>1500</v>
      </c>
      <c r="AN34" s="81">
        <f>SUM(Capitalzn!AN33:AN35)</f>
        <v>1500</v>
      </c>
      <c r="AO34" s="81">
        <f>SUM(Capitalzn!AO33:AO35)</f>
        <v>1500</v>
      </c>
      <c r="AP34" s="81">
        <f>SUM(Capitalzn!AP33:AP35)</f>
        <v>1500</v>
      </c>
      <c r="AQ34" s="81">
        <f>SUM(Capitalzn!AQ33:AQ35)</f>
        <v>1500</v>
      </c>
      <c r="AR34" s="81">
        <f>SUM(Capitalzn!AR33:AR35)</f>
        <v>1500</v>
      </c>
      <c r="AS34" s="46">
        <f t="shared" si="54"/>
        <v>1500</v>
      </c>
      <c r="AT34" s="80">
        <f>SUM(Capitalzn!AT33:AT35)</f>
        <v>1500</v>
      </c>
      <c r="AU34" s="81">
        <f>SUM(Capitalzn!AU33:AU35)</f>
        <v>1500</v>
      </c>
      <c r="AV34" s="81">
        <f>SUM(Capitalzn!AV33:AV35)</f>
        <v>1500</v>
      </c>
      <c r="AW34" s="81">
        <f>SUM(Capitalzn!AW33:AW35)</f>
        <v>1500</v>
      </c>
      <c r="AX34" s="81">
        <f>SUM(Capitalzn!AX33:AX35)</f>
        <v>1500</v>
      </c>
      <c r="AY34" s="81">
        <f>SUM(Capitalzn!AY33:AY35)</f>
        <v>1500</v>
      </c>
      <c r="AZ34" s="81">
        <f>SUM(Capitalzn!AZ33:AZ35)</f>
        <v>1500</v>
      </c>
      <c r="BA34" s="81">
        <f>SUM(Capitalzn!BA33:BA35)</f>
        <v>1500</v>
      </c>
      <c r="BB34" s="81">
        <f>SUM(Capitalzn!BB33:BB35)</f>
        <v>1500</v>
      </c>
      <c r="BC34" s="81">
        <f>SUM(Capitalzn!BC33:BC35)</f>
        <v>1500</v>
      </c>
      <c r="BD34" s="81">
        <f>SUM(Capitalzn!BD33:BD35)</f>
        <v>1500</v>
      </c>
      <c r="BE34" s="81">
        <f>SUM(Capitalzn!BE33:BE35)</f>
        <v>1500</v>
      </c>
      <c r="BF34" s="47">
        <f t="shared" si="55"/>
        <v>1500</v>
      </c>
      <c r="BG34" s="80">
        <f>SUM(Capitalzn!BG33:BG35)</f>
        <v>1500</v>
      </c>
      <c r="BH34" s="81">
        <f>SUM(Capitalzn!BH33:BH35)</f>
        <v>1500</v>
      </c>
      <c r="BI34" s="81">
        <f>SUM(Capitalzn!BI33:BI35)</f>
        <v>1500</v>
      </c>
      <c r="BJ34" s="81">
        <f>SUM(Capitalzn!BJ33:BJ35)</f>
        <v>1500</v>
      </c>
      <c r="BK34" s="81">
        <f>SUM(Capitalzn!BK33:BK35)</f>
        <v>1500</v>
      </c>
      <c r="BL34" s="81">
        <f>SUM(Capitalzn!BL33:BL35)</f>
        <v>1500</v>
      </c>
      <c r="BM34" s="81">
        <f>SUM(Capitalzn!BM33:BM35)</f>
        <v>1500</v>
      </c>
      <c r="BN34" s="81">
        <f>SUM(Capitalzn!BN33:BN35)</f>
        <v>1500</v>
      </c>
      <c r="BO34" s="81">
        <f>SUM(Capitalzn!BO33:BO35)</f>
        <v>1500</v>
      </c>
      <c r="BP34" s="81">
        <f>SUM(Capitalzn!BP33:BP35)</f>
        <v>1500</v>
      </c>
      <c r="BQ34" s="81">
        <f>SUM(Capitalzn!BQ33:BQ35)</f>
        <v>1500</v>
      </c>
      <c r="BR34" s="81">
        <f>SUM(Capitalzn!BR33:BR35)</f>
        <v>1500</v>
      </c>
      <c r="BS34" s="48">
        <f t="shared" si="56"/>
        <v>1500</v>
      </c>
    </row>
    <row r="35" spans="1:93" x14ac:dyDescent="0.2">
      <c r="A35" s="100"/>
      <c r="B35" s="175" t="s">
        <v>166</v>
      </c>
      <c r="C35" s="148"/>
      <c r="D35" s="148"/>
      <c r="E35" s="148"/>
      <c r="F35" s="51"/>
      <c r="G35" s="35">
        <f>Income!G47-Income!G50+F35</f>
        <v>-409.52699999999993</v>
      </c>
      <c r="H35" s="36">
        <f>G35+Income!H47-Income!H50</f>
        <v>-1071.5128375065119</v>
      </c>
      <c r="I35" s="36">
        <f>H35+Income!I47-Income!I50</f>
        <v>-1606.653037495827</v>
      </c>
      <c r="J35" s="36">
        <f>I35+Income!J47-Income!J50</f>
        <v>-2599.5230022126225</v>
      </c>
      <c r="K35" s="36">
        <f>J35+Income!K47-Income!K50</f>
        <v>-3507.1398490593638</v>
      </c>
      <c r="L35" s="36">
        <f>K35+Income!L47-Income!L50</f>
        <v>-4501.3342449330121</v>
      </c>
      <c r="M35" s="36">
        <f>L35+Income!M47-Income!M50</f>
        <v>-5352.6118445071679</v>
      </c>
      <c r="N35" s="36">
        <f>M35+Income!N47-Income!N50</f>
        <v>-6086.0627225804701</v>
      </c>
      <c r="O35" s="36">
        <f>N35+Income!O47-Income!O50</f>
        <v>-6443.4434754565127</v>
      </c>
      <c r="P35" s="36">
        <f>O35+Income!P47-Income!P50</f>
        <v>-6366.4387503400585</v>
      </c>
      <c r="Q35" s="36">
        <f>P35+Income!Q47-Income!Q50</f>
        <v>-6172.3955807259499</v>
      </c>
      <c r="R35" s="36">
        <f>Q35+Income!R47-Income!R50</f>
        <v>-5797.4559583161645</v>
      </c>
      <c r="S35" s="44">
        <f t="shared" ref="S35" si="57">R35</f>
        <v>-5797.4559583161645</v>
      </c>
      <c r="T35" s="35">
        <f>R35+Income!T47-Income!T50</f>
        <v>-5410.3385073652044</v>
      </c>
      <c r="U35" s="36">
        <f>T35+Income!U47-Income!U50</f>
        <v>-4809.3564915335119</v>
      </c>
      <c r="V35" s="36">
        <f>U35+Income!V47-Income!V50</f>
        <v>-4050.0487274938605</v>
      </c>
      <c r="W35" s="36">
        <f>V35+Income!W47-Income!W50</f>
        <v>-2776.166924684308</v>
      </c>
      <c r="X35" s="36">
        <f>W35+Income!X47-Income!X50</f>
        <v>-1085.5265860569509</v>
      </c>
      <c r="Y35" s="36">
        <f>X35+Income!Y47-Income!Y50</f>
        <v>1037.4380101928762</v>
      </c>
      <c r="Z35" s="36">
        <f>Y35+Income!Z47-Income!Z50</f>
        <v>3993.6700978677864</v>
      </c>
      <c r="AA35" s="36">
        <f>Z35+Income!AA47-Income!AA50</f>
        <v>7773.6188778273317</v>
      </c>
      <c r="AB35" s="36">
        <f>AA35+Income!AB47-Income!AB50</f>
        <v>12550.72962019948</v>
      </c>
      <c r="AC35" s="36">
        <f>AB35+Income!AC47-Income!AC50</f>
        <v>18800.284453730554</v>
      </c>
      <c r="AD35" s="36">
        <f>AC35+Income!AD47-Income!AD50</f>
        <v>26683.18341635833</v>
      </c>
      <c r="AE35" s="36">
        <f>AD35+Income!AE47-Income!AE50</f>
        <v>37451.455864386611</v>
      </c>
      <c r="AF35" s="45">
        <f t="shared" ref="AF35" si="58">AE35</f>
        <v>37451.455864386611</v>
      </c>
      <c r="AG35" s="35">
        <f>AE35+Income!AG47-Income!AG50</f>
        <v>51043.150119580845</v>
      </c>
      <c r="AH35" s="36">
        <f>AG35+Income!AH47-Income!AH50</f>
        <v>67215.778764967807</v>
      </c>
      <c r="AI35" s="36">
        <f>AH35+Income!AI47-Income!AI50</f>
        <v>85891.815453693853</v>
      </c>
      <c r="AJ35" s="36">
        <f>AI35+Income!AJ47-Income!AJ50</f>
        <v>107366.3872433638</v>
      </c>
      <c r="AK35" s="36">
        <f>AJ35+Income!AK47-Income!AK50</f>
        <v>131508.51251753801</v>
      </c>
      <c r="AL35" s="36">
        <f>AK35+Income!AL47-Income!AL50</f>
        <v>158553.89717473561</v>
      </c>
      <c r="AM35" s="36">
        <f>AL35+Income!AM47-Income!AM50</f>
        <v>188829.30454242145</v>
      </c>
      <c r="AN35" s="36">
        <f>AM35+Income!AN47-Income!AN50</f>
        <v>222345.07079543488</v>
      </c>
      <c r="AO35" s="36">
        <f>AN35+Income!AO47-Income!AO50</f>
        <v>259553.46738404315</v>
      </c>
      <c r="AP35" s="36">
        <f>AO35+Income!AP47-Income!AP50</f>
        <v>300786.52620608878</v>
      </c>
      <c r="AQ35" s="36">
        <f>AP35+Income!AQ47-Income!AQ50</f>
        <v>346204.56899558759</v>
      </c>
      <c r="AR35" s="36">
        <f>AQ35+Income!AR47-Income!AR50</f>
        <v>396497.03618193767</v>
      </c>
      <c r="AS35" s="46">
        <f t="shared" ref="AS35" si="59">AR35</f>
        <v>396497.03618193767</v>
      </c>
      <c r="AT35" s="35">
        <f>AR35+Income!AT47-Income!AT50</f>
        <v>451843.31819395185</v>
      </c>
      <c r="AU35" s="36">
        <f>AT35+Income!AU47-Income!AU50</f>
        <v>512638.96763902681</v>
      </c>
      <c r="AV35" s="36">
        <f>AU35+Income!AV47-Income!AV50</f>
        <v>579852.63081782451</v>
      </c>
      <c r="AW35" s="36">
        <f>AV35+Income!AW47-Income!AW50</f>
        <v>653741.36127340165</v>
      </c>
      <c r="AX35" s="36">
        <f>AW35+Income!AX47-Income!AX50</f>
        <v>734861.23818158288</v>
      </c>
      <c r="AY35" s="36">
        <f>AX35+Income!AY47-Income!AY50</f>
        <v>824856.66925886553</v>
      </c>
      <c r="AZ35" s="36">
        <f>AY35+Income!AZ47-Income!AZ50</f>
        <v>923760.29849895788</v>
      </c>
      <c r="BA35" s="36">
        <f>AZ35+Income!BA47-Income!BA50</f>
        <v>1032288.7158953599</v>
      </c>
      <c r="BB35" s="36">
        <f>BA35+Income!BB47-Income!BB50</f>
        <v>1152726.9307418356</v>
      </c>
      <c r="BC35" s="36">
        <f>BB35+Income!BC47-Income!BC50</f>
        <v>1284875.8710905025</v>
      </c>
      <c r="BD35" s="36">
        <f>BC35+Income!BD47-Income!BD50</f>
        <v>1429849.6318229099</v>
      </c>
      <c r="BE35" s="36">
        <f>BD35+Income!BE47-Income!BE50</f>
        <v>1592775.9528111962</v>
      </c>
      <c r="BF35" s="47">
        <f t="shared" ref="BF35" si="60">BE35</f>
        <v>1592775.9528111962</v>
      </c>
      <c r="BG35" s="35">
        <f>BE35+Income!BG47-Income!BG50</f>
        <v>1770881.8678185293</v>
      </c>
      <c r="BH35" s="36">
        <f>BG35+Income!BH47-Income!BH50</f>
        <v>1963931.9440329403</v>
      </c>
      <c r="BI35" s="36">
        <f>BH35+Income!BI47-Income!BI50</f>
        <v>2173621.7573940521</v>
      </c>
      <c r="BJ35" s="36">
        <f>BI35+Income!BJ47-Income!BJ50</f>
        <v>2398000.6034415355</v>
      </c>
      <c r="BK35" s="36">
        <f>BJ35+Income!BK47-Income!BK50</f>
        <v>2637847.3027695725</v>
      </c>
      <c r="BL35" s="36">
        <f>BK35+Income!BL47-Income!BL50</f>
        <v>2897018.0026614484</v>
      </c>
      <c r="BM35" s="36">
        <f>BL35+Income!BM47-Income!BM50</f>
        <v>3172701.9870267962</v>
      </c>
      <c r="BN35" s="36">
        <f>BM35+Income!BN47-Income!BN50</f>
        <v>3466015.7510364181</v>
      </c>
      <c r="BO35" s="36">
        <f>BN35+Income!BO47-Income!BO50</f>
        <v>3782292.6740045063</v>
      </c>
      <c r="BP35" s="36">
        <f>BO35+Income!BP47-Income!BP50</f>
        <v>4117784.5153418425</v>
      </c>
      <c r="BQ35" s="36">
        <f>BP35+Income!BQ47-Income!BQ50</f>
        <v>4474200.2673295103</v>
      </c>
      <c r="BR35" s="36">
        <f>BQ35+Income!BR47-Income!BR50</f>
        <v>4883229.3518859893</v>
      </c>
      <c r="BS35" s="48">
        <f t="shared" ref="BS35" si="61">BR35</f>
        <v>4883229.3518859893</v>
      </c>
    </row>
    <row r="36" spans="1:93" s="214" customFormat="1" ht="15" x14ac:dyDescent="0.25">
      <c r="A36" s="209"/>
      <c r="B36" s="210" t="s">
        <v>182</v>
      </c>
      <c r="C36" s="210"/>
      <c r="D36" s="210"/>
      <c r="E36" s="210"/>
      <c r="F36" s="210"/>
      <c r="G36" s="211">
        <f t="shared" ref="G36:R36" si="62">SUM(G32:G34,G35)</f>
        <v>590.47300000000007</v>
      </c>
      <c r="H36" s="212">
        <f t="shared" si="62"/>
        <v>-71.512837506511914</v>
      </c>
      <c r="I36" s="212">
        <f t="shared" si="62"/>
        <v>393.34696250417301</v>
      </c>
      <c r="J36" s="212">
        <f t="shared" si="62"/>
        <v>-599.52300221262249</v>
      </c>
      <c r="K36" s="212">
        <f t="shared" si="62"/>
        <v>-1507.1398490593638</v>
      </c>
      <c r="L36" s="212">
        <f t="shared" si="62"/>
        <v>-2501.3342449330121</v>
      </c>
      <c r="M36" s="212">
        <f t="shared" si="62"/>
        <v>-3352.6118445071679</v>
      </c>
      <c r="N36" s="212">
        <f t="shared" si="62"/>
        <v>-3586.0627225804701</v>
      </c>
      <c r="O36" s="212">
        <f t="shared" si="62"/>
        <v>-3943.4434754565127</v>
      </c>
      <c r="P36" s="212">
        <f t="shared" si="62"/>
        <v>-3866.4387503400585</v>
      </c>
      <c r="Q36" s="212">
        <f t="shared" si="62"/>
        <v>-3672.3955807259499</v>
      </c>
      <c r="R36" s="213">
        <f t="shared" si="62"/>
        <v>-2297.4559583161645</v>
      </c>
      <c r="S36" s="138">
        <f t="shared" ref="S36" si="63">R36</f>
        <v>-2297.4559583161645</v>
      </c>
      <c r="T36" s="211">
        <f t="shared" ref="T36:AE36" si="64">SUM(T32:T34,T35)</f>
        <v>-1160.3385073652044</v>
      </c>
      <c r="U36" s="212">
        <f t="shared" si="64"/>
        <v>-559.35649153351187</v>
      </c>
      <c r="V36" s="212">
        <f t="shared" si="64"/>
        <v>199.9512725061395</v>
      </c>
      <c r="W36" s="212">
        <f t="shared" si="64"/>
        <v>1473.833075315692</v>
      </c>
      <c r="X36" s="212">
        <f t="shared" si="64"/>
        <v>3164.4734139430493</v>
      </c>
      <c r="Y36" s="212">
        <f t="shared" si="64"/>
        <v>5287.4380101928764</v>
      </c>
      <c r="Z36" s="212">
        <f t="shared" si="64"/>
        <v>8243.6700978677873</v>
      </c>
      <c r="AA36" s="212">
        <f t="shared" si="64"/>
        <v>12023.618877827332</v>
      </c>
      <c r="AB36" s="212">
        <f t="shared" si="64"/>
        <v>16800.72962019948</v>
      </c>
      <c r="AC36" s="212">
        <f t="shared" si="64"/>
        <v>23050.284453730554</v>
      </c>
      <c r="AD36" s="212">
        <f t="shared" si="64"/>
        <v>30933.18341635833</v>
      </c>
      <c r="AE36" s="213">
        <f t="shared" si="64"/>
        <v>41701.455864386611</v>
      </c>
      <c r="AF36" s="184">
        <f t="shared" ref="AF36" si="65">AE36</f>
        <v>41701.455864386611</v>
      </c>
      <c r="AG36" s="211">
        <f t="shared" ref="AG36:AR36" si="66">SUM(AG32:AG34,AG35)</f>
        <v>56043.150119580845</v>
      </c>
      <c r="AH36" s="212">
        <f t="shared" si="66"/>
        <v>72215.778764967807</v>
      </c>
      <c r="AI36" s="212">
        <f t="shared" si="66"/>
        <v>90891.815453693853</v>
      </c>
      <c r="AJ36" s="212">
        <f t="shared" si="66"/>
        <v>112366.3872433638</v>
      </c>
      <c r="AK36" s="212">
        <f t="shared" si="66"/>
        <v>136508.51251753801</v>
      </c>
      <c r="AL36" s="212">
        <f t="shared" si="66"/>
        <v>163553.89717473561</v>
      </c>
      <c r="AM36" s="212">
        <f t="shared" si="66"/>
        <v>193829.30454242145</v>
      </c>
      <c r="AN36" s="212">
        <f t="shared" si="66"/>
        <v>227345.07079543488</v>
      </c>
      <c r="AO36" s="212">
        <f t="shared" si="66"/>
        <v>264553.46738404315</v>
      </c>
      <c r="AP36" s="212">
        <f t="shared" si="66"/>
        <v>305786.52620608878</v>
      </c>
      <c r="AQ36" s="212">
        <f t="shared" si="66"/>
        <v>351204.56899558759</v>
      </c>
      <c r="AR36" s="213">
        <f t="shared" si="66"/>
        <v>401497.03618193767</v>
      </c>
      <c r="AS36" s="187">
        <f t="shared" ref="AS36" si="67">AR36</f>
        <v>401497.03618193767</v>
      </c>
      <c r="AT36" s="211">
        <f t="shared" ref="AT36:BE36" si="68">SUM(AT32:AT34,AT35)</f>
        <v>456843.31819395185</v>
      </c>
      <c r="AU36" s="212">
        <f t="shared" si="68"/>
        <v>517638.96763902681</v>
      </c>
      <c r="AV36" s="212">
        <f t="shared" si="68"/>
        <v>584852.63081782451</v>
      </c>
      <c r="AW36" s="212">
        <f t="shared" si="68"/>
        <v>658741.36127340165</v>
      </c>
      <c r="AX36" s="212">
        <f t="shared" si="68"/>
        <v>739861.23818158288</v>
      </c>
      <c r="AY36" s="212">
        <f t="shared" si="68"/>
        <v>829856.66925886553</v>
      </c>
      <c r="AZ36" s="212">
        <f t="shared" si="68"/>
        <v>928760.29849895788</v>
      </c>
      <c r="BA36" s="212">
        <f t="shared" si="68"/>
        <v>1037288.7158953599</v>
      </c>
      <c r="BB36" s="212">
        <f t="shared" si="68"/>
        <v>1157726.9307418356</v>
      </c>
      <c r="BC36" s="212">
        <f t="shared" si="68"/>
        <v>1289875.8710905025</v>
      </c>
      <c r="BD36" s="212">
        <f t="shared" si="68"/>
        <v>1434849.6318229099</v>
      </c>
      <c r="BE36" s="213">
        <f t="shared" si="68"/>
        <v>1597775.9528111962</v>
      </c>
      <c r="BF36" s="182">
        <f t="shared" ref="BF36" si="69">BE36</f>
        <v>1597775.9528111962</v>
      </c>
      <c r="BG36" s="211">
        <f t="shared" ref="BG36:BR36" si="70">SUM(BG32:BG34,BG35)</f>
        <v>1775881.8678185293</v>
      </c>
      <c r="BH36" s="212">
        <f t="shared" si="70"/>
        <v>1968931.9440329403</v>
      </c>
      <c r="BI36" s="212">
        <f t="shared" si="70"/>
        <v>2178621.7573940521</v>
      </c>
      <c r="BJ36" s="212">
        <f t="shared" si="70"/>
        <v>2403000.6034415355</v>
      </c>
      <c r="BK36" s="212">
        <f t="shared" si="70"/>
        <v>2642847.3027695725</v>
      </c>
      <c r="BL36" s="212">
        <f t="shared" si="70"/>
        <v>2902018.0026614484</v>
      </c>
      <c r="BM36" s="212">
        <f t="shared" si="70"/>
        <v>3177701.9870267962</v>
      </c>
      <c r="BN36" s="212">
        <f t="shared" si="70"/>
        <v>3471015.7510364181</v>
      </c>
      <c r="BO36" s="212">
        <f t="shared" si="70"/>
        <v>3787292.6740045063</v>
      </c>
      <c r="BP36" s="212">
        <f t="shared" si="70"/>
        <v>4122784.5153418425</v>
      </c>
      <c r="BQ36" s="212">
        <f t="shared" si="70"/>
        <v>4479200.2673295103</v>
      </c>
      <c r="BR36" s="213">
        <f t="shared" si="70"/>
        <v>4888229.3518859893</v>
      </c>
      <c r="BS36" s="180">
        <f t="shared" ref="BS36" si="71">BR36</f>
        <v>4888229.3518859893</v>
      </c>
    </row>
    <row r="37" spans="1:93" ht="6" customHeight="1" x14ac:dyDescent="0.2">
      <c r="A37" s="158"/>
      <c r="B37" s="159"/>
      <c r="C37" s="160"/>
      <c r="D37" s="160"/>
      <c r="E37" s="160"/>
      <c r="F37" s="56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7"/>
      <c r="S37" s="128"/>
      <c r="T37" s="127"/>
      <c r="U37" s="127"/>
      <c r="V37" s="127"/>
      <c r="W37" s="127"/>
      <c r="X37" s="127"/>
      <c r="Y37" s="127"/>
      <c r="Z37" s="127"/>
      <c r="AA37" s="127"/>
      <c r="AB37" s="127"/>
      <c r="AC37" s="127"/>
      <c r="AD37" s="127"/>
      <c r="AE37" s="127"/>
      <c r="AF37" s="128"/>
      <c r="AG37" s="127"/>
      <c r="AH37" s="127"/>
      <c r="AI37" s="127"/>
      <c r="AJ37" s="127"/>
      <c r="AK37" s="127"/>
      <c r="AL37" s="127"/>
      <c r="AM37" s="127"/>
      <c r="AN37" s="127"/>
      <c r="AO37" s="127"/>
      <c r="AP37" s="127"/>
      <c r="AQ37" s="127"/>
      <c r="AR37" s="127"/>
      <c r="AS37" s="128"/>
      <c r="AT37" s="127"/>
      <c r="AU37" s="127"/>
      <c r="AV37" s="127"/>
      <c r="AW37" s="127"/>
      <c r="AX37" s="127"/>
      <c r="AY37" s="127"/>
      <c r="AZ37" s="127"/>
      <c r="BA37" s="127"/>
      <c r="BB37" s="127"/>
      <c r="BC37" s="127"/>
      <c r="BD37" s="127"/>
      <c r="BE37" s="127"/>
      <c r="BF37" s="128"/>
      <c r="BG37" s="127"/>
      <c r="BH37" s="127"/>
      <c r="BI37" s="127"/>
      <c r="BJ37" s="127"/>
      <c r="BK37" s="127"/>
      <c r="BL37" s="127"/>
      <c r="BM37" s="127"/>
      <c r="BN37" s="127"/>
      <c r="BO37" s="127"/>
      <c r="BP37" s="127"/>
      <c r="BQ37" s="127"/>
      <c r="BR37" s="127"/>
      <c r="BS37" s="128"/>
    </row>
    <row r="38" spans="1:93" s="58" customFormat="1" ht="6" customHeight="1" x14ac:dyDescent="0.2">
      <c r="F38" s="59"/>
      <c r="G38" s="59"/>
      <c r="H38" s="162"/>
      <c r="I38" s="162"/>
      <c r="J38" s="162"/>
      <c r="K38" s="162"/>
      <c r="L38" s="162"/>
      <c r="M38" s="162"/>
      <c r="N38" s="162"/>
      <c r="O38" s="162"/>
      <c r="P38" s="162"/>
      <c r="Q38" s="162"/>
      <c r="R38" s="162"/>
      <c r="S38" s="162"/>
      <c r="T38" s="59"/>
      <c r="U38" s="162"/>
      <c r="V38" s="162"/>
      <c r="W38" s="162"/>
      <c r="X38" s="162"/>
      <c r="Y38" s="162"/>
      <c r="Z38" s="162"/>
      <c r="AA38" s="162"/>
      <c r="AB38" s="162"/>
      <c r="AC38" s="162"/>
      <c r="AD38" s="162"/>
      <c r="AE38" s="162"/>
      <c r="AF38" s="162"/>
      <c r="AG38" s="59"/>
      <c r="AH38" s="162"/>
      <c r="AI38" s="162"/>
      <c r="AJ38" s="162"/>
      <c r="AK38" s="162"/>
      <c r="AL38" s="162"/>
      <c r="AM38" s="162"/>
      <c r="AN38" s="162"/>
      <c r="AO38" s="162"/>
      <c r="AP38" s="162"/>
      <c r="AQ38" s="162"/>
      <c r="AR38" s="162"/>
      <c r="AS38" s="162"/>
      <c r="AT38" s="59"/>
      <c r="AU38" s="162"/>
      <c r="AV38" s="162"/>
      <c r="AW38" s="162"/>
      <c r="AX38" s="162"/>
      <c r="AY38" s="162"/>
      <c r="AZ38" s="162"/>
      <c r="BA38" s="162"/>
      <c r="BB38" s="162"/>
      <c r="BC38" s="162"/>
      <c r="BD38" s="162"/>
      <c r="BE38" s="162"/>
      <c r="BF38" s="162"/>
      <c r="BG38" s="59"/>
      <c r="BH38" s="162"/>
      <c r="BI38" s="162"/>
      <c r="BJ38" s="162"/>
      <c r="BK38" s="162"/>
      <c r="BL38" s="162"/>
      <c r="BM38" s="162"/>
      <c r="BN38" s="162"/>
      <c r="BO38" s="162"/>
      <c r="BP38" s="162"/>
      <c r="BQ38" s="162"/>
      <c r="BR38" s="162"/>
      <c r="BS38" s="162"/>
      <c r="BT38" s="163"/>
      <c r="BU38" s="163"/>
      <c r="BV38" s="163"/>
      <c r="BW38" s="163"/>
      <c r="BX38" s="163"/>
      <c r="BY38" s="163"/>
      <c r="BZ38" s="163"/>
      <c r="CA38" s="163"/>
      <c r="CB38" s="163"/>
      <c r="CC38" s="163"/>
      <c r="CD38" s="163"/>
      <c r="CE38" s="163"/>
      <c r="CF38" s="163"/>
      <c r="CG38" s="163"/>
      <c r="CH38" s="163"/>
      <c r="CI38" s="163"/>
      <c r="CJ38" s="163"/>
      <c r="CK38" s="163"/>
      <c r="CL38" s="163"/>
      <c r="CM38" s="163"/>
      <c r="CN38" s="163"/>
      <c r="CO38" s="163"/>
    </row>
    <row r="39" spans="1:93" s="165" customFormat="1" ht="15" x14ac:dyDescent="0.25">
      <c r="A39" s="130"/>
      <c r="B39" s="239" t="s">
        <v>203</v>
      </c>
      <c r="C39" s="164"/>
      <c r="D39" s="135"/>
      <c r="E39" s="164"/>
      <c r="F39" s="136"/>
      <c r="G39" s="135">
        <f t="shared" ref="G39:R39" si="72">+G28+G36</f>
        <v>1632.85</v>
      </c>
      <c r="H39" s="135">
        <f t="shared" si="72"/>
        <v>1738.3397000000004</v>
      </c>
      <c r="I39" s="135">
        <f t="shared" si="72"/>
        <v>1957.3041416666665</v>
      </c>
      <c r="J39" s="135">
        <f t="shared" si="72"/>
        <v>3545.0929243055562</v>
      </c>
      <c r="K39" s="135">
        <f t="shared" si="72"/>
        <v>4620.1784054976852</v>
      </c>
      <c r="L39" s="135">
        <f t="shared" si="72"/>
        <v>6065.0970605391594</v>
      </c>
      <c r="M39" s="135">
        <f t="shared" si="72"/>
        <v>6300.1443473757536</v>
      </c>
      <c r="N39" s="135">
        <f t="shared" si="72"/>
        <v>6619.1070784862359</v>
      </c>
      <c r="O39" s="135">
        <f t="shared" si="72"/>
        <v>7058.8343147338373</v>
      </c>
      <c r="P39" s="135">
        <f t="shared" si="72"/>
        <v>7535.550710887489</v>
      </c>
      <c r="Q39" s="135">
        <f t="shared" si="72"/>
        <v>7906.9553559834549</v>
      </c>
      <c r="R39" s="137">
        <f t="shared" si="72"/>
        <v>8339.2627899518993</v>
      </c>
      <c r="S39" s="141">
        <f t="shared" ref="S39" si="73">R39</f>
        <v>8339.2627899518993</v>
      </c>
      <c r="T39" s="135">
        <f t="shared" ref="T39:AE39" si="74">+T28+T36</f>
        <v>11285.799022306306</v>
      </c>
      <c r="U39" s="135">
        <f t="shared" si="74"/>
        <v>11861.446089315757</v>
      </c>
      <c r="V39" s="135">
        <f t="shared" si="74"/>
        <v>12649.113333978194</v>
      </c>
      <c r="W39" s="135">
        <f t="shared" si="74"/>
        <v>13576.703960801347</v>
      </c>
      <c r="X39" s="135">
        <f t="shared" si="74"/>
        <v>14793.795070170743</v>
      </c>
      <c r="Y39" s="135">
        <f t="shared" si="74"/>
        <v>16411.306430586777</v>
      </c>
      <c r="Z39" s="135">
        <f t="shared" si="74"/>
        <v>18352.523733107275</v>
      </c>
      <c r="AA39" s="135">
        <f t="shared" si="74"/>
        <v>21355.593888469455</v>
      </c>
      <c r="AB39" s="135">
        <f t="shared" si="74"/>
        <v>24609.537906140918</v>
      </c>
      <c r="AC39" s="135">
        <f t="shared" si="74"/>
        <v>28591.489982086594</v>
      </c>
      <c r="AD39" s="135">
        <f t="shared" si="74"/>
        <v>33675.982680131121</v>
      </c>
      <c r="AE39" s="137">
        <f t="shared" si="74"/>
        <v>40212.381445114261</v>
      </c>
      <c r="AF39" s="185">
        <f t="shared" ref="AF39" si="75">AE39</f>
        <v>40212.381445114261</v>
      </c>
      <c r="AG39" s="135">
        <f t="shared" ref="AG39:AR39" si="76">+AG28+AG36</f>
        <v>46817.646485616038</v>
      </c>
      <c r="AH39" s="135">
        <f t="shared" si="76"/>
        <v>53336.571778343612</v>
      </c>
      <c r="AI39" s="135">
        <f t="shared" si="76"/>
        <v>59980.289316740556</v>
      </c>
      <c r="AJ39" s="135">
        <f t="shared" si="76"/>
        <v>66556.756393337389</v>
      </c>
      <c r="AK39" s="135">
        <f t="shared" si="76"/>
        <v>73511.669244543737</v>
      </c>
      <c r="AL39" s="135">
        <f t="shared" si="76"/>
        <v>81087.482917077286</v>
      </c>
      <c r="AM39" s="135">
        <f t="shared" si="76"/>
        <v>88922.707677908649</v>
      </c>
      <c r="AN39" s="135">
        <f t="shared" si="76"/>
        <v>97499.035521070182</v>
      </c>
      <c r="AO39" s="135">
        <f t="shared" si="76"/>
        <v>107058.49169352709</v>
      </c>
      <c r="AP39" s="135">
        <f t="shared" si="76"/>
        <v>117118.26298082437</v>
      </c>
      <c r="AQ39" s="135">
        <f t="shared" si="76"/>
        <v>128265.21879318749</v>
      </c>
      <c r="AR39" s="137">
        <f t="shared" si="76"/>
        <v>140780.30070494092</v>
      </c>
      <c r="AS39" s="188">
        <f t="shared" ref="AS39" si="77">AR39</f>
        <v>140780.30070494092</v>
      </c>
      <c r="AT39" s="135">
        <f t="shared" ref="AT39:BE39" si="78">+AT28+AT36</f>
        <v>154061.3783039205</v>
      </c>
      <c r="AU39" s="135">
        <f t="shared" si="78"/>
        <v>168307.81625205779</v>
      </c>
      <c r="AV39" s="135">
        <f t="shared" si="78"/>
        <v>185512.6785574854</v>
      </c>
      <c r="AW39" s="135">
        <f t="shared" si="78"/>
        <v>203065.64550026442</v>
      </c>
      <c r="AX39" s="135">
        <f t="shared" si="78"/>
        <v>222653.31445674953</v>
      </c>
      <c r="AY39" s="135">
        <f t="shared" si="78"/>
        <v>244850.65077355329</v>
      </c>
      <c r="AZ39" s="135">
        <f t="shared" si="78"/>
        <v>268248.34683564713</v>
      </c>
      <c r="BA39" s="135">
        <f t="shared" si="78"/>
        <v>294340.98577135685</v>
      </c>
      <c r="BB39" s="135">
        <f t="shared" si="78"/>
        <v>323883.91304399166</v>
      </c>
      <c r="BC39" s="135">
        <f t="shared" si="78"/>
        <v>355040.40980297991</v>
      </c>
      <c r="BD39" s="135">
        <f t="shared" si="78"/>
        <v>389796.95939191058</v>
      </c>
      <c r="BE39" s="137">
        <f t="shared" si="78"/>
        <v>429115.00698090764</v>
      </c>
      <c r="BF39" s="183">
        <f t="shared" ref="BF39" si="79">BE39</f>
        <v>429115.00698090764</v>
      </c>
      <c r="BG39" s="135">
        <f t="shared" ref="BG39:BR39" si="80">+BG28+BG36</f>
        <v>466988.16004743171</v>
      </c>
      <c r="BH39" s="135">
        <f t="shared" si="80"/>
        <v>504732.85267497459</v>
      </c>
      <c r="BI39" s="135">
        <f t="shared" si="80"/>
        <v>545068.36847439921</v>
      </c>
      <c r="BJ39" s="135">
        <f t="shared" si="80"/>
        <v>583588.06951360125</v>
      </c>
      <c r="BK39" s="135">
        <f t="shared" si="80"/>
        <v>624146.92709230608</v>
      </c>
      <c r="BL39" s="135">
        <f t="shared" si="80"/>
        <v>668271.13297668425</v>
      </c>
      <c r="BM39" s="135">
        <f t="shared" si="80"/>
        <v>711703.22201138502</v>
      </c>
      <c r="BN39" s="135">
        <f t="shared" si="80"/>
        <v>758510.90825014701</v>
      </c>
      <c r="BO39" s="135">
        <f t="shared" si="80"/>
        <v>810420.25718025491</v>
      </c>
      <c r="BP39" s="135">
        <f t="shared" si="80"/>
        <v>861795.55986329587</v>
      </c>
      <c r="BQ39" s="135">
        <f t="shared" si="80"/>
        <v>917757.97073140182</v>
      </c>
      <c r="BR39" s="137">
        <f t="shared" si="80"/>
        <v>980402.32201987784</v>
      </c>
      <c r="BS39" s="181">
        <f t="shared" ref="BS39" si="81">BR39</f>
        <v>980402.32201987784</v>
      </c>
    </row>
    <row r="40" spans="1:93" x14ac:dyDescent="0.2"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8"/>
      <c r="BM40" s="58"/>
      <c r="BN40" s="58"/>
      <c r="BO40" s="58"/>
      <c r="BP40" s="58"/>
      <c r="BQ40" s="58"/>
      <c r="BR40" s="58"/>
      <c r="BS40" s="58"/>
    </row>
    <row r="41" spans="1:93" x14ac:dyDescent="0.2">
      <c r="B41" s="176"/>
      <c r="C41" s="176"/>
      <c r="D41" s="176"/>
      <c r="E41" s="176"/>
      <c r="G41" s="177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177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177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177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177"/>
      <c r="BH41" s="58"/>
      <c r="BI41" s="58"/>
      <c r="BJ41" s="58"/>
      <c r="BK41" s="58"/>
      <c r="BL41" s="58"/>
      <c r="BM41" s="58"/>
      <c r="BN41" s="58"/>
      <c r="BO41" s="58"/>
      <c r="BP41" s="58"/>
      <c r="BQ41" s="58"/>
      <c r="BR41" s="58"/>
      <c r="BS41" s="58"/>
    </row>
    <row r="42" spans="1:93" s="563" customFormat="1" x14ac:dyDescent="0.2">
      <c r="B42" s="582"/>
      <c r="C42" s="582"/>
      <c r="D42" s="582" t="s">
        <v>269</v>
      </c>
      <c r="E42" s="582"/>
      <c r="G42" s="583">
        <f t="shared" ref="G42:AL42" si="82">(G39-G19)+0.01</f>
        <v>0.01</v>
      </c>
      <c r="H42" s="584">
        <f t="shared" si="82"/>
        <v>0.01</v>
      </c>
      <c r="I42" s="584">
        <f t="shared" si="82"/>
        <v>1.0000000000227374E-2</v>
      </c>
      <c r="J42" s="584">
        <f t="shared" si="82"/>
        <v>0.01</v>
      </c>
      <c r="K42" s="584">
        <f t="shared" si="82"/>
        <v>0.01</v>
      </c>
      <c r="L42" s="584">
        <f t="shared" si="82"/>
        <v>0.01</v>
      </c>
      <c r="M42" s="584">
        <f t="shared" si="82"/>
        <v>0.01</v>
      </c>
      <c r="N42" s="584">
        <f t="shared" si="82"/>
        <v>1.0000000000909495E-2</v>
      </c>
      <c r="O42" s="584">
        <f t="shared" si="82"/>
        <v>0.01</v>
      </c>
      <c r="P42" s="584">
        <f t="shared" si="82"/>
        <v>1.0000000000909495E-2</v>
      </c>
      <c r="Q42" s="584">
        <f t="shared" si="82"/>
        <v>0.01</v>
      </c>
      <c r="R42" s="584">
        <f t="shared" si="82"/>
        <v>0.01</v>
      </c>
      <c r="S42" s="585">
        <f t="shared" si="82"/>
        <v>0.01</v>
      </c>
      <c r="T42" s="583">
        <f t="shared" si="82"/>
        <v>0.01</v>
      </c>
      <c r="U42" s="584">
        <f t="shared" si="82"/>
        <v>1.000000000181899E-2</v>
      </c>
      <c r="V42" s="584">
        <f t="shared" si="82"/>
        <v>9.9999999981810108E-3</v>
      </c>
      <c r="W42" s="584">
        <f t="shared" si="82"/>
        <v>0.01</v>
      </c>
      <c r="X42" s="584">
        <f t="shared" si="82"/>
        <v>9.9999999981810108E-3</v>
      </c>
      <c r="Y42" s="584">
        <f t="shared" si="82"/>
        <v>0.01</v>
      </c>
      <c r="Z42" s="584">
        <f t="shared" si="82"/>
        <v>0.01</v>
      </c>
      <c r="AA42" s="584">
        <f t="shared" si="82"/>
        <v>9.9999999963620214E-3</v>
      </c>
      <c r="AB42" s="584">
        <f t="shared" si="82"/>
        <v>1.0000000003637979E-2</v>
      </c>
      <c r="AC42" s="584">
        <f t="shared" si="82"/>
        <v>0.01</v>
      </c>
      <c r="AD42" s="584">
        <f t="shared" si="82"/>
        <v>1.0000000007275958E-2</v>
      </c>
      <c r="AE42" s="584">
        <f t="shared" si="82"/>
        <v>1.0000000007275958E-2</v>
      </c>
      <c r="AF42" s="586">
        <f t="shared" si="82"/>
        <v>1.0000000007275958E-2</v>
      </c>
      <c r="AG42" s="583">
        <f t="shared" si="82"/>
        <v>0.01</v>
      </c>
      <c r="AH42" s="584">
        <f t="shared" si="82"/>
        <v>1.0000000007275958E-2</v>
      </c>
      <c r="AI42" s="584">
        <f t="shared" si="82"/>
        <v>9.9999999927240426E-3</v>
      </c>
      <c r="AJ42" s="584">
        <f t="shared" si="82"/>
        <v>0.01</v>
      </c>
      <c r="AK42" s="584">
        <f t="shared" si="82"/>
        <v>9.999999985448085E-3</v>
      </c>
      <c r="AL42" s="584">
        <f t="shared" si="82"/>
        <v>1.0000000014551915E-2</v>
      </c>
      <c r="AM42" s="584">
        <f t="shared" ref="AM42:BS42" si="83">(AM39-AM19)+0.01</f>
        <v>1.0000000014551915E-2</v>
      </c>
      <c r="AN42" s="584">
        <f t="shared" si="83"/>
        <v>0.01</v>
      </c>
      <c r="AO42" s="584">
        <f t="shared" si="83"/>
        <v>9.999999985448085E-3</v>
      </c>
      <c r="AP42" s="584">
        <f t="shared" si="83"/>
        <v>9.999999985448085E-3</v>
      </c>
      <c r="AQ42" s="584">
        <f t="shared" si="83"/>
        <v>9.999999985448085E-3</v>
      </c>
      <c r="AR42" s="584">
        <f t="shared" si="83"/>
        <v>0.01</v>
      </c>
      <c r="AS42" s="587">
        <f t="shared" si="83"/>
        <v>0.01</v>
      </c>
      <c r="AT42" s="583">
        <f t="shared" si="83"/>
        <v>1.0000000029103831E-2</v>
      </c>
      <c r="AU42" s="584">
        <f t="shared" si="83"/>
        <v>1.0000000029103831E-2</v>
      </c>
      <c r="AV42" s="584">
        <f t="shared" si="83"/>
        <v>1.0000000029103831E-2</v>
      </c>
      <c r="AW42" s="584">
        <f t="shared" si="83"/>
        <v>9.9999999708961698E-3</v>
      </c>
      <c r="AX42" s="584">
        <f t="shared" si="83"/>
        <v>1.0000000029103831E-2</v>
      </c>
      <c r="AY42" s="584">
        <f t="shared" si="83"/>
        <v>1.0000000029103831E-2</v>
      </c>
      <c r="AZ42" s="584">
        <f t="shared" si="83"/>
        <v>0.01</v>
      </c>
      <c r="BA42" s="584">
        <f t="shared" si="83"/>
        <v>0.01</v>
      </c>
      <c r="BB42" s="584">
        <f t="shared" si="83"/>
        <v>0.01</v>
      </c>
      <c r="BC42" s="584">
        <f t="shared" si="83"/>
        <v>1.0000000058207661E-2</v>
      </c>
      <c r="BD42" s="584">
        <f t="shared" si="83"/>
        <v>9.9999999417923393E-3</v>
      </c>
      <c r="BE42" s="584">
        <f t="shared" si="83"/>
        <v>0.01</v>
      </c>
      <c r="BF42" s="588">
        <f t="shared" si="83"/>
        <v>0.01</v>
      </c>
      <c r="BG42" s="583">
        <f t="shared" si="83"/>
        <v>1.0000000058207661E-2</v>
      </c>
      <c r="BH42" s="584">
        <f t="shared" si="83"/>
        <v>1.0000000116415322E-2</v>
      </c>
      <c r="BI42" s="584">
        <f t="shared" si="83"/>
        <v>0.01</v>
      </c>
      <c r="BJ42" s="584">
        <f t="shared" si="83"/>
        <v>0.01</v>
      </c>
      <c r="BK42" s="584">
        <f t="shared" si="83"/>
        <v>1.0000000116415322E-2</v>
      </c>
      <c r="BL42" s="584">
        <f t="shared" si="83"/>
        <v>9.9999998835846784E-3</v>
      </c>
      <c r="BM42" s="584">
        <f t="shared" si="83"/>
        <v>0.01</v>
      </c>
      <c r="BN42" s="584">
        <f t="shared" si="83"/>
        <v>0.01</v>
      </c>
      <c r="BO42" s="584">
        <f t="shared" si="83"/>
        <v>1.0000000116415322E-2</v>
      </c>
      <c r="BP42" s="584">
        <f t="shared" si="83"/>
        <v>0.01</v>
      </c>
      <c r="BQ42" s="584">
        <f t="shared" si="83"/>
        <v>0.01</v>
      </c>
      <c r="BR42" s="584">
        <f t="shared" si="83"/>
        <v>0.01</v>
      </c>
      <c r="BS42" s="589">
        <f t="shared" si="83"/>
        <v>0.01</v>
      </c>
    </row>
    <row r="63" spans="10:62" x14ac:dyDescent="0.2">
      <c r="J63" s="179"/>
      <c r="W63" s="179"/>
      <c r="AJ63" s="179"/>
      <c r="AW63" s="179"/>
      <c r="BJ63" s="179"/>
    </row>
    <row r="64" spans="10:62" x14ac:dyDescent="0.2">
      <c r="J64" s="179"/>
      <c r="W64" s="179"/>
      <c r="AJ64" s="179"/>
      <c r="AW64" s="179"/>
      <c r="BJ64" s="179"/>
    </row>
    <row r="65" spans="10:62" x14ac:dyDescent="0.2">
      <c r="J65" s="179"/>
      <c r="W65" s="179"/>
      <c r="AJ65" s="179"/>
      <c r="AW65" s="179"/>
      <c r="BJ65" s="179"/>
    </row>
    <row r="66" spans="10:62" x14ac:dyDescent="0.2">
      <c r="J66" s="179"/>
      <c r="W66" s="179"/>
      <c r="AJ66" s="179"/>
      <c r="AW66" s="179"/>
      <c r="BJ66" s="179"/>
    </row>
    <row r="67" spans="10:62" x14ac:dyDescent="0.2">
      <c r="J67" s="179"/>
      <c r="W67" s="179"/>
      <c r="AJ67" s="179"/>
      <c r="AW67" s="179"/>
      <c r="BJ67" s="179"/>
    </row>
  </sheetData>
  <sheetProtection algorithmName="SHA-512" hashValue="rsVDBysDIko7EUlTLb54m+jMBfRAP+a6mSFOJovjhVgbyPef+oI4m9EuZzanmBUHWS2VaTryYNiJvtCNeEcZww==" saltValue="iALkwrH3VqRymghZV7hgSg==" spinCount="100000" sheet="1" objects="1" scenarios="1"/>
  <phoneticPr fontId="0" type="noConversion"/>
  <conditionalFormatting sqref="H41:S41">
    <cfRule type="cellIs" dxfId="5" priority="10" stopIfTrue="1" operator="notEqual">
      <formula>0</formula>
    </cfRule>
  </conditionalFormatting>
  <conditionalFormatting sqref="T41:AF41">
    <cfRule type="cellIs" dxfId="4" priority="5" stopIfTrue="1" operator="notEqual">
      <formula>0</formula>
    </cfRule>
  </conditionalFormatting>
  <conditionalFormatting sqref="BG41:BS41">
    <cfRule type="cellIs" dxfId="3" priority="2" stopIfTrue="1" operator="notEqual">
      <formula>0</formula>
    </cfRule>
  </conditionalFormatting>
  <conditionalFormatting sqref="AG41:AS41">
    <cfRule type="cellIs" dxfId="2" priority="4" stopIfTrue="1" operator="notEqual">
      <formula>0</formula>
    </cfRule>
  </conditionalFormatting>
  <conditionalFormatting sqref="AT41:BF41">
    <cfRule type="cellIs" dxfId="1" priority="3" stopIfTrue="1" operator="notEqual">
      <formula>0</formula>
    </cfRule>
  </conditionalFormatting>
  <conditionalFormatting sqref="G41">
    <cfRule type="cellIs" dxfId="0" priority="1" stopIfTrue="1" operator="notEqual">
      <formula>0</formula>
    </cfRule>
  </conditionalFormatting>
  <pageMargins left="0.75" right="0.75" top="1" bottom="1" header="0.5" footer="0.5"/>
  <pageSetup scale="90" fitToWidth="2" orientation="landscape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0099"/>
  </sheetPr>
  <dimension ref="A1:BS43"/>
  <sheetViews>
    <sheetView showGridLines="0" showZeros="0" zoomScaleNormal="100" zoomScaleSheetLayoutView="85" workbookViewId="0">
      <pane xSplit="5" ySplit="2" topLeftCell="F3" activePane="bottomRight" state="frozen"/>
      <selection activeCell="AA11" sqref="AA11"/>
      <selection pane="topRight" activeCell="AA11" sqref="AA11"/>
      <selection pane="bottomLeft" activeCell="AA11" sqref="AA11"/>
      <selection pane="bottomRight" activeCell="F1" sqref="F1"/>
    </sheetView>
  </sheetViews>
  <sheetFormatPr defaultColWidth="9.140625" defaultRowHeight="12.75" outlineLevelCol="1" x14ac:dyDescent="0.2"/>
  <cols>
    <col min="1" max="1" width="9.7109375" style="130" customWidth="1"/>
    <col min="2" max="2" width="27.7109375" style="130" bestFit="1" customWidth="1"/>
    <col min="3" max="6" width="1.28515625" style="130" customWidth="1"/>
    <col min="7" max="7" width="6" style="130" customWidth="1" outlineLevel="1"/>
    <col min="8" max="8" width="5.42578125" style="130" customWidth="1" outlineLevel="1"/>
    <col min="9" max="9" width="6" style="130" customWidth="1" outlineLevel="1"/>
    <col min="10" max="14" width="7" style="130" customWidth="1" outlineLevel="1"/>
    <col min="15" max="18" width="6.5703125" style="130" customWidth="1" outlineLevel="1"/>
    <col min="19" max="19" width="7" style="89" bestFit="1" customWidth="1"/>
    <col min="20" max="21" width="7" style="130" hidden="1" customWidth="1" outlineLevel="1"/>
    <col min="22" max="23" width="6.5703125" style="130" hidden="1" customWidth="1" outlineLevel="1"/>
    <col min="24" max="26" width="7" style="130" hidden="1" customWidth="1" outlineLevel="1"/>
    <col min="27" max="31" width="7.5703125" style="130" hidden="1" customWidth="1" outlineLevel="1"/>
    <col min="32" max="32" width="8" style="89" bestFit="1" customWidth="1" collapsed="1"/>
    <col min="33" max="33" width="7.5703125" style="130" hidden="1" customWidth="1" outlineLevel="1"/>
    <col min="34" max="34" width="8" style="130" hidden="1" customWidth="1" outlineLevel="1"/>
    <col min="35" max="44" width="7.5703125" style="130" hidden="1" customWidth="1" outlineLevel="1"/>
    <col min="45" max="45" width="8.5703125" style="89" bestFit="1" customWidth="1" collapsed="1"/>
    <col min="46" max="57" width="8.5703125" style="130" hidden="1" customWidth="1" outlineLevel="1"/>
    <col min="58" max="58" width="9.42578125" style="89" bestFit="1" customWidth="1" collapsed="1"/>
    <col min="59" max="59" width="8.5703125" style="130" hidden="1" customWidth="1" outlineLevel="1"/>
    <col min="60" max="60" width="9" style="130" hidden="1" customWidth="1" outlineLevel="1"/>
    <col min="61" max="70" width="8.5703125" style="130" hidden="1" customWidth="1" outlineLevel="1"/>
    <col min="71" max="71" width="10" style="89" bestFit="1" customWidth="1" collapsed="1"/>
    <col min="72" max="72" width="9" style="130" customWidth="1"/>
    <col min="73" max="16384" width="9.140625" style="130"/>
  </cols>
  <sheetData>
    <row r="1" spans="1:71" ht="19.5" thickBot="1" x14ac:dyDescent="0.35">
      <c r="A1" s="832" t="s">
        <v>349</v>
      </c>
      <c r="B1" s="833"/>
      <c r="F1" s="143"/>
      <c r="G1" s="3" t="s">
        <v>23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707"/>
      <c r="T1" s="5" t="s">
        <v>24</v>
      </c>
      <c r="U1" s="186"/>
      <c r="V1" s="186"/>
      <c r="W1" s="186"/>
      <c r="X1" s="186"/>
      <c r="Y1" s="186"/>
      <c r="Z1" s="186"/>
      <c r="AA1" s="186"/>
      <c r="AB1" s="186"/>
      <c r="AC1" s="186"/>
      <c r="AD1" s="186"/>
      <c r="AE1" s="186"/>
      <c r="AF1" s="8"/>
      <c r="AG1" s="9" t="s">
        <v>25</v>
      </c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2"/>
      <c r="AT1" s="13" t="s">
        <v>46</v>
      </c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6"/>
      <c r="BG1" s="17" t="s">
        <v>47</v>
      </c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20"/>
    </row>
    <row r="2" spans="1:71" ht="15.75" x14ac:dyDescent="0.25">
      <c r="A2" s="413" t="s">
        <v>345</v>
      </c>
      <c r="F2" s="144"/>
      <c r="G2" s="22">
        <v>1</v>
      </c>
      <c r="H2" s="22">
        <v>2</v>
      </c>
      <c r="I2" s="22">
        <v>3</v>
      </c>
      <c r="J2" s="22">
        <v>4</v>
      </c>
      <c r="K2" s="22">
        <v>5</v>
      </c>
      <c r="L2" s="22">
        <v>6</v>
      </c>
      <c r="M2" s="22">
        <v>7</v>
      </c>
      <c r="N2" s="22">
        <v>8</v>
      </c>
      <c r="O2" s="22">
        <v>9</v>
      </c>
      <c r="P2" s="22">
        <v>10</v>
      </c>
      <c r="Q2" s="22">
        <v>11</v>
      </c>
      <c r="R2" s="22">
        <v>12</v>
      </c>
      <c r="S2" s="23" t="str">
        <f>G1</f>
        <v>Year 1</v>
      </c>
      <c r="T2" s="22">
        <v>13</v>
      </c>
      <c r="U2" s="22">
        <v>14</v>
      </c>
      <c r="V2" s="22">
        <v>15</v>
      </c>
      <c r="W2" s="22">
        <v>16</v>
      </c>
      <c r="X2" s="22">
        <v>17</v>
      </c>
      <c r="Y2" s="22">
        <v>18</v>
      </c>
      <c r="Z2" s="22">
        <v>19</v>
      </c>
      <c r="AA2" s="22">
        <v>20</v>
      </c>
      <c r="AB2" s="22">
        <v>21</v>
      </c>
      <c r="AC2" s="22">
        <v>22</v>
      </c>
      <c r="AD2" s="22">
        <v>23</v>
      </c>
      <c r="AE2" s="22">
        <v>24</v>
      </c>
      <c r="AF2" s="24" t="str">
        <f>T1</f>
        <v>Year 2</v>
      </c>
      <c r="AG2" s="22">
        <v>25</v>
      </c>
      <c r="AH2" s="22">
        <v>26</v>
      </c>
      <c r="AI2" s="22">
        <v>27</v>
      </c>
      <c r="AJ2" s="22">
        <v>28</v>
      </c>
      <c r="AK2" s="22">
        <v>29</v>
      </c>
      <c r="AL2" s="22">
        <v>30</v>
      </c>
      <c r="AM2" s="22">
        <v>31</v>
      </c>
      <c r="AN2" s="22">
        <v>32</v>
      </c>
      <c r="AO2" s="22">
        <v>33</v>
      </c>
      <c r="AP2" s="22">
        <v>34</v>
      </c>
      <c r="AQ2" s="22">
        <v>35</v>
      </c>
      <c r="AR2" s="22">
        <v>36</v>
      </c>
      <c r="AS2" s="25" t="str">
        <f>AG1</f>
        <v>Year 3</v>
      </c>
      <c r="AT2" s="22">
        <v>37</v>
      </c>
      <c r="AU2" s="22">
        <v>38</v>
      </c>
      <c r="AV2" s="22">
        <v>39</v>
      </c>
      <c r="AW2" s="22">
        <v>40</v>
      </c>
      <c r="AX2" s="22">
        <v>41</v>
      </c>
      <c r="AY2" s="22">
        <v>42</v>
      </c>
      <c r="AZ2" s="22">
        <v>43</v>
      </c>
      <c r="BA2" s="22">
        <v>44</v>
      </c>
      <c r="BB2" s="22">
        <v>45</v>
      </c>
      <c r="BC2" s="22">
        <v>46</v>
      </c>
      <c r="BD2" s="22">
        <v>47</v>
      </c>
      <c r="BE2" s="22">
        <v>48</v>
      </c>
      <c r="BF2" s="26" t="str">
        <f>AT1</f>
        <v>Year 4</v>
      </c>
      <c r="BG2" s="22">
        <v>49</v>
      </c>
      <c r="BH2" s="22">
        <v>50</v>
      </c>
      <c r="BI2" s="22">
        <v>51</v>
      </c>
      <c r="BJ2" s="22">
        <v>52</v>
      </c>
      <c r="BK2" s="22">
        <v>53</v>
      </c>
      <c r="BL2" s="22">
        <v>54</v>
      </c>
      <c r="BM2" s="22">
        <v>55</v>
      </c>
      <c r="BN2" s="22">
        <v>56</v>
      </c>
      <c r="BO2" s="22">
        <v>57</v>
      </c>
      <c r="BP2" s="22">
        <v>58</v>
      </c>
      <c r="BQ2" s="22">
        <v>59</v>
      </c>
      <c r="BR2" s="22">
        <v>60</v>
      </c>
      <c r="BS2" s="30" t="str">
        <f>BG1</f>
        <v>Year 5</v>
      </c>
    </row>
    <row r="3" spans="1:71" s="58" customFormat="1" ht="6" customHeight="1" x14ac:dyDescent="0.2">
      <c r="A3" s="99"/>
      <c r="B3" s="189"/>
      <c r="C3" s="245"/>
      <c r="D3" s="245"/>
      <c r="E3" s="245"/>
      <c r="F3" s="61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31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31"/>
      <c r="AG3" s="167"/>
      <c r="AH3" s="167"/>
      <c r="AI3" s="167"/>
      <c r="AJ3" s="167"/>
      <c r="AK3" s="167"/>
      <c r="AL3" s="167"/>
      <c r="AM3" s="167"/>
      <c r="AN3" s="167"/>
      <c r="AO3" s="167"/>
      <c r="AP3" s="167"/>
      <c r="AQ3" s="167"/>
      <c r="AR3" s="167"/>
      <c r="AS3" s="31"/>
      <c r="AT3" s="167"/>
      <c r="AU3" s="167"/>
      <c r="AV3" s="167"/>
      <c r="AW3" s="167"/>
      <c r="AX3" s="167"/>
      <c r="AY3" s="167"/>
      <c r="AZ3" s="167"/>
      <c r="BA3" s="167"/>
      <c r="BB3" s="167"/>
      <c r="BC3" s="167"/>
      <c r="BD3" s="167"/>
      <c r="BE3" s="167"/>
      <c r="BF3" s="31"/>
      <c r="BG3" s="167"/>
      <c r="BH3" s="167"/>
      <c r="BI3" s="167"/>
      <c r="BJ3" s="167"/>
      <c r="BK3" s="167"/>
      <c r="BL3" s="167"/>
      <c r="BM3" s="167"/>
      <c r="BN3" s="167"/>
      <c r="BO3" s="167"/>
      <c r="BP3" s="167"/>
      <c r="BQ3" s="167"/>
      <c r="BR3" s="167"/>
      <c r="BS3" s="31"/>
    </row>
    <row r="4" spans="1:71" x14ac:dyDescent="0.2">
      <c r="A4" s="146"/>
      <c r="B4" s="190" t="s">
        <v>1</v>
      </c>
      <c r="C4" s="190"/>
      <c r="D4" s="190"/>
      <c r="E4" s="190"/>
      <c r="F4" s="148"/>
      <c r="G4" s="895">
        <f>Income!G47</f>
        <v>-409.52699999999993</v>
      </c>
      <c r="H4" s="124">
        <f>Income!H47</f>
        <v>-661.9858375065121</v>
      </c>
      <c r="I4" s="124">
        <f>Income!I47</f>
        <v>-535.14019998931497</v>
      </c>
      <c r="J4" s="124">
        <f>Income!J47</f>
        <v>-992.86996471679561</v>
      </c>
      <c r="K4" s="124">
        <f>Income!K47</f>
        <v>-907.6168468467414</v>
      </c>
      <c r="L4" s="124">
        <f>Income!L47</f>
        <v>-994.19439587364877</v>
      </c>
      <c r="M4" s="124">
        <f>Income!M47</f>
        <v>-851.27759957415572</v>
      </c>
      <c r="N4" s="124">
        <f>Income!N47</f>
        <v>-733.45087807330253</v>
      </c>
      <c r="O4" s="124">
        <f>Income!O47</f>
        <v>-357.38075287604238</v>
      </c>
      <c r="P4" s="124">
        <f>Income!P47</f>
        <v>77.004725116454551</v>
      </c>
      <c r="Q4" s="124">
        <f>Income!Q47</f>
        <v>194.04316961410865</v>
      </c>
      <c r="R4" s="125">
        <f>Income!R47</f>
        <v>374.93962240978567</v>
      </c>
      <c r="S4" s="240">
        <f>SUM(G4:R4)</f>
        <v>-5797.4559583161645</v>
      </c>
      <c r="T4" s="123">
        <f>Income!T47</f>
        <v>387.11745095096035</v>
      </c>
      <c r="U4" s="124">
        <f>Income!U47</f>
        <v>600.98201583169225</v>
      </c>
      <c r="V4" s="124">
        <f>Income!V47</f>
        <v>959.3077640396516</v>
      </c>
      <c r="W4" s="124">
        <f>Income!W47</f>
        <v>1273.8818028095525</v>
      </c>
      <c r="X4" s="124">
        <f>Income!X47</f>
        <v>1690.6403386273571</v>
      </c>
      <c r="Y4" s="124">
        <f>Income!Y47</f>
        <v>2322.9645962498271</v>
      </c>
      <c r="Z4" s="124">
        <f>Income!Z47</f>
        <v>2956.23208767491</v>
      </c>
      <c r="AA4" s="124">
        <f>Income!AA47</f>
        <v>3779.9487799595449</v>
      </c>
      <c r="AB4" s="124">
        <f>Income!AB47</f>
        <v>4977.1107423721469</v>
      </c>
      <c r="AC4" s="124">
        <f>Income!AC47</f>
        <v>6249.554833531075</v>
      </c>
      <c r="AD4" s="124">
        <f>Income!AD47</f>
        <v>7882.8989626277753</v>
      </c>
      <c r="AE4" s="125">
        <f>Income!AE47</f>
        <v>10968.272448028281</v>
      </c>
      <c r="AF4" s="247">
        <f>SUM(T4:AE4)</f>
        <v>44048.911822702779</v>
      </c>
      <c r="AG4" s="123">
        <f>Income!AG47</f>
        <v>13591.694255194236</v>
      </c>
      <c r="AH4" s="124">
        <f>Income!AH47</f>
        <v>16172.628645386958</v>
      </c>
      <c r="AI4" s="124">
        <f>Income!AI47</f>
        <v>18976.036688726046</v>
      </c>
      <c r="AJ4" s="124">
        <f>Income!AJ47</f>
        <v>21474.571789669943</v>
      </c>
      <c r="AK4" s="124">
        <f>Income!AK47</f>
        <v>24142.125274174206</v>
      </c>
      <c r="AL4" s="124">
        <f>Income!AL47</f>
        <v>27345.384657197588</v>
      </c>
      <c r="AM4" s="124">
        <f>Income!AM47</f>
        <v>30275.407367685828</v>
      </c>
      <c r="AN4" s="124">
        <f>Income!AN47</f>
        <v>33515.766253013426</v>
      </c>
      <c r="AO4" s="124">
        <f>Income!AO47</f>
        <v>37508.396588608281</v>
      </c>
      <c r="AP4" s="124">
        <f>Income!AP47</f>
        <v>41233.058822045641</v>
      </c>
      <c r="AQ4" s="124">
        <f>Income!AQ47</f>
        <v>45418.042789498795</v>
      </c>
      <c r="AR4" s="125">
        <f>Income!AR47</f>
        <v>50592.467186350084</v>
      </c>
      <c r="AS4" s="264">
        <f>SUM(AG4:AR4)</f>
        <v>360245.58031755104</v>
      </c>
      <c r="AT4" s="123">
        <f>Income!AT47</f>
        <v>55346.28201201417</v>
      </c>
      <c r="AU4" s="124">
        <f>Income!AU47</f>
        <v>60795.649445074938</v>
      </c>
      <c r="AV4" s="124">
        <f>Income!AV47</f>
        <v>67613.663178797637</v>
      </c>
      <c r="AW4" s="124">
        <f>Income!AW47</f>
        <v>73888.730455577112</v>
      </c>
      <c r="AX4" s="124">
        <f>Income!AX47</f>
        <v>81119.876908181221</v>
      </c>
      <c r="AY4" s="124">
        <f>Income!AY47</f>
        <v>90395.431077282701</v>
      </c>
      <c r="AZ4" s="124">
        <f>Income!AZ47</f>
        <v>98903.629240092356</v>
      </c>
      <c r="BA4" s="124">
        <f>Income!BA47</f>
        <v>108528.41739640194</v>
      </c>
      <c r="BB4" s="124">
        <f>Income!BB47</f>
        <v>120838.21484647584</v>
      </c>
      <c r="BC4" s="124">
        <f>Income!BC47</f>
        <v>132148.94034866674</v>
      </c>
      <c r="BD4" s="124">
        <f>Income!BD47</f>
        <v>144973.76073240736</v>
      </c>
      <c r="BE4" s="125">
        <f>Income!BE47</f>
        <v>163326.32098828637</v>
      </c>
      <c r="BF4" s="260">
        <f>SUM(AT4:BE4)</f>
        <v>1197878.9166292585</v>
      </c>
      <c r="BG4" s="123">
        <f>Income!BG47</f>
        <v>178105.91500733304</v>
      </c>
      <c r="BH4" s="124">
        <f>Income!BH47</f>
        <v>193050.07621441098</v>
      </c>
      <c r="BI4" s="124">
        <f>Income!BI47</f>
        <v>210189.81336111177</v>
      </c>
      <c r="BJ4" s="124">
        <f>Income!BJ47</f>
        <v>224378.84604748327</v>
      </c>
      <c r="BK4" s="124">
        <f>Income!BK47</f>
        <v>239846.69932803689</v>
      </c>
      <c r="BL4" s="124">
        <f>Income!BL47</f>
        <v>259670.69989187599</v>
      </c>
      <c r="BM4" s="124">
        <f>Income!BM47</f>
        <v>275683.98436534766</v>
      </c>
      <c r="BN4" s="124">
        <f>Income!BN47</f>
        <v>293313.76400962204</v>
      </c>
      <c r="BO4" s="124">
        <f>Income!BO47</f>
        <v>316776.9229680883</v>
      </c>
      <c r="BP4" s="124">
        <f>Income!BP47</f>
        <v>335491.84133733611</v>
      </c>
      <c r="BQ4" s="124">
        <f>Income!BQ47</f>
        <v>356415.75198766822</v>
      </c>
      <c r="BR4" s="125">
        <f>Income!BR47</f>
        <v>409529.08455647854</v>
      </c>
      <c r="BS4" s="254">
        <f>SUM(BG4:BR4)</f>
        <v>3292453.3990747929</v>
      </c>
    </row>
    <row r="5" spans="1:71" x14ac:dyDescent="0.2">
      <c r="A5" s="146"/>
      <c r="B5" s="192" t="s">
        <v>211</v>
      </c>
      <c r="C5" s="192"/>
      <c r="D5" s="192"/>
      <c r="E5" s="192"/>
      <c r="F5" s="148"/>
      <c r="G5" s="893"/>
      <c r="H5" s="81"/>
      <c r="I5" s="81"/>
      <c r="J5" s="81"/>
      <c r="K5" s="81"/>
      <c r="L5" s="81"/>
      <c r="M5" s="81"/>
      <c r="N5" s="81"/>
      <c r="O5" s="81"/>
      <c r="P5" s="81"/>
      <c r="Q5" s="81"/>
      <c r="R5" s="82"/>
      <c r="S5" s="241"/>
      <c r="T5" s="80"/>
      <c r="U5" s="81"/>
      <c r="V5" s="81"/>
      <c r="W5" s="81"/>
      <c r="X5" s="81"/>
      <c r="Y5" s="81"/>
      <c r="Z5" s="81"/>
      <c r="AA5" s="81"/>
      <c r="AB5" s="81"/>
      <c r="AC5" s="81"/>
      <c r="AD5" s="81"/>
      <c r="AE5" s="82"/>
      <c r="AF5" s="248"/>
      <c r="AG5" s="80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2"/>
      <c r="AS5" s="262"/>
      <c r="AT5" s="80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2"/>
      <c r="BF5" s="258"/>
      <c r="BG5" s="80"/>
      <c r="BH5" s="81"/>
      <c r="BI5" s="81"/>
      <c r="BJ5" s="81"/>
      <c r="BK5" s="81"/>
      <c r="BL5" s="81"/>
      <c r="BM5" s="81"/>
      <c r="BN5" s="81"/>
      <c r="BO5" s="81"/>
      <c r="BP5" s="81"/>
      <c r="BQ5" s="81"/>
      <c r="BR5" s="82"/>
      <c r="BS5" s="255"/>
    </row>
    <row r="6" spans="1:71" x14ac:dyDescent="0.2">
      <c r="A6" s="100"/>
      <c r="B6" s="193" t="s">
        <v>156</v>
      </c>
      <c r="C6" s="193"/>
      <c r="D6" s="193"/>
      <c r="E6" s="193"/>
      <c r="F6" s="148"/>
      <c r="G6" s="893">
        <f>CapEx!G24</f>
        <v>10.4</v>
      </c>
      <c r="H6" s="81">
        <f>CapEx!H24</f>
        <v>12</v>
      </c>
      <c r="I6" s="81">
        <f>CapEx!I24</f>
        <v>12.5</v>
      </c>
      <c r="J6" s="81">
        <f>CapEx!J24</f>
        <v>41.7</v>
      </c>
      <c r="K6" s="81">
        <f>CapEx!K24</f>
        <v>60.1</v>
      </c>
      <c r="L6" s="81">
        <f>CapEx!L24</f>
        <v>60.1</v>
      </c>
      <c r="M6" s="81">
        <f>CapEx!M24</f>
        <v>60.1</v>
      </c>
      <c r="N6" s="81">
        <f>CapEx!N24</f>
        <v>60.1</v>
      </c>
      <c r="O6" s="81">
        <f>CapEx!O24</f>
        <v>60.1</v>
      </c>
      <c r="P6" s="81">
        <f>CapEx!P24</f>
        <v>60.1</v>
      </c>
      <c r="Q6" s="81">
        <f>CapEx!Q24</f>
        <v>60.1</v>
      </c>
      <c r="R6" s="82">
        <f>CapEx!R24</f>
        <v>60.1</v>
      </c>
      <c r="S6" s="241">
        <f t="shared" ref="S6:S7" si="0">SUM(G6:R6)</f>
        <v>557.40000000000009</v>
      </c>
      <c r="T6" s="80">
        <f>CapEx!T24</f>
        <v>129.5</v>
      </c>
      <c r="U6" s="81">
        <f>CapEx!U24</f>
        <v>129.5</v>
      </c>
      <c r="V6" s="81">
        <f>CapEx!V24</f>
        <v>129.5</v>
      </c>
      <c r="W6" s="81">
        <f>CapEx!W24</f>
        <v>129.5</v>
      </c>
      <c r="X6" s="81">
        <f>CapEx!X24</f>
        <v>129.5</v>
      </c>
      <c r="Y6" s="81">
        <f>CapEx!Y24</f>
        <v>129.5</v>
      </c>
      <c r="Z6" s="81">
        <f>CapEx!Z24</f>
        <v>129.5</v>
      </c>
      <c r="AA6" s="81">
        <f>CapEx!AA24</f>
        <v>129.5</v>
      </c>
      <c r="AB6" s="81">
        <f>CapEx!AB24</f>
        <v>129.5</v>
      </c>
      <c r="AC6" s="81">
        <f>CapEx!AC24</f>
        <v>129.5</v>
      </c>
      <c r="AD6" s="81">
        <f>CapEx!AD24</f>
        <v>129.5</v>
      </c>
      <c r="AE6" s="82">
        <f>CapEx!AE24</f>
        <v>129.5</v>
      </c>
      <c r="AF6" s="248">
        <f t="shared" ref="AF6:AF7" si="1">SUM(T6:AE6)</f>
        <v>1554</v>
      </c>
      <c r="AG6" s="80">
        <f>CapEx!AG24</f>
        <v>119.1</v>
      </c>
      <c r="AH6" s="81">
        <f>CapEx!AH24</f>
        <v>119.1</v>
      </c>
      <c r="AI6" s="81">
        <f>CapEx!AI24</f>
        <v>119.1</v>
      </c>
      <c r="AJ6" s="81">
        <f>CapEx!AJ24</f>
        <v>119.1</v>
      </c>
      <c r="AK6" s="81">
        <f>CapEx!AK24</f>
        <v>119.1</v>
      </c>
      <c r="AL6" s="81">
        <f>CapEx!AL24</f>
        <v>119.1</v>
      </c>
      <c r="AM6" s="81">
        <f>CapEx!AM24</f>
        <v>119.1</v>
      </c>
      <c r="AN6" s="81">
        <f>CapEx!AN24</f>
        <v>119.1</v>
      </c>
      <c r="AO6" s="81">
        <f>CapEx!AO24</f>
        <v>119.1</v>
      </c>
      <c r="AP6" s="81">
        <f>CapEx!AP24</f>
        <v>119.1</v>
      </c>
      <c r="AQ6" s="81">
        <f>CapEx!AQ24</f>
        <v>119.1</v>
      </c>
      <c r="AR6" s="82">
        <f>CapEx!AR24</f>
        <v>119.1</v>
      </c>
      <c r="AS6" s="262">
        <f t="shared" ref="AS6:AS7" si="2">SUM(AG6:AR6)</f>
        <v>1429.1999999999998</v>
      </c>
      <c r="AT6" s="80">
        <f>CapEx!AT24</f>
        <v>119.1</v>
      </c>
      <c r="AU6" s="81">
        <f>CapEx!AU24</f>
        <v>119.1</v>
      </c>
      <c r="AV6" s="81">
        <f>CapEx!AV24</f>
        <v>119.1</v>
      </c>
      <c r="AW6" s="81">
        <f>CapEx!AW24</f>
        <v>119.1</v>
      </c>
      <c r="AX6" s="81">
        <f>CapEx!AX24</f>
        <v>119.1</v>
      </c>
      <c r="AY6" s="81">
        <f>CapEx!AY24</f>
        <v>119.1</v>
      </c>
      <c r="AZ6" s="81">
        <f>CapEx!AZ24</f>
        <v>119.1</v>
      </c>
      <c r="BA6" s="81">
        <f>CapEx!BA24</f>
        <v>119.1</v>
      </c>
      <c r="BB6" s="81">
        <f>CapEx!BB24</f>
        <v>119.1</v>
      </c>
      <c r="BC6" s="81">
        <f>CapEx!BC24</f>
        <v>119.1</v>
      </c>
      <c r="BD6" s="81">
        <f>CapEx!BD24</f>
        <v>119.1</v>
      </c>
      <c r="BE6" s="82">
        <f>CapEx!BE24</f>
        <v>119.1</v>
      </c>
      <c r="BF6" s="258">
        <f t="shared" ref="BF6:BF7" si="3">SUM(AT6:BE6)</f>
        <v>1429.1999999999998</v>
      </c>
      <c r="BG6" s="80">
        <f>CapEx!BG24</f>
        <v>49.699999999999996</v>
      </c>
      <c r="BH6" s="81">
        <f>CapEx!BH24</f>
        <v>48.099999999999994</v>
      </c>
      <c r="BI6" s="81">
        <f>CapEx!BI24</f>
        <v>48.099999999999994</v>
      </c>
      <c r="BJ6" s="81">
        <f>CapEx!BJ24</f>
        <v>23.1</v>
      </c>
      <c r="BK6" s="81">
        <f>CapEx!BK24</f>
        <v>7.5</v>
      </c>
      <c r="BL6" s="81">
        <f>CapEx!BL24</f>
        <v>7.5</v>
      </c>
      <c r="BM6" s="81">
        <f>CapEx!BM24</f>
        <v>7.5</v>
      </c>
      <c r="BN6" s="81">
        <f>CapEx!BN24</f>
        <v>7.5</v>
      </c>
      <c r="BO6" s="81">
        <f>CapEx!BO24</f>
        <v>7.5</v>
      </c>
      <c r="BP6" s="81">
        <f>CapEx!BP24</f>
        <v>7.5</v>
      </c>
      <c r="BQ6" s="81">
        <f>CapEx!BQ24</f>
        <v>4.7</v>
      </c>
      <c r="BR6" s="82">
        <f>CapEx!BR24</f>
        <v>4.7</v>
      </c>
      <c r="BS6" s="255">
        <f t="shared" ref="BS6:BS7" si="4">SUM(BG6:BR6)</f>
        <v>223.39999999999995</v>
      </c>
    </row>
    <row r="7" spans="1:71" x14ac:dyDescent="0.2">
      <c r="A7" s="100" t="s">
        <v>4</v>
      </c>
      <c r="B7" s="193" t="s">
        <v>160</v>
      </c>
      <c r="C7" s="193"/>
      <c r="D7" s="193"/>
      <c r="E7" s="193"/>
      <c r="F7" s="148"/>
      <c r="G7" s="893">
        <f>CapEx!G37</f>
        <v>0</v>
      </c>
      <c r="H7" s="81">
        <f>CapEx!H37</f>
        <v>5.3999999999999995</v>
      </c>
      <c r="I7" s="81">
        <f>CapEx!I37</f>
        <v>5.3999999999999995</v>
      </c>
      <c r="J7" s="81">
        <f>CapEx!J37</f>
        <v>5.3999999999999995</v>
      </c>
      <c r="K7" s="81">
        <f>CapEx!K37</f>
        <v>5.6999999999999993</v>
      </c>
      <c r="L7" s="81">
        <f>CapEx!L37</f>
        <v>26.5</v>
      </c>
      <c r="M7" s="81">
        <f>CapEx!M37</f>
        <v>26.5</v>
      </c>
      <c r="N7" s="81">
        <f>CapEx!N37</f>
        <v>26.5</v>
      </c>
      <c r="O7" s="81">
        <f>CapEx!O37</f>
        <v>26.5</v>
      </c>
      <c r="P7" s="81">
        <f>CapEx!P37</f>
        <v>26.5</v>
      </c>
      <c r="Q7" s="81">
        <f>CapEx!Q37</f>
        <v>26.5</v>
      </c>
      <c r="R7" s="82">
        <f>CapEx!R37</f>
        <v>26.5</v>
      </c>
      <c r="S7" s="241">
        <f t="shared" si="0"/>
        <v>207.4</v>
      </c>
      <c r="T7" s="80">
        <f>CapEx!T37</f>
        <v>26.5</v>
      </c>
      <c r="U7" s="81">
        <f>CapEx!U37</f>
        <v>26.5</v>
      </c>
      <c r="V7" s="81">
        <f>CapEx!V37</f>
        <v>26.5</v>
      </c>
      <c r="W7" s="81">
        <f>CapEx!W37</f>
        <v>26.5</v>
      </c>
      <c r="X7" s="81">
        <f>CapEx!X37</f>
        <v>26.5</v>
      </c>
      <c r="Y7" s="81">
        <f>CapEx!Y37</f>
        <v>26.5</v>
      </c>
      <c r="Z7" s="81">
        <f>CapEx!Z37</f>
        <v>26.5</v>
      </c>
      <c r="AA7" s="81">
        <f>CapEx!AA37</f>
        <v>26.5</v>
      </c>
      <c r="AB7" s="81">
        <f>CapEx!AB37</f>
        <v>26.5</v>
      </c>
      <c r="AC7" s="81">
        <f>CapEx!AC37</f>
        <v>26.5</v>
      </c>
      <c r="AD7" s="81">
        <f>CapEx!AD37</f>
        <v>26.5</v>
      </c>
      <c r="AE7" s="82">
        <f>CapEx!AE37</f>
        <v>26.5</v>
      </c>
      <c r="AF7" s="248">
        <f t="shared" si="1"/>
        <v>318</v>
      </c>
      <c r="AG7" s="80">
        <f>CapEx!AG37</f>
        <v>26.5</v>
      </c>
      <c r="AH7" s="81">
        <f>CapEx!AH37</f>
        <v>26.5</v>
      </c>
      <c r="AI7" s="81">
        <f>CapEx!AI37</f>
        <v>26.5</v>
      </c>
      <c r="AJ7" s="81">
        <f>CapEx!AJ37</f>
        <v>26.5</v>
      </c>
      <c r="AK7" s="81">
        <f>CapEx!AK37</f>
        <v>26.5</v>
      </c>
      <c r="AL7" s="81">
        <f>CapEx!AL37</f>
        <v>26.5</v>
      </c>
      <c r="AM7" s="81">
        <f>CapEx!AM37</f>
        <v>26.5</v>
      </c>
      <c r="AN7" s="81">
        <f>CapEx!AN37</f>
        <v>26.5</v>
      </c>
      <c r="AO7" s="81">
        <f>CapEx!AO37</f>
        <v>26.5</v>
      </c>
      <c r="AP7" s="81">
        <f>CapEx!AP37</f>
        <v>26.5</v>
      </c>
      <c r="AQ7" s="81">
        <f>CapEx!AQ37</f>
        <v>26.5</v>
      </c>
      <c r="AR7" s="82">
        <f>CapEx!AR37</f>
        <v>26.5</v>
      </c>
      <c r="AS7" s="262">
        <f t="shared" si="2"/>
        <v>318</v>
      </c>
      <c r="AT7" s="80">
        <f>CapEx!AT37</f>
        <v>26.5</v>
      </c>
      <c r="AU7" s="81">
        <f>CapEx!AU37</f>
        <v>26.5</v>
      </c>
      <c r="AV7" s="81">
        <f>CapEx!AV37</f>
        <v>26.5</v>
      </c>
      <c r="AW7" s="81">
        <f>CapEx!AW37</f>
        <v>26.5</v>
      </c>
      <c r="AX7" s="81">
        <f>CapEx!AX37</f>
        <v>26.5</v>
      </c>
      <c r="AY7" s="81">
        <f>CapEx!AY37</f>
        <v>26.5</v>
      </c>
      <c r="AZ7" s="81">
        <f>CapEx!AZ37</f>
        <v>26.5</v>
      </c>
      <c r="BA7" s="81">
        <f>CapEx!BA37</f>
        <v>26.5</v>
      </c>
      <c r="BB7" s="81">
        <f>CapEx!BB37</f>
        <v>26.5</v>
      </c>
      <c r="BC7" s="81">
        <f>CapEx!BC37</f>
        <v>26.5</v>
      </c>
      <c r="BD7" s="81">
        <f>CapEx!BD37</f>
        <v>26.5</v>
      </c>
      <c r="BE7" s="82">
        <f>CapEx!BE37</f>
        <v>26.5</v>
      </c>
      <c r="BF7" s="258">
        <f t="shared" si="3"/>
        <v>318</v>
      </c>
      <c r="BG7" s="80">
        <f>CapEx!BG37</f>
        <v>26.5</v>
      </c>
      <c r="BH7" s="81">
        <f>CapEx!BH37</f>
        <v>26.5</v>
      </c>
      <c r="BI7" s="81">
        <f>CapEx!BI37</f>
        <v>26.5</v>
      </c>
      <c r="BJ7" s="81">
        <f>CapEx!BJ37</f>
        <v>26.5</v>
      </c>
      <c r="BK7" s="81">
        <f>CapEx!BK37</f>
        <v>26.2</v>
      </c>
      <c r="BL7" s="81">
        <f>CapEx!BL37</f>
        <v>26.2</v>
      </c>
      <c r="BM7" s="81">
        <f>CapEx!BM37</f>
        <v>26.2</v>
      </c>
      <c r="BN7" s="81">
        <f>CapEx!BN37</f>
        <v>26.2</v>
      </c>
      <c r="BO7" s="81">
        <f>CapEx!BO37</f>
        <v>26.2</v>
      </c>
      <c r="BP7" s="81">
        <f>CapEx!BP37</f>
        <v>26.2</v>
      </c>
      <c r="BQ7" s="81">
        <f>CapEx!BQ37</f>
        <v>26.2</v>
      </c>
      <c r="BR7" s="82">
        <f>CapEx!BR37</f>
        <v>26.2</v>
      </c>
      <c r="BS7" s="255">
        <f t="shared" si="4"/>
        <v>315.59999999999991</v>
      </c>
    </row>
    <row r="8" spans="1:71" x14ac:dyDescent="0.2">
      <c r="A8" s="100" t="s">
        <v>207</v>
      </c>
      <c r="B8" s="194" t="s">
        <v>209</v>
      </c>
      <c r="C8" s="194"/>
      <c r="D8" s="194"/>
      <c r="E8" s="194"/>
      <c r="F8" s="148"/>
      <c r="G8" s="893"/>
      <c r="H8" s="81"/>
      <c r="I8" s="81"/>
      <c r="J8" s="81"/>
      <c r="K8" s="81"/>
      <c r="L8" s="81"/>
      <c r="M8" s="81"/>
      <c r="N8" s="81"/>
      <c r="O8" s="81"/>
      <c r="P8" s="81"/>
      <c r="Q8" s="81"/>
      <c r="R8" s="82"/>
      <c r="S8" s="241"/>
      <c r="T8" s="80"/>
      <c r="U8" s="81"/>
      <c r="V8" s="81"/>
      <c r="W8" s="81"/>
      <c r="X8" s="81"/>
      <c r="Y8" s="81"/>
      <c r="Z8" s="81"/>
      <c r="AA8" s="81"/>
      <c r="AB8" s="81"/>
      <c r="AC8" s="81"/>
      <c r="AD8" s="81"/>
      <c r="AE8" s="82"/>
      <c r="AF8" s="248"/>
      <c r="AG8" s="80"/>
      <c r="AH8" s="81"/>
      <c r="AI8" s="81"/>
      <c r="AJ8" s="81"/>
      <c r="AK8" s="81"/>
      <c r="AL8" s="81"/>
      <c r="AM8" s="81"/>
      <c r="AN8" s="81"/>
      <c r="AO8" s="81"/>
      <c r="AP8" s="81"/>
      <c r="AQ8" s="81"/>
      <c r="AR8" s="82"/>
      <c r="AS8" s="262"/>
      <c r="AT8" s="80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2"/>
      <c r="BF8" s="258"/>
      <c r="BG8" s="80"/>
      <c r="BH8" s="81"/>
      <c r="BI8" s="81"/>
      <c r="BJ8" s="81"/>
      <c r="BK8" s="81"/>
      <c r="BL8" s="81"/>
      <c r="BM8" s="81"/>
      <c r="BN8" s="81"/>
      <c r="BO8" s="81"/>
      <c r="BP8" s="81"/>
      <c r="BQ8" s="81"/>
      <c r="BR8" s="82"/>
      <c r="BS8" s="255"/>
    </row>
    <row r="9" spans="1:71" s="89" customFormat="1" x14ac:dyDescent="0.2">
      <c r="A9" s="100"/>
      <c r="B9" s="193" t="s">
        <v>167</v>
      </c>
      <c r="C9" s="193"/>
      <c r="D9" s="193"/>
      <c r="E9" s="193"/>
      <c r="F9" s="152"/>
      <c r="G9" s="893">
        <f>Balance!F6-Balance!G6</f>
        <v>-393.25</v>
      </c>
      <c r="H9" s="81">
        <f>Balance!G6-Balance!H6</f>
        <v>-222.88969999999995</v>
      </c>
      <c r="I9" s="81">
        <f>Balance!H6-Balance!I6</f>
        <v>-206.86444166666661</v>
      </c>
      <c r="J9" s="81">
        <f>Balance!I6-Balance!J6</f>
        <v>-184.88878263888864</v>
      </c>
      <c r="K9" s="81">
        <f>Balance!J6-Balance!K6</f>
        <v>-225.88548119212987</v>
      </c>
      <c r="L9" s="81">
        <f>Balance!K6-Balance!L6</f>
        <v>-281.51865504147327</v>
      </c>
      <c r="M9" s="81">
        <f>Balance!L6-Balance!M6</f>
        <v>-321.64728683659632</v>
      </c>
      <c r="N9" s="81">
        <f>Balance!M6-Balance!N6</f>
        <v>-405.56273111047994</v>
      </c>
      <c r="O9" s="81">
        <f>Balance!N6-Balance!O6</f>
        <v>-526.32723624760229</v>
      </c>
      <c r="P9" s="81">
        <f>Balance!O6-Balance!P6</f>
        <v>-563.31639615365248</v>
      </c>
      <c r="Q9" s="81">
        <f>Balance!P6-Balance!Q6</f>
        <v>-458.00464509596713</v>
      </c>
      <c r="R9" s="82">
        <f>Balance!Q6-Balance!R6</f>
        <v>-518.90743396844573</v>
      </c>
      <c r="S9" s="241">
        <f t="shared" ref="S9:S11" si="5">SUM(G9:R9)</f>
        <v>-4309.0627899519022</v>
      </c>
      <c r="T9" s="80">
        <f>Balance!R6-Balance!T6</f>
        <v>-602.53623235440773</v>
      </c>
      <c r="U9" s="81">
        <f>Balance!T6-Balance!U6</f>
        <v>-731.64706700945044</v>
      </c>
      <c r="V9" s="81">
        <f>Balance!U6-Balance!V6</f>
        <v>-943.66724466243613</v>
      </c>
      <c r="W9" s="81">
        <f>Balance!V6-Balance!W6</f>
        <v>-1083.5906268231574</v>
      </c>
      <c r="X9" s="81">
        <f>Balance!W6-Balance!X6</f>
        <v>-1373.091109369394</v>
      </c>
      <c r="Y9" s="81">
        <f>Balance!X6-Balance!Y6</f>
        <v>-1773.5113604160324</v>
      </c>
      <c r="Z9" s="81">
        <f>Balance!Y6-Balance!Z6</f>
        <v>-2097.2173025204993</v>
      </c>
      <c r="AA9" s="81">
        <f>Balance!Z6-Balance!AA6</f>
        <v>-2659.0701553621748</v>
      </c>
      <c r="AB9" s="81">
        <f>Balance!AA6-Balance!AB6</f>
        <v>-3409.9440176714634</v>
      </c>
      <c r="AC9" s="81">
        <f>Balance!AB6-Balance!AC6</f>
        <v>-4137.9520759456791</v>
      </c>
      <c r="AD9" s="81">
        <f>Balance!AC6-Balance!AD6</f>
        <v>-5240.4926980445271</v>
      </c>
      <c r="AE9" s="82">
        <f>Balance!AD6-Balance!AE6</f>
        <v>-6692.3987649831397</v>
      </c>
      <c r="AF9" s="248">
        <f t="shared" ref="AF9:AF11" si="6">SUM(T9:AE9)</f>
        <v>-30745.118655162361</v>
      </c>
      <c r="AG9" s="80">
        <f>Balance!AE6-Balance!AG6</f>
        <v>-6750.8650405017688</v>
      </c>
      <c r="AH9" s="81">
        <f>Balance!AG6-Balance!AH6</f>
        <v>-6664.5252927275869</v>
      </c>
      <c r="AI9" s="81">
        <f>Balance!AH6-Balance!AI6</f>
        <v>-6789.3175383969428</v>
      </c>
      <c r="AJ9" s="81">
        <f>Balance!AI6-Balance!AJ6</f>
        <v>-6722.0670765968389</v>
      </c>
      <c r="AK9" s="81">
        <f>Balance!AJ6-Balance!AK6</f>
        <v>-7100.5128512063384</v>
      </c>
      <c r="AL9" s="81">
        <f>Balance!AK6-Balance!AL6</f>
        <v>-7721.4136725334974</v>
      </c>
      <c r="AM9" s="81">
        <f>Balance!AL6-Balance!AM6</f>
        <v>-7980.8247608313541</v>
      </c>
      <c r="AN9" s="81">
        <f>Balance!AM6-Balance!AN6</f>
        <v>-8721.9278431615385</v>
      </c>
      <c r="AO9" s="81">
        <f>Balance!AN6-Balance!AO6</f>
        <v>-9705.0561724569416</v>
      </c>
      <c r="AP9" s="81">
        <f>Balance!AO6-Balance!AP6</f>
        <v>-10205.371287297312</v>
      </c>
      <c r="AQ9" s="81">
        <f>Balance!AP6-Balance!AQ6</f>
        <v>-11292.555812363134</v>
      </c>
      <c r="AR9" s="82">
        <f>Balance!AQ6-Balance!AR6</f>
        <v>-12660.681911753432</v>
      </c>
      <c r="AS9" s="262">
        <f t="shared" ref="AS9:AS11" si="7">SUM(AG9:AR9)</f>
        <v>-102315.11925982669</v>
      </c>
      <c r="AT9" s="80">
        <f>Balance!AR6-Balance!AT6</f>
        <v>-13426.677598979644</v>
      </c>
      <c r="AU9" s="81">
        <f>Balance!AT6-Balance!AU6</f>
        <v>-14892.037948137295</v>
      </c>
      <c r="AV9" s="81">
        <f>Balance!AU6-Balance!AV6</f>
        <v>-16850.462305427616</v>
      </c>
      <c r="AW9" s="81">
        <f>Balance!AV6-Balance!AW6</f>
        <v>-17698.566942778882</v>
      </c>
      <c r="AX9" s="81">
        <f>Balance!AW6-Balance!AX6</f>
        <v>-19733.268956485088</v>
      </c>
      <c r="AY9" s="81">
        <f>Balance!AX6-Balance!AY6</f>
        <v>-22342.936316803854</v>
      </c>
      <c r="AZ9" s="81">
        <f>Balance!AY6-Balance!AZ6</f>
        <v>-23543.29606209381</v>
      </c>
      <c r="BA9" s="81">
        <f>Balance!AZ6-Balance!BA6</f>
        <v>-26238.23893570964</v>
      </c>
      <c r="BB9" s="81">
        <f>Balance!BA6-Balance!BB6</f>
        <v>-29688.527272634907</v>
      </c>
      <c r="BC9" s="81">
        <f>Balance!BB6-Balance!BC6</f>
        <v>-31302.096758988104</v>
      </c>
      <c r="BD9" s="81">
        <f>Balance!BC6-Balance!BD6</f>
        <v>-34902.149588930537</v>
      </c>
      <c r="BE9" s="82">
        <f>Balance!BD6-Balance!BE6</f>
        <v>-39463.647588997264</v>
      </c>
      <c r="BF9" s="258">
        <f t="shared" ref="BF9:BF11" si="8">SUM(AT9:BE9)</f>
        <v>-290081.90627596667</v>
      </c>
      <c r="BG9" s="80">
        <f>Balance!BE6-Balance!BG6</f>
        <v>-37949.353066524025</v>
      </c>
      <c r="BH9" s="81">
        <f>Balance!BG6-Balance!BH6</f>
        <v>-38319.292627542629</v>
      </c>
      <c r="BI9" s="81">
        <f>Balance!BH6-Balance!BI6</f>
        <v>-39910.115799424821</v>
      </c>
      <c r="BJ9" s="81">
        <f>Balance!BI6-Balance!BJ6</f>
        <v>-38569.301039201906</v>
      </c>
      <c r="BK9" s="81">
        <f>Balance!BJ6-Balance!BK6</f>
        <v>-40592.557578704786</v>
      </c>
      <c r="BL9" s="81">
        <f>Balance!BK6-Balance!BL6</f>
        <v>-44157.90588437859</v>
      </c>
      <c r="BM9" s="81">
        <f>Balance!BL6-Balance!BM6</f>
        <v>-43465.78903470072</v>
      </c>
      <c r="BN9" s="81">
        <f>Balance!BM6-Balance!BN6</f>
        <v>-46841.386238762294</v>
      </c>
      <c r="BO9" s="81">
        <f>Balance!BN6-Balance!BO6</f>
        <v>-51943.048930107965</v>
      </c>
      <c r="BP9" s="81">
        <f>Balance!BO6-Balance!BP6</f>
        <v>-51409.002683040686</v>
      </c>
      <c r="BQ9" s="81">
        <f>Balance!BP6-Balance!BQ6</f>
        <v>-55993.31086810655</v>
      </c>
      <c r="BR9" s="82">
        <f>Balance!BQ6-Balance!BR6</f>
        <v>-62675.251288475469</v>
      </c>
      <c r="BS9" s="255">
        <f t="shared" ref="BS9:BS11" si="9">SUM(BG9:BR9)</f>
        <v>-551826.31503897044</v>
      </c>
    </row>
    <row r="10" spans="1:71" x14ac:dyDescent="0.2">
      <c r="A10" s="100"/>
      <c r="B10" s="193" t="s">
        <v>168</v>
      </c>
      <c r="C10" s="193"/>
      <c r="D10" s="193"/>
      <c r="E10" s="193"/>
      <c r="F10" s="148"/>
      <c r="G10" s="893">
        <f>Balance!F7-Balance!G7</f>
        <v>-208.18215000000001</v>
      </c>
      <c r="H10" s="81">
        <f>Balance!G7-Balance!H7</f>
        <v>-242.15021250000004</v>
      </c>
      <c r="I10" s="81">
        <f>Balance!H7-Balance!I7</f>
        <v>-152.78083645833328</v>
      </c>
      <c r="J10" s="81">
        <f>Balance!I7-Balance!J7</f>
        <v>-157.39603324652774</v>
      </c>
      <c r="K10" s="81">
        <f>Balance!J7-Balance!K7</f>
        <v>-173.20253997540522</v>
      </c>
      <c r="L10" s="81">
        <f>Balance!K7-Balance!L7</f>
        <v>-202.97169366085541</v>
      </c>
      <c r="M10" s="81">
        <f>Balance!L7-Balance!M7</f>
        <v>-247.63320109301003</v>
      </c>
      <c r="N10" s="81">
        <f>Balance!M7-Balance!N7</f>
        <v>-318.84170954305296</v>
      </c>
      <c r="O10" s="81">
        <f>Balance!N7-Balance!O7</f>
        <v>-363.86007022622357</v>
      </c>
      <c r="P10" s="81">
        <f>Balance!O7-Balance!P7</f>
        <v>-330.27028810250795</v>
      </c>
      <c r="Q10" s="81">
        <f>Balance!P7-Balance!Q7</f>
        <v>-330.8101011805079</v>
      </c>
      <c r="R10" s="82">
        <f>Balance!Q7-Balance!R7</f>
        <v>-382.18227572703427</v>
      </c>
      <c r="S10" s="241">
        <f t="shared" si="5"/>
        <v>-3110.2811117134584</v>
      </c>
      <c r="T10" s="80">
        <f>Balance!R7-Balance!T7</f>
        <v>-452.10086901045315</v>
      </c>
      <c r="U10" s="81">
        <f>Balance!T7-Balance!U7</f>
        <v>-2246.3121098299434</v>
      </c>
      <c r="V10" s="81">
        <f>Balance!U7-Balance!V7</f>
        <v>164.42091321087173</v>
      </c>
      <c r="W10" s="81">
        <f>Balance!V7-Balance!W7</f>
        <v>-10.104314308379799</v>
      </c>
      <c r="X10" s="81">
        <f>Balance!W7-Balance!X7</f>
        <v>-1076.0099106845737</v>
      </c>
      <c r="Y10" s="81">
        <f>Balance!X7-Balance!Y7</f>
        <v>-1307.4480406860812</v>
      </c>
      <c r="Z10" s="81">
        <f>Balance!Y7-Balance!Z7</f>
        <v>-1619.671617415429</v>
      </c>
      <c r="AA10" s="81">
        <f>Balance!Z7-Balance!AA7</f>
        <v>-2072.5944355242245</v>
      </c>
      <c r="AB10" s="81">
        <f>Balance!AA7-Balance!AB7</f>
        <v>-2557.344026825067</v>
      </c>
      <c r="AC10" s="81">
        <f>Balance!AB7-Balance!AC7</f>
        <v>-3193.5343658487491</v>
      </c>
      <c r="AD10" s="81">
        <f>Balance!AC7-Balance!AD7</f>
        <v>-4071.1583813647594</v>
      </c>
      <c r="AE10" s="82">
        <f>Balance!AD7-Balance!AE7</f>
        <v>-4459.1769971149915</v>
      </c>
      <c r="AF10" s="248">
        <f t="shared" si="6"/>
        <v>-22901.03415540178</v>
      </c>
      <c r="AG10" s="80">
        <f>Balance!AE7-Balance!AG7</f>
        <v>-4441.6163382342711</v>
      </c>
      <c r="AH10" s="81">
        <f>Balance!AG7-Balance!AH7</f>
        <v>-16998.234794097723</v>
      </c>
      <c r="AI10" s="81">
        <f>Balance!AH7-Balance!AI7</f>
        <v>1860.4043490539843</v>
      </c>
      <c r="AJ10" s="81">
        <f>Balance!AI7-Balance!AJ7</f>
        <v>1503.09175837558</v>
      </c>
      <c r="AK10" s="81">
        <f>Balance!AJ7-Balance!AK7</f>
        <v>-4987.9057812148676</v>
      </c>
      <c r="AL10" s="81">
        <f>Balance!AK7-Balance!AL7</f>
        <v>-5242.2207584397474</v>
      </c>
      <c r="AM10" s="81">
        <f>Balance!AL7-Balance!AM7</f>
        <v>-5611.7342162868154</v>
      </c>
      <c r="AN10" s="81">
        <f>Balance!AM7-Balance!AN7</f>
        <v>-6211.3247580455063</v>
      </c>
      <c r="AO10" s="81">
        <f>Balance!AN7-Balance!AO7</f>
        <v>-6655.547928710861</v>
      </c>
      <c r="AP10" s="81">
        <f>Balance!AO7-Balance!AP7</f>
        <v>-7229.6398049712006</v>
      </c>
      <c r="AQ10" s="81">
        <f>Balance!AP7-Balance!AQ7</f>
        <v>-8077.8839892949618</v>
      </c>
      <c r="AR10" s="82">
        <f>Balance!AQ7-Balance!AR7</f>
        <v>-8726.7933205070876</v>
      </c>
      <c r="AS10" s="262">
        <f t="shared" si="7"/>
        <v>-70819.405582373482</v>
      </c>
      <c r="AT10" s="80">
        <f>Balance!AR7-Balance!AT7</f>
        <v>-9524.5070026959438</v>
      </c>
      <c r="AU10" s="81">
        <f>Balance!AT7-Balance!AU7</f>
        <v>-77881.581536246769</v>
      </c>
      <c r="AV10" s="81">
        <f>Balance!AU7-Balance!AV7</f>
        <v>22267.553619261918</v>
      </c>
      <c r="AW10" s="81">
        <f>Balance!AV7-Balance!AW7</f>
        <v>20761.192537455645</v>
      </c>
      <c r="AX10" s="81">
        <f>Balance!AW7-Balance!AX7</f>
        <v>-14206.469987560122</v>
      </c>
      <c r="AY10" s="81">
        <f>Balance!AX7-Balance!AY7</f>
        <v>-15334.979341814469</v>
      </c>
      <c r="AZ10" s="81">
        <f>Balance!AY7-Balance!AZ7</f>
        <v>-16749.40202191929</v>
      </c>
      <c r="BA10" s="81">
        <f>Balance!AZ7-Balance!BA7</f>
        <v>-18880.264298419934</v>
      </c>
      <c r="BB10" s="81">
        <f>Balance!BA7-Balance!BB7</f>
        <v>-20384.839686869469</v>
      </c>
      <c r="BC10" s="81">
        <f>Balance!BB7-Balance!BC7</f>
        <v>-22276.447597054706</v>
      </c>
      <c r="BD10" s="81">
        <f>Balance!BC7-Balance!BD7</f>
        <v>-25102.471856680233</v>
      </c>
      <c r="BE10" s="82">
        <f>Balance!BD7-Balance!BE7</f>
        <v>-25599.637632425234</v>
      </c>
      <c r="BF10" s="258">
        <f t="shared" si="8"/>
        <v>-202911.85480496861</v>
      </c>
      <c r="BG10" s="80">
        <f>Balance!BE7-Balance!BG7</f>
        <v>-25386.142429049534</v>
      </c>
      <c r="BH10" s="81">
        <f>Balance!BG7-Balance!BH7</f>
        <v>-237652.55084299046</v>
      </c>
      <c r="BI10" s="81">
        <f>Balance!BH7-Balance!BI7</f>
        <v>80288.650907741394</v>
      </c>
      <c r="BJ10" s="81">
        <f>Balance!BI7-Balance!BJ7</f>
        <v>78563.17690684367</v>
      </c>
      <c r="BK10" s="81">
        <f>Balance!BJ7-Balance!BK7</f>
        <v>-28548.063464753912</v>
      </c>
      <c r="BL10" s="81">
        <f>Balance!BK7-Balance!BL7</f>
        <v>-29085.976147440029</v>
      </c>
      <c r="BM10" s="81">
        <f>Balance!BL7-Balance!BM7</f>
        <v>-30299.780634535418</v>
      </c>
      <c r="BN10" s="81">
        <f>Balance!BM7-Balance!BN7</f>
        <v>-33333.517187852471</v>
      </c>
      <c r="BO10" s="81">
        <f>Balance!BN7-Balance!BO7</f>
        <v>-34307.877850193996</v>
      </c>
      <c r="BP10" s="81">
        <f>Balance!BO7-Balance!BP7</f>
        <v>-36064.772813608753</v>
      </c>
      <c r="BQ10" s="81">
        <f>Balance!BP7-Balance!BQ7</f>
        <v>-40080.927738876548</v>
      </c>
      <c r="BR10" s="82">
        <f>Balance!BQ7-Balance!BR7</f>
        <v>-22906.494606571505</v>
      </c>
      <c r="BS10" s="255">
        <f t="shared" si="9"/>
        <v>-358814.27590128756</v>
      </c>
    </row>
    <row r="11" spans="1:71" x14ac:dyDescent="0.2">
      <c r="A11" s="100"/>
      <c r="B11" s="193" t="s">
        <v>149</v>
      </c>
      <c r="C11" s="193"/>
      <c r="D11" s="193"/>
      <c r="E11" s="193"/>
      <c r="F11" s="148"/>
      <c r="G11" s="893">
        <f>Balance!G23-Balance!F23</f>
        <v>254.44485</v>
      </c>
      <c r="H11" s="81">
        <f>Balance!H23-Balance!G23</f>
        <v>139.18222083333328</v>
      </c>
      <c r="I11" s="81">
        <f>Balance!I23-Balance!H23</f>
        <v>110.31939131944432</v>
      </c>
      <c r="J11" s="81">
        <f>Balance!J23-Balance!I23</f>
        <v>112.94274059606494</v>
      </c>
      <c r="K11" s="81">
        <f>Balance!K23-Balance!J23</f>
        <v>140.75932752073663</v>
      </c>
      <c r="L11" s="81">
        <f>Balance!L23-Balance!K23</f>
        <v>160.82364341829816</v>
      </c>
      <c r="M11" s="81">
        <f>Balance!M23-Balance!L23</f>
        <v>202.78136555523997</v>
      </c>
      <c r="N11" s="81">
        <f>Balance!N23-Balance!M23</f>
        <v>263.16361812380114</v>
      </c>
      <c r="O11" s="81">
        <f>Balance!O23-Balance!N23</f>
        <v>281.65819807682624</v>
      </c>
      <c r="P11" s="81">
        <f>Balance!P23-Balance!O23</f>
        <v>229.00232254798357</v>
      </c>
      <c r="Q11" s="81">
        <f>Balance!Q23-Balance!P23</f>
        <v>259.45371698422286</v>
      </c>
      <c r="R11" s="82">
        <f>Balance!R23-Balance!Q23</f>
        <v>301.26811617720386</v>
      </c>
      <c r="S11" s="241">
        <f t="shared" si="5"/>
        <v>2455.799511153155</v>
      </c>
      <c r="T11" s="80">
        <f>Balance!T23-Balance!R23</f>
        <v>365.82353350472522</v>
      </c>
      <c r="U11" s="81">
        <f>Balance!U23-Balance!T23</f>
        <v>-1202.0606751715432</v>
      </c>
      <c r="V11" s="81">
        <f>Balance!V23-Balance!U23</f>
        <v>-284.551918466801</v>
      </c>
      <c r="W11" s="81">
        <f>Balance!W23-Balance!V23</f>
        <v>686.54555468469698</v>
      </c>
      <c r="X11" s="81">
        <f>Balance!X23-Balance!W23</f>
        <v>886.75568020801802</v>
      </c>
      <c r="Y11" s="81">
        <f>Balance!Y23-Balance!X23</f>
        <v>1048.6086512602496</v>
      </c>
      <c r="Z11" s="81">
        <f>Balance!Z23-Balance!Y23</f>
        <v>1329.5350776810874</v>
      </c>
      <c r="AA11" s="81">
        <f>Balance!AA23-Balance!Z23</f>
        <v>1704.9720088357317</v>
      </c>
      <c r="AB11" s="81">
        <f>Balance!AB23-Balance!AA23</f>
        <v>2068.9760379728359</v>
      </c>
      <c r="AC11" s="81">
        <f>Balance!AC23-Balance!AB23</f>
        <v>2620.2463490222635</v>
      </c>
      <c r="AD11" s="81">
        <f>Balance!AD23-Balance!AC23</f>
        <v>3346.1993824915698</v>
      </c>
      <c r="AE11" s="82">
        <f>Balance!AE23-Balance!AD23</f>
        <v>3375.4325202508917</v>
      </c>
      <c r="AF11" s="248">
        <f t="shared" si="6"/>
        <v>15946.482202273726</v>
      </c>
      <c r="AG11" s="80">
        <f>Balance!AG23-Balance!AE23</f>
        <v>3332.2626463637935</v>
      </c>
      <c r="AH11" s="81">
        <f>Balance!AH23-Balance!AG23</f>
        <v>-9101.4788880926972</v>
      </c>
      <c r="AI11" s="81">
        <f>Balance!AI23-Balance!AH23</f>
        <v>-2774.8250369753077</v>
      </c>
      <c r="AJ11" s="81">
        <f>Balance!AJ23-Balance!AI23</f>
        <v>3550.2564256031692</v>
      </c>
      <c r="AK11" s="81">
        <f>Balance!AK23-Balance!AJ23</f>
        <v>3860.7068362667633</v>
      </c>
      <c r="AL11" s="81">
        <f>Balance!AL23-Balance!AK23</f>
        <v>3990.412380415677</v>
      </c>
      <c r="AM11" s="81">
        <f>Balance!AM23-Balance!AL23</f>
        <v>4360.9639215807692</v>
      </c>
      <c r="AN11" s="81">
        <f>Balance!AN23-Balance!AM23</f>
        <v>4852.5280862284708</v>
      </c>
      <c r="AO11" s="81">
        <f>Balance!AO23-Balance!AN23</f>
        <v>5102.685643648656</v>
      </c>
      <c r="AP11" s="81">
        <f>Balance!AP23-Balance!AO23</f>
        <v>5646.2779061815818</v>
      </c>
      <c r="AQ11" s="81">
        <f>Balance!AQ23-Balance!AP23</f>
        <v>6330.3409558767307</v>
      </c>
      <c r="AR11" s="82">
        <f>Balance!AR23-Balance!AQ23</f>
        <v>6713.3387994898221</v>
      </c>
      <c r="AS11" s="262">
        <f t="shared" si="7"/>
        <v>35863.469676587425</v>
      </c>
      <c r="AT11" s="80">
        <f>Balance!AT23-Balance!AR23</f>
        <v>7446.0189740686474</v>
      </c>
      <c r="AU11" s="81">
        <f>Balance!AU23-Balance!AT23</f>
        <v>-58742.537984147944</v>
      </c>
      <c r="AV11" s="81">
        <f>Balance!AV23-Balance!AU23</f>
        <v>-24506.856317938422</v>
      </c>
      <c r="AW11" s="81">
        <f>Balance!AW23-Balance!AV23</f>
        <v>9866.634478242544</v>
      </c>
      <c r="AX11" s="81">
        <f>Balance!AX23-Balance!AW23</f>
        <v>11171.468158401898</v>
      </c>
      <c r="AY11" s="81">
        <f>Balance!AY23-Balance!AX23</f>
        <v>11771.648031046905</v>
      </c>
      <c r="AZ11" s="81">
        <f>Balance!AZ23-Balance!AY23</f>
        <v>13119.119467854849</v>
      </c>
      <c r="BA11" s="81">
        <f>Balance!BA23-Balance!AZ23</f>
        <v>14844.263636317453</v>
      </c>
      <c r="BB11" s="81">
        <f>Balance!BB23-Balance!BA23</f>
        <v>15651.048379494081</v>
      </c>
      <c r="BC11" s="81">
        <f>Balance!BC23-Balance!BB23</f>
        <v>17451.074794465268</v>
      </c>
      <c r="BD11" s="81">
        <f>Balance!BD23-Balance!BC23</f>
        <v>19731.823794498632</v>
      </c>
      <c r="BE11" s="82">
        <f>Balance!BE23-Balance!BD23</f>
        <v>18974.676533262013</v>
      </c>
      <c r="BF11" s="258">
        <f t="shared" si="8"/>
        <v>56778.381945565925</v>
      </c>
      <c r="BG11" s="80">
        <f>Balance!BG23-Balance!BE23</f>
        <v>19159.646313771256</v>
      </c>
      <c r="BH11" s="81">
        <f>Balance!BH23-Balance!BG23</f>
        <v>-191443.32898427534</v>
      </c>
      <c r="BI11" s="81">
        <f>Balance!BI23-Balance!BH23</f>
        <v>-85793.48066311318</v>
      </c>
      <c r="BJ11" s="81">
        <f>Balance!BJ23-Balance!BI23</f>
        <v>20296.278789352393</v>
      </c>
      <c r="BK11" s="81">
        <f>Balance!BK23-Balance!BJ23</f>
        <v>22078.952942189295</v>
      </c>
      <c r="BL11" s="81">
        <f>Balance!BL23-Balance!BK23</f>
        <v>21732.894517350302</v>
      </c>
      <c r="BM11" s="81">
        <f>Balance!BM23-Balance!BL23</f>
        <v>23420.693119381089</v>
      </c>
      <c r="BN11" s="81">
        <f>Balance!BN23-Balance!BM23</f>
        <v>25971.524465053924</v>
      </c>
      <c r="BO11" s="81">
        <f>Balance!BO23-Balance!BN23</f>
        <v>25704.501341520285</v>
      </c>
      <c r="BP11" s="81">
        <f>Balance!BP23-Balance!BO23</f>
        <v>27996.655434053275</v>
      </c>
      <c r="BQ11" s="81">
        <f>Balance!BQ23-Balance!BP23</f>
        <v>31337.625644237734</v>
      </c>
      <c r="BR11" s="82">
        <f>Balance!BR23-Balance!BQ23</f>
        <v>8431.1310376662295</v>
      </c>
      <c r="BS11" s="255">
        <f t="shared" si="9"/>
        <v>-51106.906042812741</v>
      </c>
    </row>
    <row r="12" spans="1:71" s="165" customFormat="1" ht="15" x14ac:dyDescent="0.25">
      <c r="A12" s="227"/>
      <c r="B12" s="228" t="s">
        <v>210</v>
      </c>
      <c r="C12" s="361"/>
      <c r="D12" s="361"/>
      <c r="E12" s="361"/>
      <c r="F12" s="229"/>
      <c r="G12" s="894">
        <f t="shared" ref="G12:R12" si="10">SUM(G4:G11)</f>
        <v>-746.11429999999996</v>
      </c>
      <c r="H12" s="232">
        <f t="shared" si="10"/>
        <v>-970.44352917317883</v>
      </c>
      <c r="I12" s="232">
        <f t="shared" si="10"/>
        <v>-766.56608679487056</v>
      </c>
      <c r="J12" s="232">
        <f t="shared" si="10"/>
        <v>-1175.1120400061468</v>
      </c>
      <c r="K12" s="232">
        <f t="shared" si="10"/>
        <v>-1100.1455404935398</v>
      </c>
      <c r="L12" s="232">
        <f t="shared" si="10"/>
        <v>-1231.2611011576794</v>
      </c>
      <c r="M12" s="232">
        <f t="shared" si="10"/>
        <v>-1131.1767219485221</v>
      </c>
      <c r="N12" s="232">
        <f t="shared" si="10"/>
        <v>-1108.0917006030343</v>
      </c>
      <c r="O12" s="232">
        <f t="shared" si="10"/>
        <v>-879.30986127304209</v>
      </c>
      <c r="P12" s="232">
        <f t="shared" si="10"/>
        <v>-500.97963659172228</v>
      </c>
      <c r="Q12" s="232">
        <f t="shared" si="10"/>
        <v>-248.71785967814355</v>
      </c>
      <c r="R12" s="233">
        <f t="shared" si="10"/>
        <v>-138.28197110849044</v>
      </c>
      <c r="S12" s="234">
        <f>SUM(G12:R12)</f>
        <v>-9996.2003488283699</v>
      </c>
      <c r="T12" s="231">
        <f t="shared" ref="T12:AE12" si="11">SUM(T4:T11)</f>
        <v>-145.69611690917532</v>
      </c>
      <c r="U12" s="232">
        <f t="shared" si="11"/>
        <v>-3423.0378361792446</v>
      </c>
      <c r="V12" s="232">
        <f t="shared" si="11"/>
        <v>51.509514121286202</v>
      </c>
      <c r="W12" s="232">
        <f t="shared" si="11"/>
        <v>1022.7324163627122</v>
      </c>
      <c r="X12" s="232">
        <f t="shared" si="11"/>
        <v>284.29499878140746</v>
      </c>
      <c r="Y12" s="232">
        <f t="shared" si="11"/>
        <v>446.61384640796314</v>
      </c>
      <c r="Z12" s="232">
        <f t="shared" si="11"/>
        <v>724.87824542006911</v>
      </c>
      <c r="AA12" s="232">
        <f t="shared" si="11"/>
        <v>909.25619790887731</v>
      </c>
      <c r="AB12" s="232">
        <f t="shared" si="11"/>
        <v>1234.7987358484525</v>
      </c>
      <c r="AC12" s="232">
        <f t="shared" si="11"/>
        <v>1694.3147407589104</v>
      </c>
      <c r="AD12" s="232">
        <f t="shared" si="11"/>
        <v>2073.4472657100587</v>
      </c>
      <c r="AE12" s="233">
        <f t="shared" si="11"/>
        <v>3348.1292061810418</v>
      </c>
      <c r="AF12" s="234">
        <f>SUM(T12:AE12)</f>
        <v>8221.2412144123591</v>
      </c>
      <c r="AG12" s="231">
        <f t="shared" ref="AG12:AR12" si="12">SUM(AG4:AG11)</f>
        <v>5877.0755228219896</v>
      </c>
      <c r="AH12" s="232">
        <f t="shared" si="12"/>
        <v>-16446.010329531047</v>
      </c>
      <c r="AI12" s="232">
        <f t="shared" si="12"/>
        <v>11417.898462407778</v>
      </c>
      <c r="AJ12" s="232">
        <f t="shared" si="12"/>
        <v>19951.452897051851</v>
      </c>
      <c r="AK12" s="232">
        <f t="shared" si="12"/>
        <v>16060.013478019762</v>
      </c>
      <c r="AL12" s="232">
        <f t="shared" si="12"/>
        <v>18517.762606640019</v>
      </c>
      <c r="AM12" s="232">
        <f t="shared" si="12"/>
        <v>21189.412312148426</v>
      </c>
      <c r="AN12" s="232">
        <f t="shared" si="12"/>
        <v>23580.64173803485</v>
      </c>
      <c r="AO12" s="232">
        <f t="shared" si="12"/>
        <v>26396.078131089133</v>
      </c>
      <c r="AP12" s="232">
        <f t="shared" si="12"/>
        <v>29589.925635958709</v>
      </c>
      <c r="AQ12" s="232">
        <f t="shared" si="12"/>
        <v>32523.543943717428</v>
      </c>
      <c r="AR12" s="233">
        <f t="shared" si="12"/>
        <v>36063.930753579385</v>
      </c>
      <c r="AS12" s="265">
        <f>SUM(AG12:AR12)</f>
        <v>224721.7251519383</v>
      </c>
      <c r="AT12" s="231">
        <f t="shared" ref="AT12:BE12" si="13">SUM(AT4:AT11)</f>
        <v>39986.716384407227</v>
      </c>
      <c r="AU12" s="232">
        <f t="shared" si="13"/>
        <v>-90574.908023457072</v>
      </c>
      <c r="AV12" s="232">
        <f t="shared" si="13"/>
        <v>48669.498174693523</v>
      </c>
      <c r="AW12" s="232">
        <f t="shared" si="13"/>
        <v>86963.590528496425</v>
      </c>
      <c r="AX12" s="232">
        <f t="shared" si="13"/>
        <v>58497.206122537915</v>
      </c>
      <c r="AY12" s="232">
        <f t="shared" si="13"/>
        <v>64634.763449711289</v>
      </c>
      <c r="AZ12" s="232">
        <f t="shared" si="13"/>
        <v>71875.650623934111</v>
      </c>
      <c r="BA12" s="232">
        <f t="shared" si="13"/>
        <v>78399.777798589828</v>
      </c>
      <c r="BB12" s="232">
        <f t="shared" si="13"/>
        <v>86561.496266465547</v>
      </c>
      <c r="BC12" s="232">
        <f t="shared" si="13"/>
        <v>96167.070787089207</v>
      </c>
      <c r="BD12" s="232">
        <f t="shared" si="13"/>
        <v>104846.56308129523</v>
      </c>
      <c r="BE12" s="233">
        <f t="shared" si="13"/>
        <v>117383.31230012589</v>
      </c>
      <c r="BF12" s="261">
        <f>SUM(AT12:BE12)</f>
        <v>763410.73749388917</v>
      </c>
      <c r="BG12" s="231">
        <f t="shared" ref="BG12:BR12" si="14">SUM(BG4:BG11)</f>
        <v>134006.26582553075</v>
      </c>
      <c r="BH12" s="232">
        <f t="shared" si="14"/>
        <v>-274290.49624039745</v>
      </c>
      <c r="BI12" s="232">
        <f t="shared" si="14"/>
        <v>164849.46780631517</v>
      </c>
      <c r="BJ12" s="232">
        <f t="shared" si="14"/>
        <v>284718.6007044774</v>
      </c>
      <c r="BK12" s="232">
        <f t="shared" si="14"/>
        <v>192818.7312267675</v>
      </c>
      <c r="BL12" s="232">
        <f t="shared" si="14"/>
        <v>208193.41237740769</v>
      </c>
      <c r="BM12" s="232">
        <f t="shared" si="14"/>
        <v>225372.80781549262</v>
      </c>
      <c r="BN12" s="232">
        <f t="shared" si="14"/>
        <v>239144.08504806121</v>
      </c>
      <c r="BO12" s="232">
        <f t="shared" si="14"/>
        <v>256264.19752930664</v>
      </c>
      <c r="BP12" s="232">
        <f t="shared" si="14"/>
        <v>276048.42127473996</v>
      </c>
      <c r="BQ12" s="232">
        <f t="shared" si="14"/>
        <v>291710.03902492288</v>
      </c>
      <c r="BR12" s="233">
        <f t="shared" si="14"/>
        <v>332409.36969909782</v>
      </c>
      <c r="BS12" s="257">
        <f>SUM(BG12:BR12)</f>
        <v>2331244.902091722</v>
      </c>
    </row>
    <row r="13" spans="1:71" ht="6" customHeight="1" x14ac:dyDescent="0.2">
      <c r="A13" s="158"/>
      <c r="B13" s="198"/>
      <c r="C13" s="362"/>
      <c r="D13" s="362"/>
      <c r="E13" s="362"/>
      <c r="F13" s="160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119"/>
      <c r="AB13" s="119"/>
      <c r="AC13" s="119"/>
      <c r="AD13" s="119"/>
      <c r="AE13" s="119"/>
      <c r="AF13" s="119"/>
      <c r="AG13" s="119"/>
      <c r="AH13" s="119"/>
      <c r="AI13" s="119"/>
      <c r="AJ13" s="119"/>
      <c r="AK13" s="119"/>
      <c r="AL13" s="119"/>
      <c r="AM13" s="119"/>
      <c r="AN13" s="119"/>
      <c r="AO13" s="119"/>
      <c r="AP13" s="119"/>
      <c r="AQ13" s="119"/>
      <c r="AR13" s="119"/>
      <c r="AS13" s="119"/>
      <c r="AT13" s="119"/>
      <c r="AU13" s="119"/>
      <c r="AV13" s="119"/>
      <c r="AW13" s="119"/>
      <c r="AX13" s="119"/>
      <c r="AY13" s="119"/>
      <c r="AZ13" s="119"/>
      <c r="BA13" s="119"/>
      <c r="BB13" s="119"/>
      <c r="BC13" s="119"/>
      <c r="BD13" s="119"/>
      <c r="BE13" s="119"/>
      <c r="BF13" s="119"/>
      <c r="BG13" s="119"/>
      <c r="BH13" s="119"/>
      <c r="BI13" s="119"/>
      <c r="BJ13" s="119"/>
      <c r="BK13" s="119"/>
      <c r="BL13" s="119"/>
      <c r="BM13" s="119"/>
      <c r="BN13" s="119"/>
      <c r="BO13" s="119"/>
      <c r="BP13" s="119"/>
      <c r="BQ13" s="119"/>
      <c r="BR13" s="119"/>
      <c r="BS13" s="119"/>
    </row>
    <row r="14" spans="1:71" ht="6" customHeight="1" x14ac:dyDescent="0.2">
      <c r="B14" s="199"/>
      <c r="C14" s="199"/>
      <c r="D14" s="199"/>
      <c r="E14" s="199"/>
      <c r="F14" s="166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117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117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117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117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117"/>
    </row>
    <row r="15" spans="1:71" s="58" customFormat="1" ht="6" customHeight="1" x14ac:dyDescent="0.2">
      <c r="A15" s="99"/>
      <c r="B15" s="200"/>
      <c r="C15" s="363"/>
      <c r="D15" s="363"/>
      <c r="E15" s="363"/>
      <c r="F15" s="61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61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61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61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61"/>
      <c r="BG15" s="78"/>
      <c r="BH15" s="78"/>
      <c r="BI15" s="78"/>
      <c r="BJ15" s="78"/>
      <c r="BK15" s="78"/>
      <c r="BL15" s="78"/>
      <c r="BM15" s="78"/>
      <c r="BN15" s="78"/>
      <c r="BO15" s="78"/>
      <c r="BP15" s="78"/>
      <c r="BQ15" s="78"/>
      <c r="BR15" s="78"/>
      <c r="BS15" s="61"/>
    </row>
    <row r="16" spans="1:71" x14ac:dyDescent="0.2">
      <c r="A16" s="96"/>
      <c r="B16" s="201" t="s">
        <v>212</v>
      </c>
      <c r="C16" s="194"/>
      <c r="D16" s="194"/>
      <c r="E16" s="194"/>
      <c r="F16" s="148"/>
      <c r="G16" s="895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5"/>
      <c r="S16" s="240"/>
      <c r="T16" s="123"/>
      <c r="U16" s="124"/>
      <c r="V16" s="124"/>
      <c r="W16" s="124"/>
      <c r="X16" s="124"/>
      <c r="Y16" s="124"/>
      <c r="Z16" s="124"/>
      <c r="AA16" s="124"/>
      <c r="AB16" s="124"/>
      <c r="AC16" s="124"/>
      <c r="AD16" s="124"/>
      <c r="AE16" s="125"/>
      <c r="AF16" s="247"/>
      <c r="AG16" s="123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5"/>
      <c r="AS16" s="264"/>
      <c r="AT16" s="123"/>
      <c r="AU16" s="124"/>
      <c r="AV16" s="124"/>
      <c r="AW16" s="124"/>
      <c r="AX16" s="124"/>
      <c r="AY16" s="124"/>
      <c r="AZ16" s="124"/>
      <c r="BA16" s="124"/>
      <c r="BB16" s="124"/>
      <c r="BC16" s="124"/>
      <c r="BD16" s="124"/>
      <c r="BE16" s="125"/>
      <c r="BF16" s="260"/>
      <c r="BG16" s="123"/>
      <c r="BH16" s="124"/>
      <c r="BI16" s="124"/>
      <c r="BJ16" s="124"/>
      <c r="BK16" s="124"/>
      <c r="BL16" s="124"/>
      <c r="BM16" s="124"/>
      <c r="BN16" s="124"/>
      <c r="BO16" s="124"/>
      <c r="BP16" s="124"/>
      <c r="BQ16" s="124"/>
      <c r="BR16" s="125"/>
      <c r="BS16" s="254"/>
    </row>
    <row r="17" spans="1:71" x14ac:dyDescent="0.2">
      <c r="A17" s="96" t="s">
        <v>208</v>
      </c>
      <c r="B17" s="202" t="s">
        <v>153</v>
      </c>
      <c r="C17" s="193"/>
      <c r="D17" s="193"/>
      <c r="E17" s="193"/>
      <c r="F17" s="148"/>
      <c r="G17" s="893">
        <f>Balance!F10-Balance!G10</f>
        <v>-250</v>
      </c>
      <c r="H17" s="81">
        <f>Balance!G10-Balance!H10</f>
        <v>-75</v>
      </c>
      <c r="I17" s="81">
        <f>Balance!H10-Balance!I10</f>
        <v>-30</v>
      </c>
      <c r="J17" s="81">
        <f>Balance!I10-Balance!J10</f>
        <v>-1450</v>
      </c>
      <c r="K17" s="81">
        <f>Balance!J10-Balance!K10</f>
        <v>-900</v>
      </c>
      <c r="L17" s="81">
        <f>Balance!K10-Balance!L10</f>
        <v>0</v>
      </c>
      <c r="M17" s="81">
        <f>Balance!L10-Balance!M10</f>
        <v>0</v>
      </c>
      <c r="N17" s="81">
        <f>Balance!M10-Balance!N10</f>
        <v>0</v>
      </c>
      <c r="O17" s="81">
        <f>Balance!N10-Balance!O10</f>
        <v>0</v>
      </c>
      <c r="P17" s="81">
        <f>Balance!O10-Balance!P10</f>
        <v>0</v>
      </c>
      <c r="Q17" s="81">
        <f>Balance!P10-Balance!Q10</f>
        <v>0</v>
      </c>
      <c r="R17" s="82">
        <f>Balance!Q10-Balance!R10</f>
        <v>0</v>
      </c>
      <c r="S17" s="241">
        <f t="shared" ref="S17:S18" si="15">SUM(G17:R17)</f>
        <v>-2705</v>
      </c>
      <c r="T17" s="80">
        <f>Balance!R10-Balance!T10</f>
        <v>-2500</v>
      </c>
      <c r="U17" s="81">
        <f>Balance!T10-Balance!U10</f>
        <v>0</v>
      </c>
      <c r="V17" s="81">
        <f>Balance!U10-Balance!V10</f>
        <v>0</v>
      </c>
      <c r="W17" s="81">
        <f>Balance!V10-Balance!W10</f>
        <v>0</v>
      </c>
      <c r="X17" s="81">
        <f>Balance!W10-Balance!X10</f>
        <v>0</v>
      </c>
      <c r="Y17" s="81">
        <f>Balance!X10-Balance!Y10</f>
        <v>0</v>
      </c>
      <c r="Z17" s="81">
        <f>Balance!Y10-Balance!Z10</f>
        <v>0</v>
      </c>
      <c r="AA17" s="81">
        <f>Balance!Z10-Balance!AA10</f>
        <v>0</v>
      </c>
      <c r="AB17" s="81">
        <f>Balance!AA10-Balance!AB10</f>
        <v>0</v>
      </c>
      <c r="AC17" s="81">
        <f>Balance!AB10-Balance!AC10</f>
        <v>0</v>
      </c>
      <c r="AD17" s="81">
        <f>Balance!AC10-Balance!AD10</f>
        <v>0</v>
      </c>
      <c r="AE17" s="82">
        <f>Balance!AD10-Balance!AE10</f>
        <v>0</v>
      </c>
      <c r="AF17" s="248">
        <f t="shared" ref="AF17:AF18" si="16">SUM(T17:AE17)</f>
        <v>-2500</v>
      </c>
      <c r="AG17" s="80">
        <f>Balance!AE10-Balance!AG10</f>
        <v>0</v>
      </c>
      <c r="AH17" s="81">
        <f>Balance!AG10-Balance!AH10</f>
        <v>0</v>
      </c>
      <c r="AI17" s="81">
        <f>Balance!AH10-Balance!AI10</f>
        <v>0</v>
      </c>
      <c r="AJ17" s="81">
        <f>Balance!AI10-Balance!AJ10</f>
        <v>0</v>
      </c>
      <c r="AK17" s="81">
        <f>Balance!AJ10-Balance!AK10</f>
        <v>0</v>
      </c>
      <c r="AL17" s="81">
        <f>Balance!AK10-Balance!AL10</f>
        <v>0</v>
      </c>
      <c r="AM17" s="81">
        <f>Balance!AL10-Balance!AM10</f>
        <v>0</v>
      </c>
      <c r="AN17" s="81">
        <f>Balance!AM10-Balance!AN10</f>
        <v>0</v>
      </c>
      <c r="AO17" s="81">
        <f>Balance!AN10-Balance!AO10</f>
        <v>0</v>
      </c>
      <c r="AP17" s="81">
        <f>Balance!AO10-Balance!AP10</f>
        <v>0</v>
      </c>
      <c r="AQ17" s="81">
        <f>Balance!AP10-Balance!AQ10</f>
        <v>0</v>
      </c>
      <c r="AR17" s="82">
        <f>Balance!AQ10-Balance!AR10</f>
        <v>0</v>
      </c>
      <c r="AS17" s="262">
        <f t="shared" ref="AS17:AS18" si="17">SUM(AG17:AR17)</f>
        <v>0</v>
      </c>
      <c r="AT17" s="80">
        <f>Balance!AR10-Balance!AT10</f>
        <v>0</v>
      </c>
      <c r="AU17" s="81">
        <f>Balance!AT10-Balance!AU10</f>
        <v>0</v>
      </c>
      <c r="AV17" s="81">
        <f>Balance!AU10-Balance!AV10</f>
        <v>0</v>
      </c>
      <c r="AW17" s="81">
        <f>Balance!AV10-Balance!AW10</f>
        <v>0</v>
      </c>
      <c r="AX17" s="81">
        <f>Balance!AW10-Balance!AX10</f>
        <v>0</v>
      </c>
      <c r="AY17" s="81">
        <f>Balance!AX10-Balance!AY10</f>
        <v>0</v>
      </c>
      <c r="AZ17" s="81">
        <f>Balance!AY10-Balance!AZ10</f>
        <v>0</v>
      </c>
      <c r="BA17" s="81">
        <f>Balance!AZ10-Balance!BA10</f>
        <v>0</v>
      </c>
      <c r="BB17" s="81">
        <f>Balance!BA10-Balance!BB10</f>
        <v>0</v>
      </c>
      <c r="BC17" s="81">
        <f>Balance!BB10-Balance!BC10</f>
        <v>0</v>
      </c>
      <c r="BD17" s="81">
        <f>Balance!BC10-Balance!BD10</f>
        <v>0</v>
      </c>
      <c r="BE17" s="82">
        <f>Balance!BD10-Balance!BE10</f>
        <v>0</v>
      </c>
      <c r="BF17" s="258">
        <f t="shared" ref="BF17:BF18" si="18">SUM(AT17:BE17)</f>
        <v>0</v>
      </c>
      <c r="BG17" s="80">
        <f>Balance!BE10-Balance!BG10</f>
        <v>0</v>
      </c>
      <c r="BH17" s="81">
        <f>Balance!BG10-Balance!BH10</f>
        <v>0</v>
      </c>
      <c r="BI17" s="81">
        <f>Balance!BH10-Balance!BI10</f>
        <v>0</v>
      </c>
      <c r="BJ17" s="81">
        <f>Balance!BI10-Balance!BJ10</f>
        <v>0</v>
      </c>
      <c r="BK17" s="81">
        <f>Balance!BJ10-Balance!BK10</f>
        <v>0</v>
      </c>
      <c r="BL17" s="81">
        <f>Balance!BK10-Balance!BL10</f>
        <v>0</v>
      </c>
      <c r="BM17" s="81">
        <f>Balance!BL10-Balance!BM10</f>
        <v>0</v>
      </c>
      <c r="BN17" s="81">
        <f>Balance!BM10-Balance!BN10</f>
        <v>0</v>
      </c>
      <c r="BO17" s="81">
        <f>Balance!BN10-Balance!BO10</f>
        <v>0</v>
      </c>
      <c r="BP17" s="81">
        <f>Balance!BO10-Balance!BP10</f>
        <v>0</v>
      </c>
      <c r="BQ17" s="81">
        <f>Balance!BP10-Balance!BQ10</f>
        <v>0</v>
      </c>
      <c r="BR17" s="82">
        <f>Balance!BQ10-Balance!BR10</f>
        <v>0</v>
      </c>
      <c r="BS17" s="255">
        <f t="shared" ref="BS17:BS18" si="19">SUM(BG17:BR17)</f>
        <v>0</v>
      </c>
    </row>
    <row r="18" spans="1:71" x14ac:dyDescent="0.2">
      <c r="A18" s="100" t="s">
        <v>207</v>
      </c>
      <c r="B18" s="202" t="s">
        <v>200</v>
      </c>
      <c r="C18" s="193"/>
      <c r="D18" s="193"/>
      <c r="E18" s="193"/>
      <c r="F18" s="148"/>
      <c r="G18" s="893">
        <f>Balance!F13-Balance!G13</f>
        <v>0</v>
      </c>
      <c r="H18" s="81">
        <f>Balance!G13-Balance!H13</f>
        <v>-325</v>
      </c>
      <c r="I18" s="81">
        <f>Balance!H13-Balance!I13</f>
        <v>0</v>
      </c>
      <c r="J18" s="81">
        <f>Balance!I13-Balance!J13</f>
        <v>0</v>
      </c>
      <c r="K18" s="81">
        <f>Balance!J13-Balance!K13</f>
        <v>-15</v>
      </c>
      <c r="L18" s="81">
        <f>Balance!K13-Balance!L13</f>
        <v>-1250</v>
      </c>
      <c r="M18" s="81">
        <f>Balance!L13-Balance!M13</f>
        <v>0</v>
      </c>
      <c r="N18" s="81">
        <f>Balance!M13-Balance!N13</f>
        <v>0</v>
      </c>
      <c r="O18" s="81">
        <f>Balance!N13-Balance!O13</f>
        <v>0</v>
      </c>
      <c r="P18" s="81">
        <f>Balance!O13-Balance!P13</f>
        <v>0</v>
      </c>
      <c r="Q18" s="81">
        <f>Balance!P13-Balance!Q13</f>
        <v>0</v>
      </c>
      <c r="R18" s="82">
        <f>Balance!Q13-Balance!R13</f>
        <v>0</v>
      </c>
      <c r="S18" s="241">
        <f t="shared" si="15"/>
        <v>-1590</v>
      </c>
      <c r="T18" s="80">
        <f>Balance!R13-Balance!T13</f>
        <v>0</v>
      </c>
      <c r="U18" s="81">
        <f>Balance!T13-Balance!U13</f>
        <v>0</v>
      </c>
      <c r="V18" s="81">
        <f>Balance!U13-Balance!V13</f>
        <v>0</v>
      </c>
      <c r="W18" s="81">
        <f>Balance!V13-Balance!W13</f>
        <v>0</v>
      </c>
      <c r="X18" s="81">
        <f>Balance!W13-Balance!X13</f>
        <v>0</v>
      </c>
      <c r="Y18" s="81">
        <f>Balance!X13-Balance!Y13</f>
        <v>0</v>
      </c>
      <c r="Z18" s="81">
        <f>Balance!Y13-Balance!Z13</f>
        <v>0</v>
      </c>
      <c r="AA18" s="81">
        <f>Balance!Z13-Balance!AA13</f>
        <v>0</v>
      </c>
      <c r="AB18" s="81">
        <f>Balance!AA13-Balance!AB13</f>
        <v>0</v>
      </c>
      <c r="AC18" s="81">
        <f>Balance!AB13-Balance!AC13</f>
        <v>0</v>
      </c>
      <c r="AD18" s="81">
        <f>Balance!AC13-Balance!AD13</f>
        <v>0</v>
      </c>
      <c r="AE18" s="82">
        <f>Balance!AD13-Balance!AE13</f>
        <v>0</v>
      </c>
      <c r="AF18" s="248">
        <f t="shared" si="16"/>
        <v>0</v>
      </c>
      <c r="AG18" s="80">
        <f>Balance!AE13-Balance!AG13</f>
        <v>0</v>
      </c>
      <c r="AH18" s="81">
        <f>Balance!AG13-Balance!AH13</f>
        <v>0</v>
      </c>
      <c r="AI18" s="81">
        <f>Balance!AH13-Balance!AI13</f>
        <v>0</v>
      </c>
      <c r="AJ18" s="81">
        <f>Balance!AI13-Balance!AJ13</f>
        <v>0</v>
      </c>
      <c r="AK18" s="81">
        <f>Balance!AJ13-Balance!AK13</f>
        <v>0</v>
      </c>
      <c r="AL18" s="81">
        <f>Balance!AK13-Balance!AL13</f>
        <v>0</v>
      </c>
      <c r="AM18" s="81">
        <f>Balance!AL13-Balance!AM13</f>
        <v>0</v>
      </c>
      <c r="AN18" s="81">
        <f>Balance!AM13-Balance!AN13</f>
        <v>0</v>
      </c>
      <c r="AO18" s="81">
        <f>Balance!AN13-Balance!AO13</f>
        <v>0</v>
      </c>
      <c r="AP18" s="81">
        <f>Balance!AO13-Balance!AP13</f>
        <v>0</v>
      </c>
      <c r="AQ18" s="81">
        <f>Balance!AP13-Balance!AQ13</f>
        <v>0</v>
      </c>
      <c r="AR18" s="82">
        <f>Balance!AQ13-Balance!AR13</f>
        <v>0</v>
      </c>
      <c r="AS18" s="262">
        <f t="shared" si="17"/>
        <v>0</v>
      </c>
      <c r="AT18" s="80">
        <f>Balance!AR13-Balance!AT13</f>
        <v>0</v>
      </c>
      <c r="AU18" s="81">
        <f>Balance!AT13-Balance!AU13</f>
        <v>0</v>
      </c>
      <c r="AV18" s="81">
        <f>Balance!AU13-Balance!AV13</f>
        <v>0</v>
      </c>
      <c r="AW18" s="81">
        <f>Balance!AV13-Balance!AW13</f>
        <v>0</v>
      </c>
      <c r="AX18" s="81">
        <f>Balance!AW13-Balance!AX13</f>
        <v>0</v>
      </c>
      <c r="AY18" s="81">
        <f>Balance!AX13-Balance!AY13</f>
        <v>0</v>
      </c>
      <c r="AZ18" s="81">
        <f>Balance!AY13-Balance!AZ13</f>
        <v>0</v>
      </c>
      <c r="BA18" s="81">
        <f>Balance!AZ13-Balance!BA13</f>
        <v>0</v>
      </c>
      <c r="BB18" s="81">
        <f>Balance!BA13-Balance!BB13</f>
        <v>0</v>
      </c>
      <c r="BC18" s="81">
        <f>Balance!BB13-Balance!BC13</f>
        <v>0</v>
      </c>
      <c r="BD18" s="81">
        <f>Balance!BC13-Balance!BD13</f>
        <v>0</v>
      </c>
      <c r="BE18" s="82">
        <f>Balance!BD13-Balance!BE13</f>
        <v>0</v>
      </c>
      <c r="BF18" s="258">
        <f t="shared" si="18"/>
        <v>0</v>
      </c>
      <c r="BG18" s="80">
        <f>Balance!BE13-Balance!BG13</f>
        <v>0</v>
      </c>
      <c r="BH18" s="81">
        <f>Balance!BG13-Balance!BH13</f>
        <v>0</v>
      </c>
      <c r="BI18" s="81">
        <f>Balance!BH13-Balance!BI13</f>
        <v>0</v>
      </c>
      <c r="BJ18" s="81">
        <f>Balance!BI13-Balance!BJ13</f>
        <v>0</v>
      </c>
      <c r="BK18" s="81">
        <f>Balance!BJ13-Balance!BK13</f>
        <v>0</v>
      </c>
      <c r="BL18" s="81">
        <f>Balance!BK13-Balance!BL13</f>
        <v>0</v>
      </c>
      <c r="BM18" s="81">
        <f>Balance!BL13-Balance!BM13</f>
        <v>0</v>
      </c>
      <c r="BN18" s="81">
        <f>Balance!BM13-Balance!BN13</f>
        <v>0</v>
      </c>
      <c r="BO18" s="81">
        <f>Balance!BN13-Balance!BO13</f>
        <v>0</v>
      </c>
      <c r="BP18" s="81">
        <f>Balance!BO13-Balance!BP13</f>
        <v>0</v>
      </c>
      <c r="BQ18" s="81">
        <f>Balance!BP13-Balance!BQ13</f>
        <v>0</v>
      </c>
      <c r="BR18" s="82">
        <f>Balance!BQ13-Balance!BR13</f>
        <v>0</v>
      </c>
      <c r="BS18" s="255">
        <f t="shared" si="19"/>
        <v>0</v>
      </c>
    </row>
    <row r="19" spans="1:71" s="165" customFormat="1" ht="15" x14ac:dyDescent="0.25">
      <c r="A19" s="230"/>
      <c r="B19" s="228" t="s">
        <v>213</v>
      </c>
      <c r="C19" s="361"/>
      <c r="D19" s="361"/>
      <c r="E19" s="361"/>
      <c r="F19" s="229"/>
      <c r="G19" s="894">
        <f t="shared" ref="G19:R19" si="20">SUM(G17:G18)</f>
        <v>-250</v>
      </c>
      <c r="H19" s="232">
        <f t="shared" si="20"/>
        <v>-400</v>
      </c>
      <c r="I19" s="232">
        <f t="shared" si="20"/>
        <v>-30</v>
      </c>
      <c r="J19" s="232">
        <f t="shared" si="20"/>
        <v>-1450</v>
      </c>
      <c r="K19" s="232">
        <f t="shared" si="20"/>
        <v>-915</v>
      </c>
      <c r="L19" s="232">
        <f t="shared" si="20"/>
        <v>-1250</v>
      </c>
      <c r="M19" s="232">
        <f t="shared" si="20"/>
        <v>0</v>
      </c>
      <c r="N19" s="232">
        <f t="shared" si="20"/>
        <v>0</v>
      </c>
      <c r="O19" s="232">
        <f t="shared" si="20"/>
        <v>0</v>
      </c>
      <c r="P19" s="232">
        <f t="shared" si="20"/>
        <v>0</v>
      </c>
      <c r="Q19" s="232">
        <f t="shared" si="20"/>
        <v>0</v>
      </c>
      <c r="R19" s="233">
        <f t="shared" si="20"/>
        <v>0</v>
      </c>
      <c r="S19" s="234">
        <f t="shared" ref="S19" si="21">SUM(G19:R19)</f>
        <v>-4295</v>
      </c>
      <c r="T19" s="231">
        <f t="shared" ref="T19:AE19" si="22">SUM(T17:T18)</f>
        <v>-2500</v>
      </c>
      <c r="U19" s="232">
        <f t="shared" si="22"/>
        <v>0</v>
      </c>
      <c r="V19" s="232">
        <f t="shared" si="22"/>
        <v>0</v>
      </c>
      <c r="W19" s="232">
        <f t="shared" si="22"/>
        <v>0</v>
      </c>
      <c r="X19" s="232">
        <f t="shared" si="22"/>
        <v>0</v>
      </c>
      <c r="Y19" s="232">
        <f t="shared" si="22"/>
        <v>0</v>
      </c>
      <c r="Z19" s="232">
        <f t="shared" si="22"/>
        <v>0</v>
      </c>
      <c r="AA19" s="232">
        <f t="shared" si="22"/>
        <v>0</v>
      </c>
      <c r="AB19" s="232">
        <f t="shared" si="22"/>
        <v>0</v>
      </c>
      <c r="AC19" s="232">
        <f t="shared" si="22"/>
        <v>0</v>
      </c>
      <c r="AD19" s="232">
        <f t="shared" si="22"/>
        <v>0</v>
      </c>
      <c r="AE19" s="233">
        <f t="shared" si="22"/>
        <v>0</v>
      </c>
      <c r="AF19" s="250">
        <f t="shared" ref="AF19" si="23">SUM(T19:AE19)</f>
        <v>-2500</v>
      </c>
      <c r="AG19" s="231">
        <f t="shared" ref="AG19:AR19" si="24">SUM(AG17:AG18)</f>
        <v>0</v>
      </c>
      <c r="AH19" s="232">
        <f t="shared" si="24"/>
        <v>0</v>
      </c>
      <c r="AI19" s="232">
        <f t="shared" si="24"/>
        <v>0</v>
      </c>
      <c r="AJ19" s="232">
        <f t="shared" si="24"/>
        <v>0</v>
      </c>
      <c r="AK19" s="232">
        <f t="shared" si="24"/>
        <v>0</v>
      </c>
      <c r="AL19" s="232">
        <f t="shared" si="24"/>
        <v>0</v>
      </c>
      <c r="AM19" s="232">
        <f t="shared" si="24"/>
        <v>0</v>
      </c>
      <c r="AN19" s="232">
        <f t="shared" si="24"/>
        <v>0</v>
      </c>
      <c r="AO19" s="232">
        <f t="shared" si="24"/>
        <v>0</v>
      </c>
      <c r="AP19" s="232">
        <f t="shared" si="24"/>
        <v>0</v>
      </c>
      <c r="AQ19" s="232">
        <f t="shared" si="24"/>
        <v>0</v>
      </c>
      <c r="AR19" s="233">
        <f t="shared" si="24"/>
        <v>0</v>
      </c>
      <c r="AS19" s="265">
        <f t="shared" ref="AS19" si="25">SUM(AG19:AR19)</f>
        <v>0</v>
      </c>
      <c r="AT19" s="231">
        <f t="shared" ref="AT19:BE19" si="26">SUM(AT17:AT18)</f>
        <v>0</v>
      </c>
      <c r="AU19" s="232">
        <f t="shared" si="26"/>
        <v>0</v>
      </c>
      <c r="AV19" s="232">
        <f t="shared" si="26"/>
        <v>0</v>
      </c>
      <c r="AW19" s="232">
        <f t="shared" si="26"/>
        <v>0</v>
      </c>
      <c r="AX19" s="232">
        <f t="shared" si="26"/>
        <v>0</v>
      </c>
      <c r="AY19" s="232">
        <f t="shared" si="26"/>
        <v>0</v>
      </c>
      <c r="AZ19" s="232">
        <f t="shared" si="26"/>
        <v>0</v>
      </c>
      <c r="BA19" s="232">
        <f t="shared" si="26"/>
        <v>0</v>
      </c>
      <c r="BB19" s="232">
        <f t="shared" si="26"/>
        <v>0</v>
      </c>
      <c r="BC19" s="232">
        <f t="shared" si="26"/>
        <v>0</v>
      </c>
      <c r="BD19" s="232">
        <f t="shared" si="26"/>
        <v>0</v>
      </c>
      <c r="BE19" s="233">
        <f t="shared" si="26"/>
        <v>0</v>
      </c>
      <c r="BF19" s="261">
        <f t="shared" ref="BF19" si="27">SUM(AT19:BE19)</f>
        <v>0</v>
      </c>
      <c r="BG19" s="231">
        <f t="shared" ref="BG19:BR19" si="28">SUM(BG17:BG18)</f>
        <v>0</v>
      </c>
      <c r="BH19" s="232">
        <f t="shared" si="28"/>
        <v>0</v>
      </c>
      <c r="BI19" s="232">
        <f t="shared" si="28"/>
        <v>0</v>
      </c>
      <c r="BJ19" s="232">
        <f t="shared" si="28"/>
        <v>0</v>
      </c>
      <c r="BK19" s="232">
        <f t="shared" si="28"/>
        <v>0</v>
      </c>
      <c r="BL19" s="232">
        <f t="shared" si="28"/>
        <v>0</v>
      </c>
      <c r="BM19" s="232">
        <f t="shared" si="28"/>
        <v>0</v>
      </c>
      <c r="BN19" s="232">
        <f t="shared" si="28"/>
        <v>0</v>
      </c>
      <c r="BO19" s="232">
        <f t="shared" si="28"/>
        <v>0</v>
      </c>
      <c r="BP19" s="232">
        <f t="shared" si="28"/>
        <v>0</v>
      </c>
      <c r="BQ19" s="232">
        <f t="shared" si="28"/>
        <v>0</v>
      </c>
      <c r="BR19" s="233">
        <f t="shared" si="28"/>
        <v>0</v>
      </c>
      <c r="BS19" s="257">
        <f t="shared" ref="BS19" si="29">SUM(BG19:BR19)</f>
        <v>0</v>
      </c>
    </row>
    <row r="20" spans="1:71" ht="6" customHeight="1" x14ac:dyDescent="0.2">
      <c r="A20" s="158"/>
      <c r="B20" s="198"/>
      <c r="C20" s="362"/>
      <c r="D20" s="362"/>
      <c r="E20" s="362"/>
      <c r="F20" s="160"/>
      <c r="G20" s="119"/>
      <c r="H20" s="119"/>
      <c r="I20" s="119"/>
      <c r="J20" s="119"/>
      <c r="K20" s="119"/>
      <c r="L20" s="119"/>
      <c r="M20" s="119"/>
      <c r="N20" s="119"/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119"/>
      <c r="AG20" s="119"/>
      <c r="AH20" s="119"/>
      <c r="AI20" s="119"/>
      <c r="AJ20" s="119"/>
      <c r="AK20" s="119"/>
      <c r="AL20" s="119"/>
      <c r="AM20" s="119"/>
      <c r="AN20" s="119"/>
      <c r="AO20" s="119"/>
      <c r="AP20" s="119"/>
      <c r="AQ20" s="119"/>
      <c r="AR20" s="119"/>
      <c r="AS20" s="119"/>
      <c r="AT20" s="119"/>
      <c r="AU20" s="119"/>
      <c r="AV20" s="119"/>
      <c r="AW20" s="119"/>
      <c r="AX20" s="119"/>
      <c r="AY20" s="119"/>
      <c r="AZ20" s="119"/>
      <c r="BA20" s="119"/>
      <c r="BB20" s="119"/>
      <c r="BC20" s="119"/>
      <c r="BD20" s="119"/>
      <c r="BE20" s="119"/>
      <c r="BF20" s="119"/>
      <c r="BG20" s="119"/>
      <c r="BH20" s="119"/>
      <c r="BI20" s="119"/>
      <c r="BJ20" s="119"/>
      <c r="BK20" s="119"/>
      <c r="BL20" s="119"/>
      <c r="BM20" s="119"/>
      <c r="BN20" s="119"/>
      <c r="BO20" s="119"/>
      <c r="BP20" s="119"/>
      <c r="BQ20" s="119"/>
      <c r="BR20" s="119"/>
      <c r="BS20" s="119"/>
    </row>
    <row r="21" spans="1:71" ht="6" customHeight="1" x14ac:dyDescent="0.2">
      <c r="B21" s="199"/>
      <c r="C21" s="199"/>
      <c r="D21" s="199"/>
      <c r="E21" s="199"/>
      <c r="F21" s="173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117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117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117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117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117"/>
    </row>
    <row r="22" spans="1:71" s="58" customFormat="1" ht="6" customHeight="1" x14ac:dyDescent="0.2">
      <c r="A22" s="99"/>
      <c r="B22" s="200"/>
      <c r="C22" s="363"/>
      <c r="D22" s="363"/>
      <c r="E22" s="363"/>
      <c r="F22" s="61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122"/>
      <c r="S22" s="61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122"/>
      <c r="AF22" s="61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122"/>
      <c r="AS22" s="61"/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78"/>
      <c r="BE22" s="122"/>
      <c r="BF22" s="61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122"/>
      <c r="BS22" s="61"/>
    </row>
    <row r="23" spans="1:71" x14ac:dyDescent="0.2">
      <c r="A23" s="146"/>
      <c r="B23" s="201" t="s">
        <v>214</v>
      </c>
      <c r="C23" s="194"/>
      <c r="D23" s="194"/>
      <c r="E23" s="194"/>
      <c r="F23" s="148"/>
      <c r="G23" s="895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5"/>
      <c r="S23" s="240"/>
      <c r="T23" s="123"/>
      <c r="U23" s="124"/>
      <c r="V23" s="124"/>
      <c r="W23" s="124"/>
      <c r="X23" s="124"/>
      <c r="Y23" s="124"/>
      <c r="Z23" s="124"/>
      <c r="AA23" s="124"/>
      <c r="AB23" s="124"/>
      <c r="AC23" s="124"/>
      <c r="AD23" s="124"/>
      <c r="AE23" s="125"/>
      <c r="AF23" s="247"/>
      <c r="AG23" s="123"/>
      <c r="AH23" s="124"/>
      <c r="AI23" s="124"/>
      <c r="AJ23" s="124"/>
      <c r="AK23" s="124"/>
      <c r="AL23" s="124"/>
      <c r="AM23" s="124"/>
      <c r="AN23" s="124"/>
      <c r="AO23" s="124"/>
      <c r="AP23" s="124"/>
      <c r="AQ23" s="124"/>
      <c r="AR23" s="125"/>
      <c r="AS23" s="264"/>
      <c r="AT23" s="123"/>
      <c r="AU23" s="124"/>
      <c r="AV23" s="124"/>
      <c r="AW23" s="124"/>
      <c r="AX23" s="124"/>
      <c r="AY23" s="124"/>
      <c r="AZ23" s="124"/>
      <c r="BA23" s="124"/>
      <c r="BB23" s="124"/>
      <c r="BC23" s="124"/>
      <c r="BD23" s="124"/>
      <c r="BE23" s="125"/>
      <c r="BF23" s="260"/>
      <c r="BG23" s="123"/>
      <c r="BH23" s="124"/>
      <c r="BI23" s="124"/>
      <c r="BJ23" s="124"/>
      <c r="BK23" s="124"/>
      <c r="BL23" s="124"/>
      <c r="BM23" s="124"/>
      <c r="BN23" s="124"/>
      <c r="BO23" s="124"/>
      <c r="BP23" s="124"/>
      <c r="BQ23" s="124"/>
      <c r="BR23" s="125"/>
      <c r="BS23" s="254"/>
    </row>
    <row r="24" spans="1:71" x14ac:dyDescent="0.2">
      <c r="A24" s="96"/>
      <c r="B24" s="202" t="s">
        <v>16</v>
      </c>
      <c r="C24" s="193"/>
      <c r="D24" s="193"/>
      <c r="E24" s="193"/>
      <c r="F24" s="148"/>
      <c r="G24" s="893">
        <f>Balance!G24-Balance!F24</f>
        <v>-297.71730163917437</v>
      </c>
      <c r="H24" s="81">
        <f>Balance!H24-Balance!G24</f>
        <v>643.83002435263006</v>
      </c>
      <c r="I24" s="81">
        <f>Balance!I24-Balance!H24</f>
        <v>-339.39355952941833</v>
      </c>
      <c r="J24" s="81">
        <f>Balance!J24-Balance!I24</f>
        <v>2485.9281770702473</v>
      </c>
      <c r="K24" s="81">
        <f>Balance!K24-Balance!J24</f>
        <v>1861.6615050663981</v>
      </c>
      <c r="L24" s="81">
        <f>Balance!L24-Balance!K24</f>
        <v>2299.639195476886</v>
      </c>
      <c r="M24" s="81">
        <f>Balance!M24-Balance!L24</f>
        <v>906.65993721803079</v>
      </c>
      <c r="N24" s="81">
        <f>Balance!N24-Balance!M24</f>
        <v>314.27964415651786</v>
      </c>
      <c r="O24" s="81">
        <f>Balance!O24-Balance!N24</f>
        <v>542.55149292434453</v>
      </c>
      <c r="P24" s="81">
        <f>Balance!P24-Balance!O24</f>
        <v>200.05513393820365</v>
      </c>
      <c r="Q24" s="81">
        <f>Balance!Q24-Balance!P24</f>
        <v>-50.316010528280458</v>
      </c>
      <c r="R24" s="82">
        <f>Balance!R24-Balance!Q24</f>
        <v>-1209.4917420353313</v>
      </c>
      <c r="S24" s="241">
        <f t="shared" ref="S24:S25" si="30">SUM(G24:R24)</f>
        <v>7357.6864964710539</v>
      </c>
      <c r="T24" s="80">
        <f>Balance!T24-Balance!R24</f>
        <v>-42.241892922036641</v>
      </c>
      <c r="U24" s="81">
        <f>Balance!U24-Balance!T24</f>
        <v>1192.1632428546773</v>
      </c>
      <c r="V24" s="81">
        <f>Balance!V24-Balance!U24</f>
        <v>329.73829208044481</v>
      </c>
      <c r="W24" s="81">
        <f>Balance!W24-Balance!V24</f>
        <v>-1014.49541731106</v>
      </c>
      <c r="X24" s="81">
        <f>Balance!X24-Balance!W24</f>
        <v>-1340.3128779035414</v>
      </c>
      <c r="Y24" s="81">
        <f>Balance!Y24-Balance!X24</f>
        <v>-2005.9230642287494</v>
      </c>
      <c r="Z24" s="81">
        <f>Balance!Z24-Balance!Y24</f>
        <v>-2292.3420209969518</v>
      </c>
      <c r="AA24" s="81">
        <f>Balance!AA24-Balance!Z24</f>
        <v>-2425.2286389204746</v>
      </c>
      <c r="AB24" s="81">
        <f>Balance!AB24-Balance!AA24</f>
        <v>-3530.732105993462</v>
      </c>
      <c r="AC24" s="81">
        <f>Balance!AC24-Balance!AB24</f>
        <v>-4821.2433935521985</v>
      </c>
      <c r="AD24" s="81">
        <f>Balance!AD24-Balance!AC24</f>
        <v>-6072.3638747882287</v>
      </c>
      <c r="AE24" s="82">
        <f>Balance!AE24-Balance!AD24</f>
        <v>-7528.9498028430244</v>
      </c>
      <c r="AF24" s="248">
        <f t="shared" ref="AF24:AF25" si="31">SUM(T24:AE24)</f>
        <v>-29551.931554524606</v>
      </c>
      <c r="AG24" s="80">
        <f>Balance!AG24-Balance!AE24</f>
        <v>-12489.094936071102</v>
      </c>
      <c r="AH24" s="81">
        <f>Balance!AH24-Balance!AG24</f>
        <v>-465.91536632712086</v>
      </c>
      <c r="AI24" s="81">
        <f>Balance!AI24-Balance!AH24</f>
        <v>-9163.9048702664586</v>
      </c>
      <c r="AJ24" s="81">
        <f>Balance!AJ24-Balance!AI24</f>
        <v>-18346.875551624369</v>
      </c>
      <c r="AK24" s="81">
        <f>Balance!AK24-Balance!AJ24</f>
        <v>-20937.868792294379</v>
      </c>
      <c r="AL24" s="81">
        <f>Balance!AL24-Balance!AK24</f>
        <v>-23406.990193359161</v>
      </c>
      <c r="AM24" s="81">
        <f>Balance!AM24-Balance!AL24</f>
        <v>-26743.383971259827</v>
      </c>
      <c r="AN24" s="81">
        <f>Balance!AN24-Balance!AM24</f>
        <v>-29729.005308759166</v>
      </c>
      <c r="AO24" s="81">
        <f>Balance!AO24-Balance!AN24</f>
        <v>-32682.998365619889</v>
      </c>
      <c r="AP24" s="81">
        <f>Balance!AP24-Balance!AO24</f>
        <v>-36744.761254273617</v>
      </c>
      <c r="AQ24" s="81">
        <f>Balance!AQ24-Balance!AP24</f>
        <v>-40519.891369557008</v>
      </c>
      <c r="AR24" s="82">
        <f>Balance!AR24-Balance!AQ24</f>
        <v>-44401.849219920114</v>
      </c>
      <c r="AS24" s="262">
        <f t="shared" ref="AS24:AS25" si="32">SUM(AG24:AR24)</f>
        <v>-295632.53919933224</v>
      </c>
      <c r="AT24" s="80">
        <f>Balance!AT24-Balance!AR24</f>
        <v>-50942.127367734211</v>
      </c>
      <c r="AU24" s="81">
        <f>Balance!AU24-Balance!AT24</f>
        <v>12268.641148322495</v>
      </c>
      <c r="AV24" s="81">
        <f>Balance!AV24-Balance!AU24</f>
        <v>-25419.851574819302</v>
      </c>
      <c r="AW24" s="81">
        <f>Balance!AW24-Balance!AV24</f>
        <v>-66112.91664217331</v>
      </c>
      <c r="AX24" s="81">
        <f>Balance!AX24-Balance!AW24</f>
        <v>-72606.141439832456</v>
      </c>
      <c r="AY24" s="81">
        <f>Balance!AY24-Balance!AX24</f>
        <v>-79463.430000936438</v>
      </c>
      <c r="AZ24" s="81">
        <f>Balance!AZ24-Balance!AY24</f>
        <v>-88509.171704110922</v>
      </c>
      <c r="BA24" s="81">
        <f>Balance!BA24-Balance!AZ24</f>
        <v>-97153.731870510383</v>
      </c>
      <c r="BB24" s="81">
        <f>Balance!BB24-Balance!BA24</f>
        <v>-106408.65780645085</v>
      </c>
      <c r="BC24" s="81">
        <f>Balance!BC24-Balance!BB24</f>
        <v>-118293.44920404011</v>
      </c>
      <c r="BD24" s="81">
        <f>Balance!BD24-Balance!BC24</f>
        <v>-129785.45953166229</v>
      </c>
      <c r="BE24" s="82">
        <f>Balance!BE24-Balance!BD24</f>
        <v>-142404.65273966989</v>
      </c>
      <c r="BF24" s="258">
        <f t="shared" ref="BF24:BF25" si="33">SUM(AT24:BE24)</f>
        <v>-964830.94873361767</v>
      </c>
      <c r="BG24" s="80">
        <f>Balance!BG24-Balance!BE24</f>
        <v>-160795.65025830688</v>
      </c>
      <c r="BH24" s="81">
        <f>Balance!BH24-Balance!BG24</f>
        <v>36243.411613345146</v>
      </c>
      <c r="BI24" s="81">
        <f>Balance!BI24-Balance!BH24</f>
        <v>-83445.858723201323</v>
      </c>
      <c r="BJ24" s="81">
        <f>Balance!BJ24-Balance!BI24</f>
        <v>-206030.11938647763</v>
      </c>
      <c r="BK24" s="81">
        <f>Balance!BK24-Balance!BJ24</f>
        <v>-221230.21288336138</v>
      </c>
      <c r="BL24" s="81">
        <f>Balance!BL24-Balance!BK24</f>
        <v>-236630.5143539533</v>
      </c>
      <c r="BM24" s="81">
        <f>Balance!BM24-Balance!BL24</f>
        <v>-255510.31560375309</v>
      </c>
      <c r="BN24" s="81">
        <f>Balance!BN24-Balance!BM24</f>
        <v>-272300.72483347403</v>
      </c>
      <c r="BO24" s="81">
        <f>Balance!BO24-Balance!BN24</f>
        <v>-289879.27901084116</v>
      </c>
      <c r="BP24" s="81">
        <f>Balance!BP24-Balance!BO24</f>
        <v>-311903.04604650987</v>
      </c>
      <c r="BQ24" s="81">
        <f>Balance!BQ24-Balance!BP24</f>
        <v>-331561.90539819561</v>
      </c>
      <c r="BR24" s="82">
        <f>Balance!BR24-Balance!BQ24</f>
        <v>-354566.18741716072</v>
      </c>
      <c r="BS24" s="255">
        <f t="shared" ref="BS24:BS25" si="34">SUM(BG24:BR24)</f>
        <v>-2687610.4023018898</v>
      </c>
    </row>
    <row r="25" spans="1:71" x14ac:dyDescent="0.2">
      <c r="A25" s="96"/>
      <c r="B25" s="202" t="s">
        <v>215</v>
      </c>
      <c r="C25" s="193"/>
      <c r="D25" s="193"/>
      <c r="E25" s="193"/>
      <c r="F25" s="148"/>
      <c r="G25" s="893">
        <f>Balance!G25-Balance!F25</f>
        <v>189.4609966151061</v>
      </c>
      <c r="H25" s="81">
        <f>Balance!H25-Balance!G25</f>
        <v>-11.382123655685433</v>
      </c>
      <c r="I25" s="81">
        <f>Balance!I25-Balance!H25</f>
        <v>-12.29269354814025</v>
      </c>
      <c r="J25" s="81">
        <f>Balance!J25-Balance!I25</f>
        <v>-13.276109031991467</v>
      </c>
      <c r="K25" s="81">
        <f>Balance!K25-Balance!J25</f>
        <v>-14.338197754550805</v>
      </c>
      <c r="L25" s="81">
        <f>Balance!L25-Balance!K25</f>
        <v>-15.485253574914864</v>
      </c>
      <c r="M25" s="81">
        <f>Balance!M25-Balance!L25</f>
        <v>-16.724073860908064</v>
      </c>
      <c r="N25" s="81">
        <f>Balance!N25-Balance!M25</f>
        <v>-18.061999769780698</v>
      </c>
      <c r="O25" s="81">
        <f>Balance!O25-Balance!N25</f>
        <v>-19.506959751363155</v>
      </c>
      <c r="P25" s="81">
        <f>Balance!P25-Balance!O25</f>
        <v>-21.067516531472208</v>
      </c>
      <c r="Q25" s="81">
        <f>Balance!Q25-Balance!P25</f>
        <v>-22.752917853989977</v>
      </c>
      <c r="R25" s="82">
        <f>Balance!R25-Balance!Q25</f>
        <v>-24.573151282309176</v>
      </c>
      <c r="S25" s="241">
        <f t="shared" si="30"/>
        <v>0</v>
      </c>
      <c r="T25" s="80">
        <f>Balance!T25-Balance!R25</f>
        <v>0</v>
      </c>
      <c r="U25" s="81">
        <f>Balance!U25-Balance!T25</f>
        <v>0</v>
      </c>
      <c r="V25" s="81">
        <f>Balance!V25-Balance!U25</f>
        <v>0</v>
      </c>
      <c r="W25" s="81">
        <f>Balance!W25-Balance!V25</f>
        <v>0</v>
      </c>
      <c r="X25" s="81">
        <f>Balance!X25-Balance!W25</f>
        <v>0</v>
      </c>
      <c r="Y25" s="81">
        <f>Balance!Y25-Balance!X25</f>
        <v>473.65249153776523</v>
      </c>
      <c r="Z25" s="81">
        <f>Balance!Z25-Balance!Y25</f>
        <v>-28.455309139213568</v>
      </c>
      <c r="AA25" s="81">
        <f>Balance!AA25-Balance!Z25</f>
        <v>-30.731733870350638</v>
      </c>
      <c r="AB25" s="81">
        <f>Balance!AB25-Balance!AA25</f>
        <v>-33.190272579978682</v>
      </c>
      <c r="AC25" s="81">
        <f>Balance!AC25-Balance!AB25</f>
        <v>-35.845494386377027</v>
      </c>
      <c r="AD25" s="81">
        <f>Balance!AD25-Balance!AC25</f>
        <v>-38.713133937287182</v>
      </c>
      <c r="AE25" s="82">
        <f>Balance!AE25-Balance!AD25</f>
        <v>-41.810184652270152</v>
      </c>
      <c r="AF25" s="248">
        <f t="shared" si="31"/>
        <v>264.90636297228798</v>
      </c>
      <c r="AG25" s="80">
        <f>Balance!AG25-Balance!AE25</f>
        <v>-45.154999424451717</v>
      </c>
      <c r="AH25" s="81">
        <f>Balance!AH25-Balance!AG25</f>
        <v>-48.767399378407902</v>
      </c>
      <c r="AI25" s="81">
        <f>Balance!AI25-Balance!AH25</f>
        <v>-52.668791328680499</v>
      </c>
      <c r="AJ25" s="81">
        <f>Balance!AJ25-Balance!AI25</f>
        <v>-56.88229463497494</v>
      </c>
      <c r="AK25" s="81">
        <f>Balance!AK25-Balance!AJ25</f>
        <v>-61.432878205772923</v>
      </c>
      <c r="AL25" s="81">
        <f>Balance!AL25-Balance!AK25</f>
        <v>0</v>
      </c>
      <c r="AM25" s="81">
        <f>Balance!AM25-Balance!AL25</f>
        <v>0</v>
      </c>
      <c r="AN25" s="81">
        <f>Balance!AN25-Balance!AM25</f>
        <v>0</v>
      </c>
      <c r="AO25" s="81">
        <f>Balance!AO25-Balance!AN25</f>
        <v>0</v>
      </c>
      <c r="AP25" s="81">
        <f>Balance!AP25-Balance!AO25</f>
        <v>0</v>
      </c>
      <c r="AQ25" s="81">
        <f>Balance!AQ25-Balance!AP25</f>
        <v>0</v>
      </c>
      <c r="AR25" s="82">
        <f>Balance!AR25-Balance!AQ25</f>
        <v>0</v>
      </c>
      <c r="AS25" s="262">
        <f t="shared" si="32"/>
        <v>-264.90636297228798</v>
      </c>
      <c r="AT25" s="80">
        <f>Balance!AT25-Balance!AR25</f>
        <v>0</v>
      </c>
      <c r="AU25" s="81">
        <f>Balance!AU25-Balance!AT25</f>
        <v>0</v>
      </c>
      <c r="AV25" s="81">
        <f>Balance!AV25-Balance!AU25</f>
        <v>0</v>
      </c>
      <c r="AW25" s="81">
        <f>Balance!AW25-Balance!AV25</f>
        <v>0</v>
      </c>
      <c r="AX25" s="81">
        <f>Balance!AX25-Balance!AW25</f>
        <v>0</v>
      </c>
      <c r="AY25" s="81">
        <f>Balance!AY25-Balance!AX25</f>
        <v>0</v>
      </c>
      <c r="AZ25" s="81">
        <f>Balance!AZ25-Balance!AY25</f>
        <v>0</v>
      </c>
      <c r="BA25" s="81">
        <f>Balance!BA25-Balance!AZ25</f>
        <v>0</v>
      </c>
      <c r="BB25" s="81">
        <f>Balance!BB25-Balance!BA25</f>
        <v>0</v>
      </c>
      <c r="BC25" s="81">
        <f>Balance!BC25-Balance!BB25</f>
        <v>0</v>
      </c>
      <c r="BD25" s="81">
        <f>Balance!BD25-Balance!BC25</f>
        <v>0</v>
      </c>
      <c r="BE25" s="82">
        <f>Balance!BE25-Balance!BD25</f>
        <v>0</v>
      </c>
      <c r="BF25" s="258">
        <f t="shared" si="33"/>
        <v>0</v>
      </c>
      <c r="BG25" s="80">
        <f>Balance!BG25-Balance!BE25</f>
        <v>0</v>
      </c>
      <c r="BH25" s="81">
        <f>Balance!BH25-Balance!BG25</f>
        <v>0</v>
      </c>
      <c r="BI25" s="81">
        <f>Balance!BI25-Balance!BH25</f>
        <v>0</v>
      </c>
      <c r="BJ25" s="81">
        <f>Balance!BJ25-Balance!BI25</f>
        <v>0</v>
      </c>
      <c r="BK25" s="81">
        <f>Balance!BK25-Balance!BJ25</f>
        <v>0</v>
      </c>
      <c r="BL25" s="81">
        <f>Balance!BL25-Balance!BK25</f>
        <v>0</v>
      </c>
      <c r="BM25" s="81">
        <f>Balance!BM25-Balance!BL25</f>
        <v>0</v>
      </c>
      <c r="BN25" s="81">
        <f>Balance!BN25-Balance!BM25</f>
        <v>0</v>
      </c>
      <c r="BO25" s="81">
        <f>Balance!BO25-Balance!BN25</f>
        <v>0</v>
      </c>
      <c r="BP25" s="81">
        <f>Balance!BP25-Balance!BO25</f>
        <v>0</v>
      </c>
      <c r="BQ25" s="81">
        <f>Balance!BQ25-Balance!BP25</f>
        <v>0</v>
      </c>
      <c r="BR25" s="82">
        <f>Balance!BR25-Balance!BQ25</f>
        <v>0</v>
      </c>
      <c r="BS25" s="255">
        <f t="shared" si="34"/>
        <v>0</v>
      </c>
    </row>
    <row r="26" spans="1:71" x14ac:dyDescent="0.2">
      <c r="A26" s="96"/>
      <c r="B26" s="203" t="s">
        <v>216</v>
      </c>
      <c r="C26" s="191"/>
      <c r="D26" s="191"/>
      <c r="E26" s="191"/>
      <c r="F26" s="148"/>
      <c r="G26" s="893">
        <f>Balance!G27-Balance!F27</f>
        <v>896.18845502406828</v>
      </c>
      <c r="H26" s="81">
        <f>Balance!H27-Balance!G27</f>
        <v>-4.1545840237656648</v>
      </c>
      <c r="I26" s="81">
        <f>Balance!I27-Balance!H27</f>
        <v>-4.5284965859044632</v>
      </c>
      <c r="J26" s="81">
        <f>Balance!J27-Balance!I27</f>
        <v>-4.9360612786358615</v>
      </c>
      <c r="K26" s="81">
        <f>Balance!K27-Balance!J27</f>
        <v>-5.3803067937132028</v>
      </c>
      <c r="L26" s="81">
        <f>Balance!L27-Balance!K27</f>
        <v>-5.8645344051473103</v>
      </c>
      <c r="M26" s="81">
        <f>Balance!M27-Balance!L27</f>
        <v>-6.3923425016106421</v>
      </c>
      <c r="N26" s="81">
        <f>Balance!N27-Balance!M27</f>
        <v>-6.9676533267555669</v>
      </c>
      <c r="O26" s="81">
        <f>Balance!O27-Balance!N27</f>
        <v>-7.59474212616351</v>
      </c>
      <c r="P26" s="81">
        <f>Balance!P27-Balance!O27</f>
        <v>-8.2782689175182895</v>
      </c>
      <c r="Q26" s="81">
        <f>Balance!Q27-Balance!P27</f>
        <v>-9.0233131200949401</v>
      </c>
      <c r="R26" s="82">
        <f>Balance!R27-Balance!Q27</f>
        <v>-9.8354113009035018</v>
      </c>
      <c r="S26" s="241">
        <f t="shared" ref="S26" si="35">SUM(G26:R26)</f>
        <v>823.23274064385532</v>
      </c>
      <c r="T26" s="80">
        <f>Balance!T27-Balance!R27</f>
        <v>1485.8371408207572</v>
      </c>
      <c r="U26" s="81">
        <f>Balance!U27-Balance!T27</f>
        <v>-15.437516505374788</v>
      </c>
      <c r="V26" s="81">
        <f>Balance!V27-Balance!U27</f>
        <v>-16.826892990858596</v>
      </c>
      <c r="W26" s="81">
        <f>Balance!W27-Balance!V27</f>
        <v>-18.341313360035656</v>
      </c>
      <c r="X26" s="81">
        <f>Balance!X27-Balance!W27</f>
        <v>-19.992031562439024</v>
      </c>
      <c r="Y26" s="81">
        <f>Balance!Y27-Balance!X27</f>
        <v>-21.79131440305855</v>
      </c>
      <c r="Z26" s="81">
        <f>Balance!Z27-Balance!Y27</f>
        <v>-23.752532699333642</v>
      </c>
      <c r="AA26" s="81">
        <f>Balance!AA27-Balance!Z27</f>
        <v>-25.890260642273915</v>
      </c>
      <c r="AB26" s="81">
        <f>Balance!AB27-Balance!AA27</f>
        <v>-28.220384100078718</v>
      </c>
      <c r="AC26" s="81">
        <f>Balance!AC27-Balance!AB27</f>
        <v>-30.760218669085589</v>
      </c>
      <c r="AD26" s="81">
        <f>Balance!AD27-Balance!AC27</f>
        <v>-33.528638349303492</v>
      </c>
      <c r="AE26" s="82">
        <f>Balance!AE27-Balance!AD27</f>
        <v>-36.546215800740811</v>
      </c>
      <c r="AF26" s="248">
        <f t="shared" ref="AF26" si="36">SUM(T26:AE26)</f>
        <v>1214.7498217381744</v>
      </c>
      <c r="AG26" s="80">
        <f>Balance!AG27-Balance!AE27</f>
        <v>1465.5580744393051</v>
      </c>
      <c r="AH26" s="81">
        <f>Balance!AH27-Balance!AG27</f>
        <v>-37.541698861157329</v>
      </c>
      <c r="AI26" s="81">
        <f>Balance!AI27-Balance!AH27</f>
        <v>-40.920451758661784</v>
      </c>
      <c r="AJ26" s="81">
        <f>Balance!AJ27-Balance!AI27</f>
        <v>-44.603292416941258</v>
      </c>
      <c r="AK26" s="81">
        <f>Balance!AK27-Balance!AJ27</f>
        <v>-48.617588734466153</v>
      </c>
      <c r="AL26" s="81">
        <f>Balance!AL27-Balance!AK27</f>
        <v>-52.993171720568171</v>
      </c>
      <c r="AM26" s="81">
        <f>Balance!AM27-Balance!AL27</f>
        <v>-57.762557175419261</v>
      </c>
      <c r="AN26" s="81">
        <f>Balance!AN27-Balance!AM27</f>
        <v>-62.961187321207035</v>
      </c>
      <c r="AO26" s="81">
        <f>Balance!AO27-Balance!AN27</f>
        <v>-68.627694180115213</v>
      </c>
      <c r="AP26" s="81">
        <f>Balance!AP27-Balance!AO27</f>
        <v>-74.804186656325783</v>
      </c>
      <c r="AQ26" s="81">
        <f>Balance!AQ27-Balance!AP27</f>
        <v>-81.536563455395026</v>
      </c>
      <c r="AR26" s="82">
        <f>Balance!AR27-Balance!AQ27</f>
        <v>-88.874854166380828</v>
      </c>
      <c r="AS26" s="262">
        <f t="shared" ref="AS26" si="37">SUM(AG26:AR26)</f>
        <v>806.31482799266723</v>
      </c>
      <c r="AT26" s="80">
        <f>Balance!AT27-Balance!AR27</f>
        <v>1430.9039806309847</v>
      </c>
      <c r="AU26" s="81">
        <f>Balance!AU27-Balance!AT27</f>
        <v>-75.314661112226531</v>
      </c>
      <c r="AV26" s="81">
        <f>Balance!AV27-Balance!AU27</f>
        <v>-82.092980612326755</v>
      </c>
      <c r="AW26" s="81">
        <f>Balance!AW27-Balance!AV27</f>
        <v>-89.481348867435827</v>
      </c>
      <c r="AX26" s="81">
        <f>Balance!AX27-Balance!AW27</f>
        <v>-97.534670265505156</v>
      </c>
      <c r="AY26" s="81">
        <f>Balance!AY27-Balance!AX27</f>
        <v>-106.31279058940072</v>
      </c>
      <c r="AZ26" s="81">
        <f>Balance!AZ27-Balance!AY27</f>
        <v>-115.88094174244679</v>
      </c>
      <c r="BA26" s="81">
        <f>Balance!BA27-Balance!AZ27</f>
        <v>-126.31022649926672</v>
      </c>
      <c r="BB26" s="81">
        <f>Balance!BB27-Balance!BA27</f>
        <v>-137.67814688420094</v>
      </c>
      <c r="BC26" s="81">
        <f>Balance!BC27-Balance!BB27</f>
        <v>-150.06918010377922</v>
      </c>
      <c r="BD26" s="81">
        <f>Balance!BD27-Balance!BC27</f>
        <v>-163.57540631311895</v>
      </c>
      <c r="BE26" s="82">
        <f>Balance!BE27-Balance!BD27</f>
        <v>-178.29719288129991</v>
      </c>
      <c r="BF26" s="258">
        <f t="shared" ref="BF26" si="38">SUM(AT26:BE26)</f>
        <v>108.35643475997722</v>
      </c>
      <c r="BG26" s="80">
        <f>Balance!BG27-Balance!BE27</f>
        <v>1403.242003726506</v>
      </c>
      <c r="BH26" s="81">
        <f>Balance!BH27-Balance!BG27</f>
        <v>-105.46621593810778</v>
      </c>
      <c r="BI26" s="81">
        <f>Balance!BI27-Balance!BH27</f>
        <v>-114.95817537253788</v>
      </c>
      <c r="BJ26" s="81">
        <f>Balance!BJ27-Balance!BI27</f>
        <v>-125.30441115606618</v>
      </c>
      <c r="BK26" s="81">
        <f>Balance!BK27-Balance!BJ27</f>
        <v>-136.5818081601119</v>
      </c>
      <c r="BL26" s="81">
        <f>Balance!BL27-Balance!BK27</f>
        <v>-148.87417089452219</v>
      </c>
      <c r="BM26" s="81">
        <f>Balance!BM27-Balance!BL27</f>
        <v>-162.27284627502922</v>
      </c>
      <c r="BN26" s="81">
        <f>Balance!BN27-Balance!BM27</f>
        <v>-176.87740243978169</v>
      </c>
      <c r="BO26" s="81">
        <f>Balance!BO27-Balance!BN27</f>
        <v>-192.79636865936209</v>
      </c>
      <c r="BP26" s="81">
        <f>Balance!BP27-Balance!BO27</f>
        <v>-210.14804183870501</v>
      </c>
      <c r="BQ26" s="81">
        <f>Balance!BQ27-Balance!BP27</f>
        <v>-229.06136560418827</v>
      </c>
      <c r="BR26" s="82">
        <f>Balance!BR27-Balance!BQ27</f>
        <v>-249.6768885085653</v>
      </c>
      <c r="BS26" s="255">
        <f t="shared" ref="BS26" si="39">SUM(BG26:BR26)</f>
        <v>-448.77569112047149</v>
      </c>
    </row>
    <row r="27" spans="1:71" x14ac:dyDescent="0.2">
      <c r="A27" s="96" t="s">
        <v>119</v>
      </c>
      <c r="B27" s="201" t="s">
        <v>217</v>
      </c>
      <c r="C27" s="194"/>
      <c r="D27" s="194"/>
      <c r="E27" s="194"/>
      <c r="F27" s="148"/>
      <c r="G27" s="893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2"/>
      <c r="S27" s="241"/>
      <c r="T27" s="80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2"/>
      <c r="AF27" s="248"/>
      <c r="AG27" s="80"/>
      <c r="AH27" s="81"/>
      <c r="AI27" s="81"/>
      <c r="AJ27" s="81"/>
      <c r="AK27" s="81"/>
      <c r="AL27" s="81"/>
      <c r="AM27" s="81"/>
      <c r="AN27" s="81"/>
      <c r="AO27" s="81"/>
      <c r="AP27" s="81"/>
      <c r="AQ27" s="81"/>
      <c r="AR27" s="82"/>
      <c r="AS27" s="262"/>
      <c r="AT27" s="80"/>
      <c r="AU27" s="81"/>
      <c r="AV27" s="81"/>
      <c r="AW27" s="81"/>
      <c r="AX27" s="81"/>
      <c r="AY27" s="81"/>
      <c r="AZ27" s="81"/>
      <c r="BA27" s="81"/>
      <c r="BB27" s="81"/>
      <c r="BC27" s="81"/>
      <c r="BD27" s="81"/>
      <c r="BE27" s="82"/>
      <c r="BF27" s="258"/>
      <c r="BG27" s="80"/>
      <c r="BH27" s="81"/>
      <c r="BI27" s="81"/>
      <c r="BJ27" s="81"/>
      <c r="BK27" s="81"/>
      <c r="BL27" s="81"/>
      <c r="BM27" s="81"/>
      <c r="BN27" s="81"/>
      <c r="BO27" s="81"/>
      <c r="BP27" s="81"/>
      <c r="BQ27" s="81"/>
      <c r="BR27" s="82"/>
      <c r="BS27" s="255"/>
    </row>
    <row r="28" spans="1:71" x14ac:dyDescent="0.2">
      <c r="A28" s="100" t="s">
        <v>207</v>
      </c>
      <c r="B28" s="202" t="s">
        <v>163</v>
      </c>
      <c r="C28" s="193"/>
      <c r="D28" s="193"/>
      <c r="E28" s="193"/>
      <c r="F28" s="148"/>
      <c r="G28" s="893">
        <f>SUM(Capitalzn!G29:G31)-SUM(Capitalzn!F29:F31)</f>
        <v>1000</v>
      </c>
      <c r="H28" s="81">
        <f>SUM(Capitalzn!H29:H31)-SUM(Capitalzn!G29:G31)</f>
        <v>0</v>
      </c>
      <c r="I28" s="81">
        <f>SUM(Capitalzn!I29:I31)-SUM(Capitalzn!H29:H31)</f>
        <v>0</v>
      </c>
      <c r="J28" s="81">
        <f>SUM(Capitalzn!J29:J31)-SUM(Capitalzn!I29:I31)</f>
        <v>0</v>
      </c>
      <c r="K28" s="81">
        <f>SUM(Capitalzn!K29:K31)-SUM(Capitalzn!J29:J31)</f>
        <v>0</v>
      </c>
      <c r="L28" s="81">
        <f>SUM(Capitalzn!L29:L31)-SUM(Capitalzn!K29:K31)</f>
        <v>0</v>
      </c>
      <c r="M28" s="81">
        <f>SUM(Capitalzn!M29:M31)-SUM(Capitalzn!L29:L31)</f>
        <v>0</v>
      </c>
      <c r="N28" s="81">
        <f>SUM(Capitalzn!N29:N31)-SUM(Capitalzn!M29:M31)</f>
        <v>500</v>
      </c>
      <c r="O28" s="81">
        <f>SUM(Capitalzn!O29:O31)-SUM(Capitalzn!N29:N31)</f>
        <v>0</v>
      </c>
      <c r="P28" s="81">
        <f>SUM(Capitalzn!P29:P31)-SUM(Capitalzn!O29:O31)</f>
        <v>0</v>
      </c>
      <c r="Q28" s="81">
        <f>SUM(Capitalzn!Q29:Q31)-SUM(Capitalzn!P29:P31)</f>
        <v>0</v>
      </c>
      <c r="R28" s="82">
        <f>SUM(Capitalzn!R29:R31)-SUM(Capitalzn!Q29:Q31)</f>
        <v>1000</v>
      </c>
      <c r="S28" s="241">
        <f t="shared" ref="S28:S31" si="40">SUM(G28:R28)</f>
        <v>2500</v>
      </c>
      <c r="T28" s="80">
        <f>SUM(Capitalzn!T29:T31)-SUM(Capitalzn!R29:R31)</f>
        <v>0</v>
      </c>
      <c r="U28" s="81">
        <f>SUM(Capitalzn!U29:U31)-SUM(Capitalzn!T29:T31)</f>
        <v>0</v>
      </c>
      <c r="V28" s="81">
        <f>SUM(Capitalzn!V29:V31)-SUM(Capitalzn!U29:U31)</f>
        <v>0</v>
      </c>
      <c r="W28" s="81">
        <f>SUM(Capitalzn!W29:W31)-SUM(Capitalzn!V29:V31)</f>
        <v>0</v>
      </c>
      <c r="X28" s="81">
        <f>SUM(Capitalzn!X29:X31)-SUM(Capitalzn!W29:W31)</f>
        <v>0</v>
      </c>
      <c r="Y28" s="81">
        <f>SUM(Capitalzn!Y29:Y31)-SUM(Capitalzn!X29:X31)</f>
        <v>0</v>
      </c>
      <c r="Z28" s="81">
        <f>SUM(Capitalzn!Z29:Z31)-SUM(Capitalzn!Y29:Y31)</f>
        <v>0</v>
      </c>
      <c r="AA28" s="81">
        <f>SUM(Capitalzn!AA29:AA31)-SUM(Capitalzn!Z29:Z31)</f>
        <v>0</v>
      </c>
      <c r="AB28" s="81">
        <f>SUM(Capitalzn!AB29:AB31)-SUM(Capitalzn!AA29:AA31)</f>
        <v>0</v>
      </c>
      <c r="AC28" s="81">
        <f>SUM(Capitalzn!AC29:AC31)-SUM(Capitalzn!AB29:AB31)</f>
        <v>0</v>
      </c>
      <c r="AD28" s="81">
        <f>SUM(Capitalzn!AD29:AD31)-SUM(Capitalzn!AC29:AC31)</f>
        <v>0</v>
      </c>
      <c r="AE28" s="82">
        <f>SUM(Capitalzn!AE29:AE31)-SUM(Capitalzn!AD29:AD31)</f>
        <v>0</v>
      </c>
      <c r="AF28" s="248">
        <f t="shared" ref="AF28:AF31" si="41">SUM(T28:AE28)</f>
        <v>0</v>
      </c>
      <c r="AG28" s="80">
        <f>SUM(Capitalzn!AG29:AG31)-SUM(Capitalzn!AE29:AE31)</f>
        <v>0</v>
      </c>
      <c r="AH28" s="81">
        <f>SUM(Capitalzn!AH29:AH31)-SUM(Capitalzn!AG29:AG31)</f>
        <v>0</v>
      </c>
      <c r="AI28" s="81">
        <f>SUM(Capitalzn!AI29:AI31)-SUM(Capitalzn!AH29:AH31)</f>
        <v>0</v>
      </c>
      <c r="AJ28" s="81">
        <f>SUM(Capitalzn!AJ29:AJ31)-SUM(Capitalzn!AI29:AI31)</f>
        <v>0</v>
      </c>
      <c r="AK28" s="81">
        <f>SUM(Capitalzn!AK29:AK31)-SUM(Capitalzn!AJ29:AJ31)</f>
        <v>0</v>
      </c>
      <c r="AL28" s="81">
        <f>SUM(Capitalzn!AL29:AL31)-SUM(Capitalzn!AK29:AK31)</f>
        <v>0</v>
      </c>
      <c r="AM28" s="81">
        <f>SUM(Capitalzn!AM29:AM31)-SUM(Capitalzn!AL29:AL31)</f>
        <v>0</v>
      </c>
      <c r="AN28" s="81">
        <f>SUM(Capitalzn!AN29:AN31)-SUM(Capitalzn!AM29:AM31)</f>
        <v>0</v>
      </c>
      <c r="AO28" s="81">
        <f>SUM(Capitalzn!AO29:AO31)-SUM(Capitalzn!AN29:AN31)</f>
        <v>0</v>
      </c>
      <c r="AP28" s="81">
        <f>SUM(Capitalzn!AP29:AP31)-SUM(Capitalzn!AO29:AO31)</f>
        <v>0</v>
      </c>
      <c r="AQ28" s="81">
        <f>SUM(Capitalzn!AQ29:AQ31)-SUM(Capitalzn!AP29:AP31)</f>
        <v>0</v>
      </c>
      <c r="AR28" s="82">
        <f>SUM(Capitalzn!AR29:AR31)-SUM(Capitalzn!AQ29:AQ31)</f>
        <v>0</v>
      </c>
      <c r="AS28" s="262">
        <f t="shared" ref="AS28:AS31" si="42">SUM(AG28:AR28)</f>
        <v>0</v>
      </c>
      <c r="AT28" s="80">
        <f>SUM(Capitalzn!AT29:AT31)-SUM(Capitalzn!AR29:AR31)</f>
        <v>0</v>
      </c>
      <c r="AU28" s="81">
        <f>SUM(Capitalzn!AU29:AU31)-SUM(Capitalzn!AT29:AT31)</f>
        <v>0</v>
      </c>
      <c r="AV28" s="81">
        <f>SUM(Capitalzn!AV29:AV31)-SUM(Capitalzn!AU29:AU31)</f>
        <v>0</v>
      </c>
      <c r="AW28" s="81">
        <f>SUM(Capitalzn!AW29:AW31)-SUM(Capitalzn!AV29:AV31)</f>
        <v>0</v>
      </c>
      <c r="AX28" s="81">
        <f>SUM(Capitalzn!AX29:AX31)-SUM(Capitalzn!AW29:AW31)</f>
        <v>0</v>
      </c>
      <c r="AY28" s="81">
        <f>SUM(Capitalzn!AY29:AY31)-SUM(Capitalzn!AX29:AX31)</f>
        <v>0</v>
      </c>
      <c r="AZ28" s="81">
        <f>SUM(Capitalzn!AZ29:AZ31)-SUM(Capitalzn!AY29:AY31)</f>
        <v>0</v>
      </c>
      <c r="BA28" s="81">
        <f>SUM(Capitalzn!BA29:BA31)-SUM(Capitalzn!AZ29:AZ31)</f>
        <v>0</v>
      </c>
      <c r="BB28" s="81">
        <f>SUM(Capitalzn!BB29:BB31)-SUM(Capitalzn!BA29:BA31)</f>
        <v>0</v>
      </c>
      <c r="BC28" s="81">
        <f>SUM(Capitalzn!BC29:BC31)-SUM(Capitalzn!BB29:BB31)</f>
        <v>0</v>
      </c>
      <c r="BD28" s="81">
        <f>SUM(Capitalzn!BD29:BD31)-SUM(Capitalzn!BC29:BC31)</f>
        <v>0</v>
      </c>
      <c r="BE28" s="82">
        <f>SUM(Capitalzn!BE29:BE31)-SUM(Capitalzn!BD29:BD31)</f>
        <v>0</v>
      </c>
      <c r="BF28" s="258">
        <f t="shared" ref="BF28:BF31" si="43">SUM(AT28:BE28)</f>
        <v>0</v>
      </c>
      <c r="BG28" s="80">
        <f>SUM(Capitalzn!BG29:BG31)-SUM(Capitalzn!BE29:BE31)</f>
        <v>0</v>
      </c>
      <c r="BH28" s="81">
        <f>SUM(Capitalzn!BH29:BH31)-SUM(Capitalzn!BG29:BG31)</f>
        <v>0</v>
      </c>
      <c r="BI28" s="81">
        <f>SUM(Capitalzn!BI29:BI31)-SUM(Capitalzn!BH29:BH31)</f>
        <v>0</v>
      </c>
      <c r="BJ28" s="81">
        <f>SUM(Capitalzn!BJ29:BJ31)-SUM(Capitalzn!BI29:BI31)</f>
        <v>0</v>
      </c>
      <c r="BK28" s="81">
        <f>SUM(Capitalzn!BK29:BK31)-SUM(Capitalzn!BJ29:BJ31)</f>
        <v>0</v>
      </c>
      <c r="BL28" s="81">
        <f>SUM(Capitalzn!BL29:BL31)-SUM(Capitalzn!BK29:BK31)</f>
        <v>0</v>
      </c>
      <c r="BM28" s="81">
        <f>SUM(Capitalzn!BM29:BM31)-SUM(Capitalzn!BL29:BL31)</f>
        <v>0</v>
      </c>
      <c r="BN28" s="81">
        <f>SUM(Capitalzn!BN29:BN31)-SUM(Capitalzn!BM29:BM31)</f>
        <v>0</v>
      </c>
      <c r="BO28" s="81">
        <f>SUM(Capitalzn!BO29:BO31)-SUM(Capitalzn!BN29:BN31)</f>
        <v>0</v>
      </c>
      <c r="BP28" s="81">
        <f>SUM(Capitalzn!BP29:BP31)-SUM(Capitalzn!BO29:BO31)</f>
        <v>0</v>
      </c>
      <c r="BQ28" s="81">
        <f>SUM(Capitalzn!BQ29:BQ31)-SUM(Capitalzn!BP29:BP31)</f>
        <v>0</v>
      </c>
      <c r="BR28" s="82">
        <f>SUM(Capitalzn!BR29:BR31)-SUM(Capitalzn!BQ29:BQ31)</f>
        <v>0</v>
      </c>
      <c r="BS28" s="255">
        <f t="shared" ref="BS28:BS31" si="44">SUM(BG28:BR28)</f>
        <v>0</v>
      </c>
    </row>
    <row r="29" spans="1:71" x14ac:dyDescent="0.2">
      <c r="A29" s="96"/>
      <c r="B29" s="202" t="s">
        <v>164</v>
      </c>
      <c r="C29" s="193"/>
      <c r="D29" s="193"/>
      <c r="E29" s="193"/>
      <c r="F29" s="148"/>
      <c r="G29" s="893">
        <f>Capitalzn!G32-Capitalzn!F32</f>
        <v>0</v>
      </c>
      <c r="H29" s="81">
        <f>Capitalzn!H32-Capitalzn!G32</f>
        <v>0</v>
      </c>
      <c r="I29" s="81">
        <f>Capitalzn!I32-Capitalzn!H32</f>
        <v>1000</v>
      </c>
      <c r="J29" s="81">
        <f>Capitalzn!J32-Capitalzn!I32</f>
        <v>0</v>
      </c>
      <c r="K29" s="81">
        <f>Capitalzn!K32-Capitalzn!J32</f>
        <v>0</v>
      </c>
      <c r="L29" s="81">
        <f>Capitalzn!L32-Capitalzn!K32</f>
        <v>0</v>
      </c>
      <c r="M29" s="81">
        <f>Capitalzn!M32-Capitalzn!L32</f>
        <v>0</v>
      </c>
      <c r="N29" s="81">
        <f>Capitalzn!N32-Capitalzn!M32</f>
        <v>0</v>
      </c>
      <c r="O29" s="81">
        <f>Capitalzn!O32-Capitalzn!N32</f>
        <v>0</v>
      </c>
      <c r="P29" s="81">
        <f>Capitalzn!P32-Capitalzn!O32</f>
        <v>0</v>
      </c>
      <c r="Q29" s="81">
        <f>Capitalzn!Q32-Capitalzn!P32</f>
        <v>0</v>
      </c>
      <c r="R29" s="82">
        <f>Capitalzn!R32-Capitalzn!Q32</f>
        <v>0</v>
      </c>
      <c r="S29" s="241">
        <f t="shared" si="40"/>
        <v>1000</v>
      </c>
      <c r="T29" s="80">
        <f>Capitalzn!T32-Capitalzn!R32</f>
        <v>0</v>
      </c>
      <c r="U29" s="81">
        <f>Capitalzn!U32-Capitalzn!T32</f>
        <v>0</v>
      </c>
      <c r="V29" s="81">
        <f>Capitalzn!V32-Capitalzn!U32</f>
        <v>0</v>
      </c>
      <c r="W29" s="81">
        <f>Capitalzn!W32-Capitalzn!V32</f>
        <v>0</v>
      </c>
      <c r="X29" s="81">
        <f>Capitalzn!X32-Capitalzn!W32</f>
        <v>0</v>
      </c>
      <c r="Y29" s="81">
        <f>Capitalzn!Y32-Capitalzn!X32</f>
        <v>0</v>
      </c>
      <c r="Z29" s="81">
        <f>Capitalzn!Z32-Capitalzn!Y32</f>
        <v>0</v>
      </c>
      <c r="AA29" s="81">
        <f>Capitalzn!AA32-Capitalzn!Z32</f>
        <v>0</v>
      </c>
      <c r="AB29" s="81">
        <f>Capitalzn!AB32-Capitalzn!AA32</f>
        <v>0</v>
      </c>
      <c r="AC29" s="81">
        <f>Capitalzn!AC32-Capitalzn!AB32</f>
        <v>0</v>
      </c>
      <c r="AD29" s="81">
        <f>Capitalzn!AD32-Capitalzn!AC32</f>
        <v>0</v>
      </c>
      <c r="AE29" s="82">
        <f>Capitalzn!AE32-Capitalzn!AD32</f>
        <v>0</v>
      </c>
      <c r="AF29" s="248">
        <f t="shared" si="41"/>
        <v>0</v>
      </c>
      <c r="AG29" s="80">
        <f>Capitalzn!AG32-Capitalzn!AE32</f>
        <v>0</v>
      </c>
      <c r="AH29" s="81">
        <f>Capitalzn!AH32-Capitalzn!AG32</f>
        <v>0</v>
      </c>
      <c r="AI29" s="81">
        <f>Capitalzn!AI32-Capitalzn!AH32</f>
        <v>0</v>
      </c>
      <c r="AJ29" s="81">
        <f>Capitalzn!AJ32-Capitalzn!AI32</f>
        <v>0</v>
      </c>
      <c r="AK29" s="81">
        <f>Capitalzn!AK32-Capitalzn!AJ32</f>
        <v>0</v>
      </c>
      <c r="AL29" s="81">
        <f>Capitalzn!AL32-Capitalzn!AK32</f>
        <v>0</v>
      </c>
      <c r="AM29" s="81">
        <f>Capitalzn!AM32-Capitalzn!AL32</f>
        <v>0</v>
      </c>
      <c r="AN29" s="81">
        <f>Capitalzn!AN32-Capitalzn!AM32</f>
        <v>0</v>
      </c>
      <c r="AO29" s="81">
        <f>Capitalzn!AO32-Capitalzn!AN32</f>
        <v>0</v>
      </c>
      <c r="AP29" s="81">
        <f>Capitalzn!AP32-Capitalzn!AO32</f>
        <v>0</v>
      </c>
      <c r="AQ29" s="81">
        <f>Capitalzn!AQ32-Capitalzn!AP32</f>
        <v>0</v>
      </c>
      <c r="AR29" s="82">
        <f>Capitalzn!AR32-Capitalzn!AQ32</f>
        <v>0</v>
      </c>
      <c r="AS29" s="262">
        <f t="shared" si="42"/>
        <v>0</v>
      </c>
      <c r="AT29" s="80">
        <f>Capitalzn!AT32-Capitalzn!AR32</f>
        <v>0</v>
      </c>
      <c r="AU29" s="81">
        <f>Capitalzn!AU32-Capitalzn!AT32</f>
        <v>0</v>
      </c>
      <c r="AV29" s="81">
        <f>Capitalzn!AV32-Capitalzn!AU32</f>
        <v>0</v>
      </c>
      <c r="AW29" s="81">
        <f>Capitalzn!AW32-Capitalzn!AV32</f>
        <v>0</v>
      </c>
      <c r="AX29" s="81">
        <f>Capitalzn!AX32-Capitalzn!AW32</f>
        <v>0</v>
      </c>
      <c r="AY29" s="81">
        <f>Capitalzn!AY32-Capitalzn!AX32</f>
        <v>0</v>
      </c>
      <c r="AZ29" s="81">
        <f>Capitalzn!AZ32-Capitalzn!AY32</f>
        <v>0</v>
      </c>
      <c r="BA29" s="81">
        <f>Capitalzn!BA32-Capitalzn!AZ32</f>
        <v>0</v>
      </c>
      <c r="BB29" s="81">
        <f>Capitalzn!BB32-Capitalzn!BA32</f>
        <v>0</v>
      </c>
      <c r="BC29" s="81">
        <f>Capitalzn!BC32-Capitalzn!BB32</f>
        <v>0</v>
      </c>
      <c r="BD29" s="81">
        <f>Capitalzn!BD32-Capitalzn!BC32</f>
        <v>0</v>
      </c>
      <c r="BE29" s="82">
        <f>Capitalzn!BE32-Capitalzn!BD32</f>
        <v>0</v>
      </c>
      <c r="BF29" s="258">
        <f t="shared" si="43"/>
        <v>0</v>
      </c>
      <c r="BG29" s="80">
        <f>Capitalzn!BG32-Capitalzn!BE32</f>
        <v>0</v>
      </c>
      <c r="BH29" s="81">
        <f>Capitalzn!BH32-Capitalzn!BG32</f>
        <v>0</v>
      </c>
      <c r="BI29" s="81">
        <f>Capitalzn!BI32-Capitalzn!BH32</f>
        <v>0</v>
      </c>
      <c r="BJ29" s="81">
        <f>Capitalzn!BJ32-Capitalzn!BI32</f>
        <v>0</v>
      </c>
      <c r="BK29" s="81">
        <f>Capitalzn!BK32-Capitalzn!BJ32</f>
        <v>0</v>
      </c>
      <c r="BL29" s="81">
        <f>Capitalzn!BL32-Capitalzn!BK32</f>
        <v>0</v>
      </c>
      <c r="BM29" s="81">
        <f>Capitalzn!BM32-Capitalzn!BL32</f>
        <v>0</v>
      </c>
      <c r="BN29" s="81">
        <f>Capitalzn!BN32-Capitalzn!BM32</f>
        <v>0</v>
      </c>
      <c r="BO29" s="81">
        <f>Capitalzn!BO32-Capitalzn!BN32</f>
        <v>0</v>
      </c>
      <c r="BP29" s="81">
        <f>Capitalzn!BP32-Capitalzn!BO32</f>
        <v>0</v>
      </c>
      <c r="BQ29" s="81">
        <f>Capitalzn!BQ32-Capitalzn!BP32</f>
        <v>0</v>
      </c>
      <c r="BR29" s="82">
        <f>Capitalzn!BR32-Capitalzn!BQ32</f>
        <v>0</v>
      </c>
      <c r="BS29" s="255">
        <f t="shared" si="44"/>
        <v>0</v>
      </c>
    </row>
    <row r="30" spans="1:71" x14ac:dyDescent="0.2">
      <c r="A30" s="96"/>
      <c r="B30" s="202" t="s">
        <v>165</v>
      </c>
      <c r="C30" s="193"/>
      <c r="D30" s="193"/>
      <c r="E30" s="193"/>
      <c r="F30" s="148"/>
      <c r="G30" s="893">
        <f>SUM(Capitalzn!G33:G35)-SUM(Capitalzn!F33:F35)</f>
        <v>0</v>
      </c>
      <c r="H30" s="81">
        <f>SUM(Capitalzn!H33:H35)-SUM(Capitalzn!G33:G35)</f>
        <v>0</v>
      </c>
      <c r="I30" s="81">
        <f>SUM(Capitalzn!I33:I35)-SUM(Capitalzn!H33:H35)</f>
        <v>0</v>
      </c>
      <c r="J30" s="81">
        <f>SUM(Capitalzn!J33:J35)-SUM(Capitalzn!I33:I35)</f>
        <v>0</v>
      </c>
      <c r="K30" s="81">
        <f>SUM(Capitalzn!K33:K35)-SUM(Capitalzn!J33:J35)</f>
        <v>0</v>
      </c>
      <c r="L30" s="81">
        <f>SUM(Capitalzn!L33:L35)-SUM(Capitalzn!K33:K35)</f>
        <v>0</v>
      </c>
      <c r="M30" s="81">
        <f>SUM(Capitalzn!M33:M35)-SUM(Capitalzn!L33:L35)</f>
        <v>0</v>
      </c>
      <c r="N30" s="81">
        <f>SUM(Capitalzn!N33:N35)-SUM(Capitalzn!M33:M35)</f>
        <v>0</v>
      </c>
      <c r="O30" s="81">
        <f>SUM(Capitalzn!O33:O35)-SUM(Capitalzn!N33:N35)</f>
        <v>0</v>
      </c>
      <c r="P30" s="81">
        <f>SUM(Capitalzn!P33:P35)-SUM(Capitalzn!O33:O35)</f>
        <v>0</v>
      </c>
      <c r="Q30" s="81">
        <f>SUM(Capitalzn!Q33:Q35)-SUM(Capitalzn!P33:P35)</f>
        <v>0</v>
      </c>
      <c r="R30" s="82">
        <f>SUM(Capitalzn!R33:R35)-SUM(Capitalzn!Q33:Q35)</f>
        <v>0</v>
      </c>
      <c r="S30" s="241">
        <f t="shared" si="40"/>
        <v>0</v>
      </c>
      <c r="T30" s="80">
        <f>SUM(Capitalzn!T33:T35)-SUM(Capitalzn!R33:R35)</f>
        <v>750</v>
      </c>
      <c r="U30" s="81">
        <f>SUM(Capitalzn!U33:U35)-SUM(Capitalzn!T33:T35)</f>
        <v>0</v>
      </c>
      <c r="V30" s="81">
        <f>SUM(Capitalzn!V33:V35)-SUM(Capitalzn!U33:U35)</f>
        <v>0</v>
      </c>
      <c r="W30" s="81">
        <f>SUM(Capitalzn!W33:W35)-SUM(Capitalzn!V33:V35)</f>
        <v>0</v>
      </c>
      <c r="X30" s="81">
        <f>SUM(Capitalzn!X33:X35)-SUM(Capitalzn!W33:W35)</f>
        <v>0</v>
      </c>
      <c r="Y30" s="81">
        <f>SUM(Capitalzn!Y33:Y35)-SUM(Capitalzn!X33:X35)</f>
        <v>0</v>
      </c>
      <c r="Z30" s="81">
        <f>SUM(Capitalzn!Z33:Z35)-SUM(Capitalzn!Y33:Y35)</f>
        <v>0</v>
      </c>
      <c r="AA30" s="81">
        <f>SUM(Capitalzn!AA33:AA35)-SUM(Capitalzn!Z33:Z35)</f>
        <v>0</v>
      </c>
      <c r="AB30" s="81">
        <f>SUM(Capitalzn!AB33:AB35)-SUM(Capitalzn!AA33:AA35)</f>
        <v>0</v>
      </c>
      <c r="AC30" s="81">
        <f>SUM(Capitalzn!AC33:AC35)-SUM(Capitalzn!AB33:AB35)</f>
        <v>0</v>
      </c>
      <c r="AD30" s="81">
        <f>SUM(Capitalzn!AD33:AD35)-SUM(Capitalzn!AC33:AC35)</f>
        <v>0</v>
      </c>
      <c r="AE30" s="82">
        <f>SUM(Capitalzn!AE33:AE35)-SUM(Capitalzn!AD33:AD35)</f>
        <v>0</v>
      </c>
      <c r="AF30" s="248">
        <f t="shared" si="41"/>
        <v>750</v>
      </c>
      <c r="AG30" s="80">
        <f>SUM(Capitalzn!AG33:AG35)-SUM(Capitalzn!AE33:AE35)</f>
        <v>750</v>
      </c>
      <c r="AH30" s="81">
        <f>SUM(Capitalzn!AH33:AH35)-SUM(Capitalzn!AG33:AG35)</f>
        <v>0</v>
      </c>
      <c r="AI30" s="81">
        <f>SUM(Capitalzn!AI33:AI35)-SUM(Capitalzn!AH33:AH35)</f>
        <v>0</v>
      </c>
      <c r="AJ30" s="81">
        <f>SUM(Capitalzn!AJ33:AJ35)-SUM(Capitalzn!AI33:AI35)</f>
        <v>0</v>
      </c>
      <c r="AK30" s="81">
        <f>SUM(Capitalzn!AK33:AK35)-SUM(Capitalzn!AJ33:AJ35)</f>
        <v>0</v>
      </c>
      <c r="AL30" s="81">
        <f>SUM(Capitalzn!AL33:AL35)-SUM(Capitalzn!AK33:AK35)</f>
        <v>0</v>
      </c>
      <c r="AM30" s="81">
        <f>SUM(Capitalzn!AM33:AM35)-SUM(Capitalzn!AL33:AL35)</f>
        <v>0</v>
      </c>
      <c r="AN30" s="81">
        <f>SUM(Capitalzn!AN33:AN35)-SUM(Capitalzn!AM33:AM35)</f>
        <v>0</v>
      </c>
      <c r="AO30" s="81">
        <f>SUM(Capitalzn!AO33:AO35)-SUM(Capitalzn!AN33:AN35)</f>
        <v>0</v>
      </c>
      <c r="AP30" s="81">
        <f>SUM(Capitalzn!AP33:AP35)-SUM(Capitalzn!AO33:AO35)</f>
        <v>0</v>
      </c>
      <c r="AQ30" s="81">
        <f>SUM(Capitalzn!AQ33:AQ35)-SUM(Capitalzn!AP33:AP35)</f>
        <v>0</v>
      </c>
      <c r="AR30" s="82">
        <f>SUM(Capitalzn!AR33:AR35)-SUM(Capitalzn!AQ33:AQ35)</f>
        <v>0</v>
      </c>
      <c r="AS30" s="262">
        <f t="shared" si="42"/>
        <v>750</v>
      </c>
      <c r="AT30" s="80">
        <f>SUM(Capitalzn!AT33:AT35)-SUM(Capitalzn!AR33:AR35)</f>
        <v>0</v>
      </c>
      <c r="AU30" s="81">
        <f>SUM(Capitalzn!AU33:AU35)-SUM(Capitalzn!AT33:AT35)</f>
        <v>0</v>
      </c>
      <c r="AV30" s="81">
        <f>SUM(Capitalzn!AV33:AV35)-SUM(Capitalzn!AU33:AU35)</f>
        <v>0</v>
      </c>
      <c r="AW30" s="81">
        <f>SUM(Capitalzn!AW33:AW35)-SUM(Capitalzn!AV33:AV35)</f>
        <v>0</v>
      </c>
      <c r="AX30" s="81">
        <f>SUM(Capitalzn!AX33:AX35)-SUM(Capitalzn!AW33:AW35)</f>
        <v>0</v>
      </c>
      <c r="AY30" s="81">
        <f>SUM(Capitalzn!AY33:AY35)-SUM(Capitalzn!AX33:AX35)</f>
        <v>0</v>
      </c>
      <c r="AZ30" s="81">
        <f>SUM(Capitalzn!AZ33:AZ35)-SUM(Capitalzn!AY33:AY35)</f>
        <v>0</v>
      </c>
      <c r="BA30" s="81">
        <f>SUM(Capitalzn!BA33:BA35)-SUM(Capitalzn!AZ33:AZ35)</f>
        <v>0</v>
      </c>
      <c r="BB30" s="81">
        <f>SUM(Capitalzn!BB33:BB35)-SUM(Capitalzn!BA33:BA35)</f>
        <v>0</v>
      </c>
      <c r="BC30" s="81">
        <f>SUM(Capitalzn!BC33:BC35)-SUM(Capitalzn!BB33:BB35)</f>
        <v>0</v>
      </c>
      <c r="BD30" s="81">
        <f>SUM(Capitalzn!BD33:BD35)-SUM(Capitalzn!BC33:BC35)</f>
        <v>0</v>
      </c>
      <c r="BE30" s="82">
        <f>SUM(Capitalzn!BE33:BE35)-SUM(Capitalzn!BD33:BD35)</f>
        <v>0</v>
      </c>
      <c r="BF30" s="258">
        <f t="shared" si="43"/>
        <v>0</v>
      </c>
      <c r="BG30" s="80">
        <f>SUM(Capitalzn!BG33:BG35)-SUM(Capitalzn!BE33:BE35)</f>
        <v>0</v>
      </c>
      <c r="BH30" s="81">
        <f>SUM(Capitalzn!BH33:BH35)-SUM(Capitalzn!BG33:BG35)</f>
        <v>0</v>
      </c>
      <c r="BI30" s="81">
        <f>SUM(Capitalzn!BI33:BI35)-SUM(Capitalzn!BH33:BH35)</f>
        <v>0</v>
      </c>
      <c r="BJ30" s="81">
        <f>SUM(Capitalzn!BJ33:BJ35)-SUM(Capitalzn!BI33:BI35)</f>
        <v>0</v>
      </c>
      <c r="BK30" s="81">
        <f>SUM(Capitalzn!BK33:BK35)-SUM(Capitalzn!BJ33:BJ35)</f>
        <v>0</v>
      </c>
      <c r="BL30" s="81">
        <f>SUM(Capitalzn!BL33:BL35)-SUM(Capitalzn!BK33:BK35)</f>
        <v>0</v>
      </c>
      <c r="BM30" s="81">
        <f>SUM(Capitalzn!BM33:BM35)-SUM(Capitalzn!BL33:BL35)</f>
        <v>0</v>
      </c>
      <c r="BN30" s="81">
        <f>SUM(Capitalzn!BN33:BN35)-SUM(Capitalzn!BM33:BM35)</f>
        <v>0</v>
      </c>
      <c r="BO30" s="81">
        <f>SUM(Capitalzn!BO33:BO35)-SUM(Capitalzn!BN33:BN35)</f>
        <v>0</v>
      </c>
      <c r="BP30" s="81">
        <f>SUM(Capitalzn!BP33:BP35)-SUM(Capitalzn!BO33:BO35)</f>
        <v>0</v>
      </c>
      <c r="BQ30" s="81">
        <f>SUM(Capitalzn!BQ33:BQ35)-SUM(Capitalzn!BP33:BP35)</f>
        <v>0</v>
      </c>
      <c r="BR30" s="82">
        <f>SUM(Capitalzn!BR33:BR35)-SUM(Capitalzn!BQ33:BQ35)</f>
        <v>0</v>
      </c>
      <c r="BS30" s="255">
        <f t="shared" si="44"/>
        <v>0</v>
      </c>
    </row>
    <row r="31" spans="1:71" x14ac:dyDescent="0.2">
      <c r="A31" s="100"/>
      <c r="B31" s="202" t="s">
        <v>218</v>
      </c>
      <c r="C31" s="193"/>
      <c r="D31" s="193"/>
      <c r="E31" s="193"/>
      <c r="F31" s="148"/>
      <c r="G31" s="893">
        <f>-Income!G$50</f>
        <v>0</v>
      </c>
      <c r="H31" s="81">
        <f>-Income!H$50</f>
        <v>0</v>
      </c>
      <c r="I31" s="81">
        <f>-Income!I$50</f>
        <v>0</v>
      </c>
      <c r="J31" s="81">
        <f>-Income!J$50</f>
        <v>0</v>
      </c>
      <c r="K31" s="81">
        <f>-Income!K$50</f>
        <v>0</v>
      </c>
      <c r="L31" s="81">
        <f>-Income!L$50</f>
        <v>0</v>
      </c>
      <c r="M31" s="81">
        <f>-Income!M$50</f>
        <v>0</v>
      </c>
      <c r="N31" s="81">
        <f>-Income!N$50</f>
        <v>0</v>
      </c>
      <c r="O31" s="81">
        <f>-Income!O$50</f>
        <v>0</v>
      </c>
      <c r="P31" s="81">
        <f>-Income!P$50</f>
        <v>0</v>
      </c>
      <c r="Q31" s="81">
        <f>-Income!Q$50</f>
        <v>0</v>
      </c>
      <c r="R31" s="82">
        <f>-Income!R$50</f>
        <v>0</v>
      </c>
      <c r="S31" s="241">
        <f t="shared" si="40"/>
        <v>0</v>
      </c>
      <c r="T31" s="80">
        <f>-Income!T$50</f>
        <v>0</v>
      </c>
      <c r="U31" s="81">
        <f>-Income!U$50</f>
        <v>0</v>
      </c>
      <c r="V31" s="81">
        <f>-Income!V$50</f>
        <v>-200</v>
      </c>
      <c r="W31" s="81">
        <f>-Income!W$50</f>
        <v>0</v>
      </c>
      <c r="X31" s="81">
        <f>-Income!X$50</f>
        <v>0</v>
      </c>
      <c r="Y31" s="81">
        <f>-Income!Y$50</f>
        <v>-200</v>
      </c>
      <c r="Z31" s="81">
        <f>-Income!Z$50</f>
        <v>0</v>
      </c>
      <c r="AA31" s="81">
        <f>-Income!AA$50</f>
        <v>0</v>
      </c>
      <c r="AB31" s="81">
        <f>-Income!AB$50</f>
        <v>-200</v>
      </c>
      <c r="AC31" s="81">
        <f>-Income!AC$50</f>
        <v>0</v>
      </c>
      <c r="AD31" s="81">
        <f>-Income!AD$50</f>
        <v>0</v>
      </c>
      <c r="AE31" s="82">
        <f>-Income!AE$50</f>
        <v>-200</v>
      </c>
      <c r="AF31" s="248">
        <f t="shared" si="41"/>
        <v>-800</v>
      </c>
      <c r="AG31" s="80">
        <f>-Income!AG$50</f>
        <v>0</v>
      </c>
      <c r="AH31" s="81">
        <f>-Income!AH$50</f>
        <v>0</v>
      </c>
      <c r="AI31" s="81">
        <f>-Income!AI$50</f>
        <v>-300</v>
      </c>
      <c r="AJ31" s="81">
        <f>-Income!AJ$50</f>
        <v>0</v>
      </c>
      <c r="AK31" s="81">
        <f>-Income!AK$50</f>
        <v>0</v>
      </c>
      <c r="AL31" s="81">
        <f>-Income!AL$50</f>
        <v>-300</v>
      </c>
      <c r="AM31" s="81">
        <f>-Income!AM$50</f>
        <v>0</v>
      </c>
      <c r="AN31" s="81">
        <f>-Income!AN$50</f>
        <v>0</v>
      </c>
      <c r="AO31" s="81">
        <f>-Income!AO$50</f>
        <v>-300</v>
      </c>
      <c r="AP31" s="81">
        <f>-Income!AP$50</f>
        <v>0</v>
      </c>
      <c r="AQ31" s="81">
        <f>-Income!AQ$50</f>
        <v>0</v>
      </c>
      <c r="AR31" s="82">
        <f>-Income!AR$50</f>
        <v>-300</v>
      </c>
      <c r="AS31" s="262">
        <f t="shared" si="42"/>
        <v>-1200</v>
      </c>
      <c r="AT31" s="80">
        <f>-Income!AT$50</f>
        <v>0</v>
      </c>
      <c r="AU31" s="81">
        <f>-Income!AU$50</f>
        <v>0</v>
      </c>
      <c r="AV31" s="81">
        <f>-Income!AV$50</f>
        <v>-400</v>
      </c>
      <c r="AW31" s="81">
        <f>-Income!AW$50</f>
        <v>0</v>
      </c>
      <c r="AX31" s="81">
        <f>-Income!AX$50</f>
        <v>0</v>
      </c>
      <c r="AY31" s="81">
        <f>-Income!AY$50</f>
        <v>-400</v>
      </c>
      <c r="AZ31" s="81">
        <f>-Income!AZ$50</f>
        <v>0</v>
      </c>
      <c r="BA31" s="81">
        <f>-Income!BA$50</f>
        <v>0</v>
      </c>
      <c r="BB31" s="81">
        <f>-Income!BB$50</f>
        <v>-400</v>
      </c>
      <c r="BC31" s="81">
        <f>-Income!BC$50</f>
        <v>0</v>
      </c>
      <c r="BD31" s="81">
        <f>-Income!BD$50</f>
        <v>0</v>
      </c>
      <c r="BE31" s="82">
        <f>-Income!BE$50</f>
        <v>-400</v>
      </c>
      <c r="BF31" s="258">
        <f t="shared" si="43"/>
        <v>-1600</v>
      </c>
      <c r="BG31" s="80">
        <f>-Income!BG$50</f>
        <v>0</v>
      </c>
      <c r="BH31" s="81">
        <f>-Income!BH$50</f>
        <v>0</v>
      </c>
      <c r="BI31" s="81">
        <f>-Income!BI$50</f>
        <v>-500</v>
      </c>
      <c r="BJ31" s="81">
        <f>-Income!BJ$50</f>
        <v>0</v>
      </c>
      <c r="BK31" s="81">
        <f>-Income!BK$50</f>
        <v>0</v>
      </c>
      <c r="BL31" s="81">
        <f>-Income!BL$50</f>
        <v>-500</v>
      </c>
      <c r="BM31" s="81">
        <f>-Income!BM$50</f>
        <v>0</v>
      </c>
      <c r="BN31" s="81">
        <f>-Income!BN$50</f>
        <v>0</v>
      </c>
      <c r="BO31" s="81">
        <f>-Income!BO$50</f>
        <v>-500</v>
      </c>
      <c r="BP31" s="81">
        <f>-Income!BP$50</f>
        <v>0</v>
      </c>
      <c r="BQ31" s="81">
        <f>-Income!BQ$50</f>
        <v>0</v>
      </c>
      <c r="BR31" s="82">
        <f>-Income!BR$50</f>
        <v>-500</v>
      </c>
      <c r="BS31" s="255">
        <f t="shared" si="44"/>
        <v>-2000</v>
      </c>
    </row>
    <row r="32" spans="1:71" s="172" customFormat="1" x14ac:dyDescent="0.2">
      <c r="A32" s="170"/>
      <c r="B32" s="226" t="s">
        <v>219</v>
      </c>
      <c r="C32" s="364"/>
      <c r="D32" s="364"/>
      <c r="E32" s="364"/>
      <c r="F32" s="171"/>
      <c r="G32" s="896">
        <f t="shared" ref="G32:R32" si="45">SUM(G24:G31)</f>
        <v>1787.9321500000001</v>
      </c>
      <c r="H32" s="236">
        <f t="shared" si="45"/>
        <v>628.29331667317899</v>
      </c>
      <c r="I32" s="236">
        <f t="shared" si="45"/>
        <v>643.78525033653693</v>
      </c>
      <c r="J32" s="236">
        <f t="shared" si="45"/>
        <v>2467.7160067596201</v>
      </c>
      <c r="K32" s="236">
        <f t="shared" si="45"/>
        <v>1841.9430005181343</v>
      </c>
      <c r="L32" s="236">
        <f t="shared" si="45"/>
        <v>2278.2894074968235</v>
      </c>
      <c r="M32" s="236">
        <f t="shared" si="45"/>
        <v>883.54352085551204</v>
      </c>
      <c r="N32" s="236">
        <f t="shared" si="45"/>
        <v>789.24999105998154</v>
      </c>
      <c r="O32" s="236">
        <f t="shared" si="45"/>
        <v>515.44979104681784</v>
      </c>
      <c r="P32" s="236">
        <f t="shared" si="45"/>
        <v>170.70934848921314</v>
      </c>
      <c r="Q32" s="236">
        <f t="shared" si="45"/>
        <v>-82.092241502365368</v>
      </c>
      <c r="R32" s="237">
        <f t="shared" si="45"/>
        <v>-243.90030461854394</v>
      </c>
      <c r="S32" s="238">
        <f t="shared" ref="S32" si="46">SUM(G32:R32)</f>
        <v>11680.919237114909</v>
      </c>
      <c r="T32" s="235">
        <f t="shared" ref="T32:AE32" si="47">SUM(T24:T31)</f>
        <v>2193.5952478987206</v>
      </c>
      <c r="U32" s="236">
        <f t="shared" si="47"/>
        <v>1176.7257263493025</v>
      </c>
      <c r="V32" s="236">
        <f t="shared" si="47"/>
        <v>112.91139908958621</v>
      </c>
      <c r="W32" s="236">
        <f t="shared" si="47"/>
        <v>-1032.8367306710957</v>
      </c>
      <c r="X32" s="236">
        <f t="shared" si="47"/>
        <v>-1360.3049094659805</v>
      </c>
      <c r="Y32" s="236">
        <f t="shared" si="47"/>
        <v>-1754.0618870940427</v>
      </c>
      <c r="Z32" s="236">
        <f t="shared" si="47"/>
        <v>-2344.549862835499</v>
      </c>
      <c r="AA32" s="236">
        <f t="shared" si="47"/>
        <v>-2481.8506334330991</v>
      </c>
      <c r="AB32" s="236">
        <f t="shared" si="47"/>
        <v>-3792.1427626735194</v>
      </c>
      <c r="AC32" s="236">
        <f t="shared" si="47"/>
        <v>-4887.8491066076613</v>
      </c>
      <c r="AD32" s="236">
        <f t="shared" si="47"/>
        <v>-6144.605647074819</v>
      </c>
      <c r="AE32" s="237">
        <f t="shared" si="47"/>
        <v>-7807.3062032960352</v>
      </c>
      <c r="AF32" s="249">
        <f t="shared" ref="AF32" si="48">SUM(T32:AE32)</f>
        <v>-28122.275369814139</v>
      </c>
      <c r="AG32" s="235">
        <f t="shared" ref="AG32:AR32" si="49">SUM(AG24:AG31)</f>
        <v>-10318.69186105625</v>
      </c>
      <c r="AH32" s="236">
        <f t="shared" si="49"/>
        <v>-552.22446456668604</v>
      </c>
      <c r="AI32" s="236">
        <f t="shared" si="49"/>
        <v>-9557.4941133538014</v>
      </c>
      <c r="AJ32" s="236">
        <f t="shared" si="49"/>
        <v>-18448.361138676286</v>
      </c>
      <c r="AK32" s="236">
        <f t="shared" si="49"/>
        <v>-21047.919259234619</v>
      </c>
      <c r="AL32" s="236">
        <f t="shared" si="49"/>
        <v>-23759.98336507973</v>
      </c>
      <c r="AM32" s="236">
        <f t="shared" si="49"/>
        <v>-26801.146528435245</v>
      </c>
      <c r="AN32" s="236">
        <f t="shared" si="49"/>
        <v>-29791.966496080371</v>
      </c>
      <c r="AO32" s="236">
        <f t="shared" si="49"/>
        <v>-33051.626059800008</v>
      </c>
      <c r="AP32" s="236">
        <f t="shared" si="49"/>
        <v>-36819.565440929946</v>
      </c>
      <c r="AQ32" s="236">
        <f t="shared" si="49"/>
        <v>-40601.427933012405</v>
      </c>
      <c r="AR32" s="237">
        <f t="shared" si="49"/>
        <v>-44790.724074086495</v>
      </c>
      <c r="AS32" s="263">
        <f t="shared" ref="AS32" si="50">SUM(AG32:AR32)</f>
        <v>-295541.13073431182</v>
      </c>
      <c r="AT32" s="235">
        <f t="shared" ref="AT32:BE32" si="51">SUM(AT24:AT31)</f>
        <v>-49511.223387103222</v>
      </c>
      <c r="AU32" s="236">
        <f t="shared" si="51"/>
        <v>12193.326487210268</v>
      </c>
      <c r="AV32" s="236">
        <f t="shared" si="51"/>
        <v>-25901.94455543163</v>
      </c>
      <c r="AW32" s="236">
        <f t="shared" si="51"/>
        <v>-66202.397991040751</v>
      </c>
      <c r="AX32" s="236">
        <f t="shared" si="51"/>
        <v>-72703.676110097964</v>
      </c>
      <c r="AY32" s="236">
        <f t="shared" si="51"/>
        <v>-79969.742791525845</v>
      </c>
      <c r="AZ32" s="236">
        <f t="shared" si="51"/>
        <v>-88625.052645853371</v>
      </c>
      <c r="BA32" s="236">
        <f t="shared" si="51"/>
        <v>-97280.042097009646</v>
      </c>
      <c r="BB32" s="236">
        <f t="shared" si="51"/>
        <v>-106946.33595333504</v>
      </c>
      <c r="BC32" s="236">
        <f t="shared" si="51"/>
        <v>-118443.51838414388</v>
      </c>
      <c r="BD32" s="236">
        <f t="shared" si="51"/>
        <v>-129949.0349379754</v>
      </c>
      <c r="BE32" s="237">
        <f t="shared" si="51"/>
        <v>-142982.94993255119</v>
      </c>
      <c r="BF32" s="259">
        <f t="shared" ref="BF32" si="52">SUM(AT32:BE32)</f>
        <v>-966322.59229885787</v>
      </c>
      <c r="BG32" s="235">
        <f t="shared" ref="BG32:BR32" si="53">SUM(BG24:BG31)</f>
        <v>-159392.40825458037</v>
      </c>
      <c r="BH32" s="236">
        <f t="shared" si="53"/>
        <v>36137.945397407035</v>
      </c>
      <c r="BI32" s="236">
        <f t="shared" si="53"/>
        <v>-84060.816898573859</v>
      </c>
      <c r="BJ32" s="236">
        <f t="shared" si="53"/>
        <v>-206155.4237976337</v>
      </c>
      <c r="BK32" s="236">
        <f t="shared" si="53"/>
        <v>-221366.7946915215</v>
      </c>
      <c r="BL32" s="236">
        <f t="shared" si="53"/>
        <v>-237279.38852484783</v>
      </c>
      <c r="BM32" s="236">
        <f t="shared" si="53"/>
        <v>-255672.58845002812</v>
      </c>
      <c r="BN32" s="236">
        <f t="shared" si="53"/>
        <v>-272477.6022359138</v>
      </c>
      <c r="BO32" s="236">
        <f t="shared" si="53"/>
        <v>-290572.07537950051</v>
      </c>
      <c r="BP32" s="236">
        <f t="shared" si="53"/>
        <v>-312113.19408834859</v>
      </c>
      <c r="BQ32" s="236">
        <f t="shared" si="53"/>
        <v>-331790.96676379978</v>
      </c>
      <c r="BR32" s="237">
        <f t="shared" si="53"/>
        <v>-355315.86430566927</v>
      </c>
      <c r="BS32" s="256">
        <f t="shared" ref="BS32" si="54">SUM(BG32:BR32)</f>
        <v>-2690059.1779930107</v>
      </c>
    </row>
    <row r="33" spans="1:71" ht="6" customHeight="1" x14ac:dyDescent="0.2">
      <c r="A33" s="158"/>
      <c r="B33" s="198"/>
      <c r="C33" s="362"/>
      <c r="D33" s="362"/>
      <c r="E33" s="362"/>
      <c r="F33" s="160"/>
      <c r="G33" s="119"/>
      <c r="H33" s="119"/>
      <c r="I33" s="119"/>
      <c r="J33" s="119"/>
      <c r="K33" s="119"/>
      <c r="L33" s="119"/>
      <c r="M33" s="119"/>
      <c r="N33" s="119"/>
      <c r="O33" s="119"/>
      <c r="P33" s="119"/>
      <c r="Q33" s="119"/>
      <c r="R33" s="119"/>
      <c r="S33" s="119"/>
      <c r="T33" s="119"/>
      <c r="U33" s="119"/>
      <c r="V33" s="119"/>
      <c r="W33" s="119"/>
      <c r="X33" s="119"/>
      <c r="Y33" s="119"/>
      <c r="Z33" s="119"/>
      <c r="AA33" s="119"/>
      <c r="AB33" s="119"/>
      <c r="AC33" s="119"/>
      <c r="AD33" s="119"/>
      <c r="AE33" s="119"/>
      <c r="AF33" s="119"/>
      <c r="AG33" s="119"/>
      <c r="AH33" s="119"/>
      <c r="AI33" s="119"/>
      <c r="AJ33" s="119"/>
      <c r="AK33" s="119"/>
      <c r="AL33" s="119"/>
      <c r="AM33" s="119"/>
      <c r="AN33" s="119"/>
      <c r="AO33" s="119"/>
      <c r="AP33" s="119"/>
      <c r="AQ33" s="119"/>
      <c r="AR33" s="119"/>
      <c r="AS33" s="119"/>
      <c r="AT33" s="119"/>
      <c r="AU33" s="119"/>
      <c r="AV33" s="119"/>
      <c r="AW33" s="119"/>
      <c r="AX33" s="119"/>
      <c r="AY33" s="119"/>
      <c r="AZ33" s="119"/>
      <c r="BA33" s="119"/>
      <c r="BB33" s="119"/>
      <c r="BC33" s="119"/>
      <c r="BD33" s="119"/>
      <c r="BE33" s="119"/>
      <c r="BF33" s="119"/>
      <c r="BG33" s="119"/>
      <c r="BH33" s="119"/>
      <c r="BI33" s="119"/>
      <c r="BJ33" s="119"/>
      <c r="BK33" s="119"/>
      <c r="BL33" s="119"/>
      <c r="BM33" s="119"/>
      <c r="BN33" s="119"/>
      <c r="BO33" s="119"/>
      <c r="BP33" s="119"/>
      <c r="BQ33" s="119"/>
      <c r="BR33" s="119"/>
      <c r="BS33" s="119"/>
    </row>
    <row r="34" spans="1:71" s="58" customFormat="1" ht="6" customHeight="1" x14ac:dyDescent="0.2">
      <c r="B34" s="162"/>
      <c r="C34" s="162"/>
      <c r="D34" s="162"/>
      <c r="E34" s="162"/>
      <c r="F34" s="59"/>
      <c r="G34" s="59"/>
      <c r="H34" s="162"/>
      <c r="I34" s="162"/>
      <c r="J34" s="162"/>
      <c r="K34" s="162"/>
      <c r="L34" s="162"/>
      <c r="M34" s="162"/>
      <c r="N34" s="162"/>
      <c r="O34" s="162"/>
      <c r="P34" s="162"/>
      <c r="Q34" s="162"/>
      <c r="R34" s="162"/>
      <c r="S34" s="242"/>
      <c r="T34" s="59"/>
      <c r="U34" s="162"/>
      <c r="V34" s="162"/>
      <c r="W34" s="162"/>
      <c r="X34" s="162"/>
      <c r="Y34" s="162"/>
      <c r="Z34" s="162"/>
      <c r="AA34" s="162"/>
      <c r="AB34" s="162"/>
      <c r="AC34" s="162"/>
      <c r="AD34" s="162"/>
      <c r="AE34" s="162"/>
      <c r="AF34" s="242"/>
      <c r="AG34" s="59"/>
      <c r="AH34" s="162"/>
      <c r="AI34" s="162"/>
      <c r="AJ34" s="162"/>
      <c r="AK34" s="162"/>
      <c r="AL34" s="162"/>
      <c r="AM34" s="162"/>
      <c r="AN34" s="162"/>
      <c r="AO34" s="162"/>
      <c r="AP34" s="162"/>
      <c r="AQ34" s="162"/>
      <c r="AR34" s="162"/>
      <c r="AS34" s="242"/>
      <c r="AT34" s="59"/>
      <c r="AU34" s="162"/>
      <c r="AV34" s="162"/>
      <c r="AW34" s="162"/>
      <c r="AX34" s="162"/>
      <c r="AY34" s="162"/>
      <c r="AZ34" s="162"/>
      <c r="BA34" s="162"/>
      <c r="BB34" s="162"/>
      <c r="BC34" s="162"/>
      <c r="BD34" s="162"/>
      <c r="BE34" s="162"/>
      <c r="BF34" s="242"/>
      <c r="BG34" s="59"/>
      <c r="BH34" s="162"/>
      <c r="BI34" s="162"/>
      <c r="BJ34" s="162"/>
      <c r="BK34" s="162"/>
      <c r="BL34" s="162"/>
      <c r="BM34" s="162"/>
      <c r="BN34" s="162"/>
      <c r="BO34" s="162"/>
      <c r="BP34" s="162"/>
      <c r="BQ34" s="162"/>
      <c r="BR34" s="162"/>
      <c r="BS34" s="242"/>
    </row>
    <row r="35" spans="1:71" s="165" customFormat="1" ht="15" x14ac:dyDescent="0.25">
      <c r="A35" s="130"/>
      <c r="B35" s="239" t="s">
        <v>220</v>
      </c>
      <c r="C35" s="164"/>
      <c r="D35" s="164"/>
      <c r="E35" s="164"/>
      <c r="F35" s="136"/>
      <c r="G35" s="135">
        <f>SUM(G12,G19,G32)</f>
        <v>791.81785000000013</v>
      </c>
      <c r="H35" s="135">
        <f t="shared" ref="H35:R35" si="55">SUM(H12,H19,H32)</f>
        <v>-742.15021249999984</v>
      </c>
      <c r="I35" s="135">
        <f t="shared" si="55"/>
        <v>-152.78083645833362</v>
      </c>
      <c r="J35" s="135">
        <f t="shared" si="55"/>
        <v>-157.39603324652671</v>
      </c>
      <c r="K35" s="135">
        <f t="shared" si="55"/>
        <v>-173.20253997540544</v>
      </c>
      <c r="L35" s="135">
        <f t="shared" si="55"/>
        <v>-202.97169366085564</v>
      </c>
      <c r="M35" s="135">
        <f t="shared" si="55"/>
        <v>-247.63320109301003</v>
      </c>
      <c r="N35" s="135">
        <f t="shared" si="55"/>
        <v>-318.84170954305273</v>
      </c>
      <c r="O35" s="135">
        <f t="shared" si="55"/>
        <v>-363.86007022622425</v>
      </c>
      <c r="P35" s="135">
        <f t="shared" si="55"/>
        <v>-330.27028810250914</v>
      </c>
      <c r="Q35" s="135">
        <f t="shared" si="55"/>
        <v>-330.81010118050892</v>
      </c>
      <c r="R35" s="135">
        <f t="shared" si="55"/>
        <v>-382.18227572703438</v>
      </c>
      <c r="S35" s="141">
        <f t="shared" ref="S35" si="56">SUM(G35:R35)</f>
        <v>-2610.2811117134606</v>
      </c>
      <c r="T35" s="135">
        <f>SUM(T12,T19,T32)</f>
        <v>-452.10086901045497</v>
      </c>
      <c r="U35" s="135">
        <f t="shared" ref="U35:AE35" si="57">SUM(U12,U19,U32)</f>
        <v>-2246.3121098299421</v>
      </c>
      <c r="V35" s="135">
        <f t="shared" si="57"/>
        <v>164.42091321087241</v>
      </c>
      <c r="W35" s="135">
        <f t="shared" si="57"/>
        <v>-10.104314308383437</v>
      </c>
      <c r="X35" s="135">
        <f t="shared" si="57"/>
        <v>-1076.009910684573</v>
      </c>
      <c r="Y35" s="135">
        <f t="shared" si="57"/>
        <v>-1307.4480406860796</v>
      </c>
      <c r="Z35" s="135">
        <f t="shared" si="57"/>
        <v>-1619.6716174154299</v>
      </c>
      <c r="AA35" s="135">
        <f t="shared" si="57"/>
        <v>-1572.5944355242218</v>
      </c>
      <c r="AB35" s="135">
        <f t="shared" si="57"/>
        <v>-2557.344026825067</v>
      </c>
      <c r="AC35" s="135">
        <f t="shared" si="57"/>
        <v>-3193.5343658487509</v>
      </c>
      <c r="AD35" s="135">
        <f t="shared" si="57"/>
        <v>-4071.1583813647603</v>
      </c>
      <c r="AE35" s="135">
        <f t="shared" si="57"/>
        <v>-4459.1769971149934</v>
      </c>
      <c r="AF35" s="185">
        <f t="shared" ref="AF35" si="58">SUM(T35:AE35)</f>
        <v>-22401.03415540178</v>
      </c>
      <c r="AG35" s="135">
        <f>SUM(AG12,AG19,AG32)</f>
        <v>-4441.6163382342602</v>
      </c>
      <c r="AH35" s="135">
        <f t="shared" ref="AH35:AR35" si="59">SUM(AH12,AH19,AH32)</f>
        <v>-16998.234794097734</v>
      </c>
      <c r="AI35" s="135">
        <f t="shared" si="59"/>
        <v>1860.4043490539771</v>
      </c>
      <c r="AJ35" s="135">
        <f t="shared" si="59"/>
        <v>1503.0917583755654</v>
      </c>
      <c r="AK35" s="135">
        <f t="shared" si="59"/>
        <v>-4987.9057812148567</v>
      </c>
      <c r="AL35" s="135">
        <f t="shared" si="59"/>
        <v>-5242.2207584397111</v>
      </c>
      <c r="AM35" s="135">
        <f t="shared" si="59"/>
        <v>-5611.734216286819</v>
      </c>
      <c r="AN35" s="135">
        <f t="shared" si="59"/>
        <v>-6211.3247580455209</v>
      </c>
      <c r="AO35" s="135">
        <f t="shared" si="59"/>
        <v>-6655.5479287108756</v>
      </c>
      <c r="AP35" s="135">
        <f t="shared" si="59"/>
        <v>-7229.639804971237</v>
      </c>
      <c r="AQ35" s="135">
        <f t="shared" si="59"/>
        <v>-8077.8839892949763</v>
      </c>
      <c r="AR35" s="135">
        <f t="shared" si="59"/>
        <v>-8726.7933205071095</v>
      </c>
      <c r="AS35" s="188">
        <f t="shared" ref="AS35" si="60">SUM(AG35:AR35)</f>
        <v>-70819.405582373554</v>
      </c>
      <c r="AT35" s="135">
        <f>SUM(AT12,AT19,AT32)</f>
        <v>-9524.5070026959947</v>
      </c>
      <c r="AU35" s="135">
        <f t="shared" ref="AU35:BE35" si="61">SUM(AU12,AU19,AU32)</f>
        <v>-78381.581536246798</v>
      </c>
      <c r="AV35" s="135">
        <f t="shared" si="61"/>
        <v>22767.553619261893</v>
      </c>
      <c r="AW35" s="135">
        <f t="shared" si="61"/>
        <v>20761.192537455674</v>
      </c>
      <c r="AX35" s="135">
        <f t="shared" si="61"/>
        <v>-14206.469987560049</v>
      </c>
      <c r="AY35" s="135">
        <f t="shared" si="61"/>
        <v>-15334.979341814556</v>
      </c>
      <c r="AZ35" s="135">
        <f t="shared" si="61"/>
        <v>-16749.402021919261</v>
      </c>
      <c r="BA35" s="135">
        <f t="shared" si="61"/>
        <v>-18880.264298419817</v>
      </c>
      <c r="BB35" s="135">
        <f t="shared" si="61"/>
        <v>-20384.839686869498</v>
      </c>
      <c r="BC35" s="135">
        <f t="shared" si="61"/>
        <v>-22276.447597054677</v>
      </c>
      <c r="BD35" s="135">
        <f t="shared" si="61"/>
        <v>-25102.471856680175</v>
      </c>
      <c r="BE35" s="135">
        <f t="shared" si="61"/>
        <v>-25599.637632425292</v>
      </c>
      <c r="BF35" s="183">
        <f t="shared" ref="BF35" si="62">SUM(AT35:BE35)</f>
        <v>-202911.85480496858</v>
      </c>
      <c r="BG35" s="135">
        <f>SUM(BG12,BG19,BG32)</f>
        <v>-25386.142429049622</v>
      </c>
      <c r="BH35" s="135">
        <f t="shared" ref="BH35:BR35" si="63">SUM(BH12,BH19,BH32)</f>
        <v>-238152.5508429904</v>
      </c>
      <c r="BI35" s="135">
        <f t="shared" si="63"/>
        <v>80788.650907741307</v>
      </c>
      <c r="BJ35" s="135">
        <f t="shared" si="63"/>
        <v>78563.176906843699</v>
      </c>
      <c r="BK35" s="135">
        <f t="shared" si="63"/>
        <v>-28548.063464753999</v>
      </c>
      <c r="BL35" s="135">
        <f t="shared" si="63"/>
        <v>-29085.976147440146</v>
      </c>
      <c r="BM35" s="135">
        <f t="shared" si="63"/>
        <v>-30299.780634535506</v>
      </c>
      <c r="BN35" s="135">
        <f t="shared" si="63"/>
        <v>-33333.517187852587</v>
      </c>
      <c r="BO35" s="135">
        <f t="shared" si="63"/>
        <v>-34307.87785019388</v>
      </c>
      <c r="BP35" s="135">
        <f t="shared" si="63"/>
        <v>-36064.772813608637</v>
      </c>
      <c r="BQ35" s="135">
        <f t="shared" si="63"/>
        <v>-40080.927738876897</v>
      </c>
      <c r="BR35" s="135">
        <f t="shared" si="63"/>
        <v>-22906.494606571447</v>
      </c>
      <c r="BS35" s="181">
        <f t="shared" ref="BS35" si="64">SUM(BG35:BR35)</f>
        <v>-358814.27590128809</v>
      </c>
    </row>
    <row r="36" spans="1:71" s="58" customFormat="1" ht="6" customHeight="1" x14ac:dyDescent="0.2">
      <c r="B36" s="162"/>
      <c r="C36" s="162"/>
      <c r="D36" s="162"/>
      <c r="E36" s="162"/>
      <c r="F36" s="59"/>
      <c r="G36" s="59"/>
      <c r="H36" s="162"/>
      <c r="I36" s="162"/>
      <c r="J36" s="162"/>
      <c r="K36" s="162"/>
      <c r="L36" s="162"/>
      <c r="M36" s="162"/>
      <c r="N36" s="162"/>
      <c r="O36" s="162"/>
      <c r="P36" s="162"/>
      <c r="Q36" s="162"/>
      <c r="R36" s="162"/>
      <c r="S36" s="242"/>
      <c r="T36" s="59"/>
      <c r="U36" s="162"/>
      <c r="V36" s="162"/>
      <c r="W36" s="162"/>
      <c r="X36" s="162"/>
      <c r="Y36" s="162"/>
      <c r="Z36" s="162"/>
      <c r="AA36" s="162"/>
      <c r="AB36" s="162"/>
      <c r="AC36" s="162"/>
      <c r="AD36" s="162"/>
      <c r="AE36" s="162"/>
      <c r="AF36" s="242"/>
      <c r="AG36" s="59"/>
      <c r="AH36" s="162"/>
      <c r="AI36" s="162"/>
      <c r="AJ36" s="162"/>
      <c r="AK36" s="162"/>
      <c r="AL36" s="162"/>
      <c r="AM36" s="162"/>
      <c r="AN36" s="162"/>
      <c r="AO36" s="162"/>
      <c r="AP36" s="162"/>
      <c r="AQ36" s="162"/>
      <c r="AR36" s="162"/>
      <c r="AS36" s="242"/>
      <c r="AT36" s="59"/>
      <c r="AU36" s="162"/>
      <c r="AV36" s="162"/>
      <c r="AW36" s="162"/>
      <c r="AX36" s="162"/>
      <c r="AY36" s="162"/>
      <c r="AZ36" s="162"/>
      <c r="BA36" s="162"/>
      <c r="BB36" s="162"/>
      <c r="BC36" s="162"/>
      <c r="BD36" s="162"/>
      <c r="BE36" s="162"/>
      <c r="BF36" s="242"/>
      <c r="BG36" s="59"/>
      <c r="BH36" s="162"/>
      <c r="BI36" s="162"/>
      <c r="BJ36" s="162"/>
      <c r="BK36" s="162"/>
      <c r="BL36" s="162"/>
      <c r="BM36" s="162"/>
      <c r="BN36" s="162"/>
      <c r="BO36" s="162"/>
      <c r="BP36" s="162"/>
      <c r="BQ36" s="162"/>
      <c r="BR36" s="162"/>
      <c r="BS36" s="242"/>
    </row>
    <row r="37" spans="1:71" s="173" customFormat="1" x14ac:dyDescent="0.2">
      <c r="B37" s="204" t="s">
        <v>270</v>
      </c>
      <c r="C37" s="204"/>
      <c r="D37" s="204"/>
      <c r="E37" s="204"/>
      <c r="G37" s="123"/>
      <c r="H37" s="124">
        <f>Balance!G5</f>
        <v>791.81785000000002</v>
      </c>
      <c r="I37" s="124">
        <f>Balance!H5</f>
        <v>49.66763750000041</v>
      </c>
      <c r="J37" s="124">
        <f>Balance!I5</f>
        <v>-103.11319895833344</v>
      </c>
      <c r="K37" s="124">
        <f>Balance!J5</f>
        <v>-260.50923220486015</v>
      </c>
      <c r="L37" s="124">
        <f>Balance!K5</f>
        <v>-433.71177218026651</v>
      </c>
      <c r="M37" s="124">
        <f>Balance!L5</f>
        <v>-636.68346584112032</v>
      </c>
      <c r="N37" s="124">
        <f>Balance!M5</f>
        <v>-884.31666693413263</v>
      </c>
      <c r="O37" s="124">
        <f>Balance!N5</f>
        <v>-1203.1583764771835</v>
      </c>
      <c r="P37" s="124">
        <f>Balance!O5</f>
        <v>-1567.0184467034078</v>
      </c>
      <c r="Q37" s="124">
        <f>Balance!P5</f>
        <v>-1897.2887348059171</v>
      </c>
      <c r="R37" s="125">
        <f>Balance!Q5</f>
        <v>-2228.098835986425</v>
      </c>
      <c r="S37" s="240">
        <f>G37</f>
        <v>0</v>
      </c>
      <c r="T37" s="123">
        <f>Balance!R5</f>
        <v>-2610.2811117134615</v>
      </c>
      <c r="U37" s="124">
        <f>Balance!T5</f>
        <v>-3062.3819807239161</v>
      </c>
      <c r="V37" s="124">
        <f>Balance!U5</f>
        <v>-5308.6940905538595</v>
      </c>
      <c r="W37" s="124">
        <f>Balance!V5</f>
        <v>-5144.2731773429859</v>
      </c>
      <c r="X37" s="124">
        <f>Balance!W5</f>
        <v>-5154.3774916513703</v>
      </c>
      <c r="Y37" s="124">
        <f>Balance!X5</f>
        <v>-6230.3874023359404</v>
      </c>
      <c r="Z37" s="124">
        <f>Balance!Y5</f>
        <v>-7537.8354430220206</v>
      </c>
      <c r="AA37" s="124">
        <f>Balance!Z5</f>
        <v>-9157.5070604374523</v>
      </c>
      <c r="AB37" s="124">
        <f>Balance!AA5</f>
        <v>-10730.10149596167</v>
      </c>
      <c r="AC37" s="124">
        <f>Balance!AB5</f>
        <v>-13287.44552278674</v>
      </c>
      <c r="AD37" s="124">
        <f>Balance!AC5</f>
        <v>-16480.979888635491</v>
      </c>
      <c r="AE37" s="125">
        <f>Balance!AD5</f>
        <v>-20552.138270000254</v>
      </c>
      <c r="AF37" s="247">
        <f>T37</f>
        <v>-2610.2811117134615</v>
      </c>
      <c r="AG37" s="123">
        <f>Balance!AE5</f>
        <v>-25011.315267115242</v>
      </c>
      <c r="AH37" s="124">
        <f>Balance!AG5</f>
        <v>-29452.931605349499</v>
      </c>
      <c r="AI37" s="124">
        <f>Balance!AH5</f>
        <v>-46451.166399447247</v>
      </c>
      <c r="AJ37" s="124">
        <f>Balance!AI5</f>
        <v>-44590.762050393249</v>
      </c>
      <c r="AK37" s="124">
        <f>Balance!AJ5</f>
        <v>-43087.670292017676</v>
      </c>
      <c r="AL37" s="124">
        <f>Balance!AK5</f>
        <v>-48075.576073232529</v>
      </c>
      <c r="AM37" s="124">
        <f>Balance!AL5</f>
        <v>-53317.796831672254</v>
      </c>
      <c r="AN37" s="124">
        <f>Balance!AM5</f>
        <v>-58929.531047959055</v>
      </c>
      <c r="AO37" s="124">
        <f>Balance!AN5</f>
        <v>-65140.855806004547</v>
      </c>
      <c r="AP37" s="124">
        <f>Balance!AO5</f>
        <v>-71796.403734715437</v>
      </c>
      <c r="AQ37" s="124">
        <f>Balance!AP5</f>
        <v>-79026.043539686667</v>
      </c>
      <c r="AR37" s="125">
        <f>Balance!AQ5</f>
        <v>-87103.927528981643</v>
      </c>
      <c r="AS37" s="264">
        <f>AG37</f>
        <v>-25011.315267115242</v>
      </c>
      <c r="AT37" s="123">
        <f>Balance!AR5</f>
        <v>-95830.720849488745</v>
      </c>
      <c r="AU37" s="124">
        <f>Balance!AT5</f>
        <v>-105355.22785218476</v>
      </c>
      <c r="AV37" s="124">
        <f>Balance!AU5</f>
        <v>-183736.80938843155</v>
      </c>
      <c r="AW37" s="124">
        <f>Balance!AV5</f>
        <v>-160969.25576916966</v>
      </c>
      <c r="AX37" s="124">
        <f>Balance!AW5</f>
        <v>-140208.06323171381</v>
      </c>
      <c r="AY37" s="124">
        <f>Balance!AX5</f>
        <v>-154414.53321927396</v>
      </c>
      <c r="AZ37" s="124">
        <f>Balance!AY5</f>
        <v>-169749.51256108852</v>
      </c>
      <c r="BA37" s="124">
        <f>Balance!AZ5</f>
        <v>-186498.91458300775</v>
      </c>
      <c r="BB37" s="124">
        <f>Balance!BA5</f>
        <v>-205379.17888142762</v>
      </c>
      <c r="BC37" s="124">
        <f>Balance!BB5</f>
        <v>-225764.01856829715</v>
      </c>
      <c r="BD37" s="124">
        <f>Balance!BC5</f>
        <v>-248040.4661653518</v>
      </c>
      <c r="BE37" s="125">
        <f>Balance!BD5</f>
        <v>-273142.9380220318</v>
      </c>
      <c r="BF37" s="260">
        <f>AT37</f>
        <v>-95830.720849488745</v>
      </c>
      <c r="BG37" s="123">
        <f>Balance!BE5</f>
        <v>-298742.57565445727</v>
      </c>
      <c r="BH37" s="124">
        <f>Balance!BG5</f>
        <v>-324128.7180835068</v>
      </c>
      <c r="BI37" s="124">
        <f>Balance!BH5</f>
        <v>-562281.26892649708</v>
      </c>
      <c r="BJ37" s="124">
        <f>Balance!BI5</f>
        <v>-481492.61801875581</v>
      </c>
      <c r="BK37" s="124">
        <f>Balance!BJ5</f>
        <v>-402929.44111191202</v>
      </c>
      <c r="BL37" s="124">
        <f>Balance!BK5</f>
        <v>-431477.50457666593</v>
      </c>
      <c r="BM37" s="124">
        <f>Balance!BL5</f>
        <v>-460563.48072410619</v>
      </c>
      <c r="BN37" s="124">
        <f>Balance!BM5</f>
        <v>-490863.26135864155</v>
      </c>
      <c r="BO37" s="124">
        <f>Balance!BN5</f>
        <v>-524196.77854649443</v>
      </c>
      <c r="BP37" s="124">
        <f>Balance!BO5</f>
        <v>-558504.65639668866</v>
      </c>
      <c r="BQ37" s="124">
        <f>Balance!BP5</f>
        <v>-594569.42921029695</v>
      </c>
      <c r="BR37" s="125">
        <f>Balance!BQ5</f>
        <v>-634650.35694917408</v>
      </c>
      <c r="BS37" s="254">
        <f>BG37</f>
        <v>-298742.57565445727</v>
      </c>
    </row>
    <row r="38" spans="1:71" x14ac:dyDescent="0.2">
      <c r="B38" s="206" t="s">
        <v>271</v>
      </c>
      <c r="C38" s="206"/>
      <c r="D38" s="206"/>
      <c r="E38" s="206"/>
      <c r="G38" s="195">
        <f>Balance!G5</f>
        <v>791.81785000000002</v>
      </c>
      <c r="H38" s="196">
        <f>Balance!H5</f>
        <v>49.66763750000041</v>
      </c>
      <c r="I38" s="196">
        <f>Balance!I5</f>
        <v>-103.11319895833344</v>
      </c>
      <c r="J38" s="196">
        <f>Balance!J5</f>
        <v>-260.50923220486015</v>
      </c>
      <c r="K38" s="196">
        <f>Balance!K5</f>
        <v>-433.71177218026651</v>
      </c>
      <c r="L38" s="196">
        <f>Balance!L5</f>
        <v>-636.68346584112032</v>
      </c>
      <c r="M38" s="196">
        <f>Balance!M5</f>
        <v>-884.31666693413263</v>
      </c>
      <c r="N38" s="196">
        <f>Balance!N5</f>
        <v>-1203.1583764771835</v>
      </c>
      <c r="O38" s="196">
        <f>Balance!O5</f>
        <v>-1567.0184467034078</v>
      </c>
      <c r="P38" s="196">
        <f>Balance!P5</f>
        <v>-1897.2887348059171</v>
      </c>
      <c r="Q38" s="196">
        <f>Balance!Q5</f>
        <v>-2228.098835986425</v>
      </c>
      <c r="R38" s="197">
        <f>Balance!R5</f>
        <v>-2610.2811117134615</v>
      </c>
      <c r="S38" s="238">
        <f>R38</f>
        <v>-2610.2811117134615</v>
      </c>
      <c r="T38" s="196">
        <f>Balance!T5</f>
        <v>-3062.3819807239161</v>
      </c>
      <c r="U38" s="196">
        <f>Balance!U5</f>
        <v>-5308.6940905538595</v>
      </c>
      <c r="V38" s="196">
        <f>Balance!V5</f>
        <v>-5144.2731773429859</v>
      </c>
      <c r="W38" s="196">
        <f>Balance!W5</f>
        <v>-5154.3774916513703</v>
      </c>
      <c r="X38" s="196">
        <f>Balance!X5</f>
        <v>-6230.3874023359404</v>
      </c>
      <c r="Y38" s="196">
        <f>Balance!Y5</f>
        <v>-7537.8354430220206</v>
      </c>
      <c r="Z38" s="196">
        <f>Balance!Z5</f>
        <v>-9157.5070604374523</v>
      </c>
      <c r="AA38" s="196">
        <f>Balance!AA5</f>
        <v>-10730.10149596167</v>
      </c>
      <c r="AB38" s="196">
        <f>Balance!AB5</f>
        <v>-13287.44552278674</v>
      </c>
      <c r="AC38" s="196">
        <f>Balance!AC5</f>
        <v>-16480.979888635491</v>
      </c>
      <c r="AD38" s="196">
        <f>Balance!AD5</f>
        <v>-20552.138270000254</v>
      </c>
      <c r="AE38" s="197">
        <f>Balance!AE5</f>
        <v>-25011.315267115242</v>
      </c>
      <c r="AF38" s="249">
        <f>AE38</f>
        <v>-25011.315267115242</v>
      </c>
      <c r="AG38" s="196">
        <f>Balance!AG5</f>
        <v>-29452.931605349499</v>
      </c>
      <c r="AH38" s="196">
        <f>Balance!AH5</f>
        <v>-46451.166399447247</v>
      </c>
      <c r="AI38" s="196">
        <f>Balance!AI5</f>
        <v>-44590.762050393249</v>
      </c>
      <c r="AJ38" s="196">
        <f>Balance!AJ5</f>
        <v>-43087.670292017676</v>
      </c>
      <c r="AK38" s="196">
        <f>Balance!AK5</f>
        <v>-48075.576073232529</v>
      </c>
      <c r="AL38" s="196">
        <f>Balance!AL5</f>
        <v>-53317.796831672254</v>
      </c>
      <c r="AM38" s="196">
        <f>Balance!AM5</f>
        <v>-58929.531047959055</v>
      </c>
      <c r="AN38" s="196">
        <f>Balance!AN5</f>
        <v>-65140.855806004547</v>
      </c>
      <c r="AO38" s="196">
        <f>Balance!AO5</f>
        <v>-71796.403734715437</v>
      </c>
      <c r="AP38" s="196">
        <f>Balance!AP5</f>
        <v>-79026.043539686667</v>
      </c>
      <c r="AQ38" s="196">
        <f>Balance!AQ5</f>
        <v>-87103.927528981643</v>
      </c>
      <c r="AR38" s="197">
        <f>Balance!AR5</f>
        <v>-95830.720849488745</v>
      </c>
      <c r="AS38" s="263">
        <f>AR38</f>
        <v>-95830.720849488745</v>
      </c>
      <c r="AT38" s="196">
        <f>Balance!AT5</f>
        <v>-105355.22785218476</v>
      </c>
      <c r="AU38" s="196">
        <f>Balance!AU5</f>
        <v>-183736.80938843155</v>
      </c>
      <c r="AV38" s="196">
        <f>Balance!AV5</f>
        <v>-160969.25576916966</v>
      </c>
      <c r="AW38" s="196">
        <f>Balance!AW5</f>
        <v>-140208.06323171381</v>
      </c>
      <c r="AX38" s="196">
        <f>Balance!AX5</f>
        <v>-154414.53321927396</v>
      </c>
      <c r="AY38" s="196">
        <f>Balance!AY5</f>
        <v>-169749.51256108852</v>
      </c>
      <c r="AZ38" s="196">
        <f>Balance!AZ5</f>
        <v>-186498.91458300775</v>
      </c>
      <c r="BA38" s="196">
        <f>Balance!BA5</f>
        <v>-205379.17888142762</v>
      </c>
      <c r="BB38" s="196">
        <f>Balance!BB5</f>
        <v>-225764.01856829715</v>
      </c>
      <c r="BC38" s="196">
        <f>Balance!BC5</f>
        <v>-248040.4661653518</v>
      </c>
      <c r="BD38" s="196">
        <f>Balance!BD5</f>
        <v>-273142.9380220318</v>
      </c>
      <c r="BE38" s="197">
        <f>Balance!BE5</f>
        <v>-298742.57565445727</v>
      </c>
      <c r="BF38" s="259">
        <f>BE38</f>
        <v>-298742.57565445727</v>
      </c>
      <c r="BG38" s="196">
        <f>Balance!BG5</f>
        <v>-324128.7180835068</v>
      </c>
      <c r="BH38" s="196">
        <f>Balance!BH5</f>
        <v>-562281.26892649708</v>
      </c>
      <c r="BI38" s="196">
        <f>Balance!BI5</f>
        <v>-481492.61801875581</v>
      </c>
      <c r="BJ38" s="196">
        <f>Balance!BJ5</f>
        <v>-402929.44111191202</v>
      </c>
      <c r="BK38" s="196">
        <f>Balance!BK5</f>
        <v>-431477.50457666593</v>
      </c>
      <c r="BL38" s="196">
        <f>Balance!BL5</f>
        <v>-460563.48072410619</v>
      </c>
      <c r="BM38" s="196">
        <f>Balance!BM5</f>
        <v>-490863.26135864155</v>
      </c>
      <c r="BN38" s="196">
        <f>Balance!BN5</f>
        <v>-524196.77854649443</v>
      </c>
      <c r="BO38" s="196">
        <f>Balance!BO5</f>
        <v>-558504.65639668866</v>
      </c>
      <c r="BP38" s="196">
        <f>Balance!BP5</f>
        <v>-594569.42921029695</v>
      </c>
      <c r="BQ38" s="196">
        <f>Balance!BQ5</f>
        <v>-634650.35694917408</v>
      </c>
      <c r="BR38" s="197">
        <f>Balance!BR5</f>
        <v>-657556.85155574512</v>
      </c>
      <c r="BS38" s="256">
        <f>BR38</f>
        <v>-657556.85155574512</v>
      </c>
    </row>
    <row r="39" spans="1:71" x14ac:dyDescent="0.2">
      <c r="G39" s="207"/>
      <c r="H39" s="207"/>
      <c r="I39" s="207"/>
      <c r="J39" s="207"/>
      <c r="K39" s="207"/>
      <c r="L39" s="207"/>
      <c r="M39" s="207"/>
      <c r="N39" s="207"/>
      <c r="O39" s="208"/>
      <c r="P39" s="207"/>
      <c r="Q39" s="207"/>
      <c r="R39" s="207"/>
      <c r="S39" s="244"/>
      <c r="T39" s="207"/>
      <c r="U39" s="207"/>
      <c r="V39" s="207"/>
      <c r="W39" s="207"/>
      <c r="X39" s="207"/>
      <c r="Y39" s="207"/>
      <c r="Z39" s="207"/>
      <c r="AA39" s="207"/>
      <c r="AB39" s="208"/>
      <c r="AC39" s="207"/>
      <c r="AD39" s="207"/>
      <c r="AE39" s="207"/>
      <c r="AF39" s="244"/>
      <c r="AG39" s="207"/>
      <c r="AH39" s="207"/>
      <c r="AI39" s="207"/>
      <c r="AJ39" s="207"/>
      <c r="AK39" s="207"/>
      <c r="AL39" s="207"/>
      <c r="AM39" s="207"/>
      <c r="AN39" s="207"/>
      <c r="AO39" s="208"/>
      <c r="AP39" s="207"/>
      <c r="AQ39" s="207"/>
      <c r="AR39" s="207"/>
      <c r="AS39" s="244"/>
      <c r="AT39" s="207"/>
      <c r="AU39" s="207"/>
      <c r="AV39" s="207"/>
      <c r="AW39" s="207"/>
      <c r="AX39" s="207"/>
      <c r="AY39" s="207"/>
      <c r="AZ39" s="207"/>
      <c r="BA39" s="207"/>
      <c r="BB39" s="208"/>
      <c r="BC39" s="207"/>
      <c r="BD39" s="207"/>
      <c r="BE39" s="207"/>
      <c r="BF39" s="244"/>
      <c r="BG39" s="207"/>
      <c r="BH39" s="207"/>
      <c r="BI39" s="207"/>
      <c r="BJ39" s="207"/>
      <c r="BK39" s="207"/>
      <c r="BL39" s="207"/>
      <c r="BM39" s="207"/>
      <c r="BN39" s="207"/>
      <c r="BO39" s="208"/>
      <c r="BP39" s="207"/>
      <c r="BQ39" s="207"/>
      <c r="BR39" s="207"/>
      <c r="BS39" s="244"/>
    </row>
    <row r="40" spans="1:71" s="563" customFormat="1" x14ac:dyDescent="0.2">
      <c r="B40" s="582" t="s">
        <v>269</v>
      </c>
      <c r="C40" s="582"/>
      <c r="D40" s="582"/>
      <c r="E40" s="582"/>
      <c r="G40" s="583">
        <f t="shared" ref="G40:AE40" si="65">(+G37+G35-G38)+0.01</f>
        <v>1.0000000000113687E-2</v>
      </c>
      <c r="H40" s="584">
        <f t="shared" ref="H40:R40" si="66">(+H37+H35-H38)+0.01</f>
        <v>9.9999999997726265E-3</v>
      </c>
      <c r="I40" s="584">
        <f t="shared" si="66"/>
        <v>1.0000000000227374E-2</v>
      </c>
      <c r="J40" s="584">
        <f t="shared" si="66"/>
        <v>0.01</v>
      </c>
      <c r="K40" s="584">
        <f t="shared" si="66"/>
        <v>1.0000000000909495E-2</v>
      </c>
      <c r="L40" s="584">
        <f t="shared" si="66"/>
        <v>9.9999999981810108E-3</v>
      </c>
      <c r="M40" s="584">
        <f t="shared" si="66"/>
        <v>1.0000000002273737E-2</v>
      </c>
      <c r="N40" s="584">
        <f t="shared" si="66"/>
        <v>9.9999999981810108E-3</v>
      </c>
      <c r="O40" s="584">
        <f t="shared" si="66"/>
        <v>0.01</v>
      </c>
      <c r="P40" s="584">
        <f t="shared" si="66"/>
        <v>1.0000000000227374E-2</v>
      </c>
      <c r="Q40" s="584">
        <f t="shared" si="66"/>
        <v>9.9999999990905055E-3</v>
      </c>
      <c r="R40" s="584">
        <f t="shared" si="66"/>
        <v>1.0000000002273737E-2</v>
      </c>
      <c r="S40" s="585">
        <f t="shared" si="65"/>
        <v>1.0000000000909495E-2</v>
      </c>
      <c r="T40" s="583">
        <f t="shared" si="65"/>
        <v>9.9999999995452529E-3</v>
      </c>
      <c r="U40" s="584">
        <f t="shared" si="65"/>
        <v>1.000000000181899E-2</v>
      </c>
      <c r="V40" s="584">
        <f t="shared" si="65"/>
        <v>9.9999999990905055E-3</v>
      </c>
      <c r="W40" s="584">
        <f t="shared" si="65"/>
        <v>1.0000000000909495E-2</v>
      </c>
      <c r="X40" s="584">
        <f t="shared" si="65"/>
        <v>9.9999999972715161E-3</v>
      </c>
      <c r="Y40" s="584">
        <f t="shared" si="65"/>
        <v>1.0000000000909495E-2</v>
      </c>
      <c r="Z40" s="584">
        <f t="shared" si="65"/>
        <v>1.000000000181899E-2</v>
      </c>
      <c r="AA40" s="584">
        <f t="shared" si="65"/>
        <v>9.9999999963620214E-3</v>
      </c>
      <c r="AB40" s="584">
        <f t="shared" si="65"/>
        <v>1.0000000003637979E-2</v>
      </c>
      <c r="AC40" s="584">
        <f t="shared" si="65"/>
        <v>0.01</v>
      </c>
      <c r="AD40" s="584">
        <f t="shared" si="65"/>
        <v>1.0000000003637979E-2</v>
      </c>
      <c r="AE40" s="584">
        <f t="shared" si="65"/>
        <v>9.9999999927240426E-3</v>
      </c>
      <c r="AF40" s="586">
        <f t="shared" ref="AF40:AR40" si="67">(+AF37+AF35-AF38)+0.01</f>
        <v>0.01</v>
      </c>
      <c r="AG40" s="583">
        <f t="shared" si="67"/>
        <v>9.9999999963620214E-3</v>
      </c>
      <c r="AH40" s="584">
        <f t="shared" si="67"/>
        <v>1.0000000014551915E-2</v>
      </c>
      <c r="AI40" s="584">
        <f t="shared" si="67"/>
        <v>9.9999999781721274E-3</v>
      </c>
      <c r="AJ40" s="584">
        <f t="shared" si="67"/>
        <v>9.9999999927240426E-3</v>
      </c>
      <c r="AK40" s="584">
        <f t="shared" si="67"/>
        <v>0.01</v>
      </c>
      <c r="AL40" s="584">
        <f t="shared" si="67"/>
        <v>1.0000000014551915E-2</v>
      </c>
      <c r="AM40" s="584">
        <f t="shared" si="67"/>
        <v>9.999999985448085E-3</v>
      </c>
      <c r="AN40" s="584">
        <f t="shared" si="67"/>
        <v>9.9999999708961698E-3</v>
      </c>
      <c r="AO40" s="584">
        <f t="shared" si="67"/>
        <v>1.0000000014551915E-2</v>
      </c>
      <c r="AP40" s="584">
        <f t="shared" si="67"/>
        <v>9.999999985448085E-3</v>
      </c>
      <c r="AQ40" s="584">
        <f t="shared" si="67"/>
        <v>0.01</v>
      </c>
      <c r="AR40" s="584">
        <f t="shared" si="67"/>
        <v>0.01</v>
      </c>
      <c r="AS40" s="587">
        <f t="shared" ref="AS40:BE40" si="68">(+AS37+AS35-AS38)+0.01</f>
        <v>9.9999999417923393E-3</v>
      </c>
      <c r="AT40" s="583">
        <f t="shared" si="68"/>
        <v>1.0000000029103831E-2</v>
      </c>
      <c r="AU40" s="584">
        <f t="shared" si="68"/>
        <v>0.01</v>
      </c>
      <c r="AV40" s="584">
        <f t="shared" si="68"/>
        <v>0.01</v>
      </c>
      <c r="AW40" s="584">
        <f t="shared" si="68"/>
        <v>9.9999998253770175E-3</v>
      </c>
      <c r="AX40" s="584">
        <f t="shared" si="68"/>
        <v>1.0000000116415322E-2</v>
      </c>
      <c r="AY40" s="584">
        <f t="shared" si="68"/>
        <v>0.01</v>
      </c>
      <c r="AZ40" s="584">
        <f t="shared" si="68"/>
        <v>9.9999999708961698E-3</v>
      </c>
      <c r="BA40" s="584">
        <f t="shared" si="68"/>
        <v>1.0000000058207661E-2</v>
      </c>
      <c r="BB40" s="584">
        <f t="shared" si="68"/>
        <v>1.0000000029103831E-2</v>
      </c>
      <c r="BC40" s="584">
        <f t="shared" si="68"/>
        <v>9.9999999708961698E-3</v>
      </c>
      <c r="BD40" s="584">
        <f t="shared" si="68"/>
        <v>9.9999998253770175E-3</v>
      </c>
      <c r="BE40" s="584">
        <f t="shared" si="68"/>
        <v>1.0000000174622983E-2</v>
      </c>
      <c r="BF40" s="588">
        <f t="shared" ref="BF40:BR40" si="69">(+BF37+BF35-BF38)+0.01</f>
        <v>9.9999999417923393E-3</v>
      </c>
      <c r="BG40" s="583">
        <f t="shared" si="69"/>
        <v>9.9999998835846784E-3</v>
      </c>
      <c r="BH40" s="584">
        <f t="shared" si="69"/>
        <v>9.9999998835846784E-3</v>
      </c>
      <c r="BI40" s="584">
        <f t="shared" si="69"/>
        <v>0.01</v>
      </c>
      <c r="BJ40" s="584">
        <f t="shared" si="69"/>
        <v>9.9999998835846784E-3</v>
      </c>
      <c r="BK40" s="584">
        <f t="shared" si="69"/>
        <v>9.9999998835846784E-3</v>
      </c>
      <c r="BL40" s="584">
        <f t="shared" si="69"/>
        <v>1.0000000116415322E-2</v>
      </c>
      <c r="BM40" s="584">
        <f t="shared" si="69"/>
        <v>9.9999998835846784E-3</v>
      </c>
      <c r="BN40" s="584">
        <f t="shared" si="69"/>
        <v>1.0000000291038305E-2</v>
      </c>
      <c r="BO40" s="584">
        <f t="shared" si="69"/>
        <v>1.0000000349245966E-2</v>
      </c>
      <c r="BP40" s="584">
        <f t="shared" si="69"/>
        <v>9.9999996507540347E-3</v>
      </c>
      <c r="BQ40" s="584">
        <f t="shared" si="69"/>
        <v>1.0000000232830644E-2</v>
      </c>
      <c r="BR40" s="584">
        <f t="shared" si="69"/>
        <v>9.9999995343387129E-3</v>
      </c>
      <c r="BS40" s="589">
        <f t="shared" ref="BS40" si="70">(+BS37+BS35-BS38)+0.01</f>
        <v>9.9999997671693566E-3</v>
      </c>
    </row>
    <row r="41" spans="1:71" x14ac:dyDescent="0.2">
      <c r="G41" s="207"/>
      <c r="H41" s="207"/>
      <c r="I41" s="207"/>
      <c r="J41" s="207"/>
      <c r="K41" s="207"/>
      <c r="L41" s="207"/>
      <c r="M41" s="207"/>
      <c r="N41" s="207"/>
      <c r="O41" s="207"/>
      <c r="P41" s="207"/>
      <c r="Q41" s="207"/>
      <c r="R41" s="207"/>
      <c r="S41" s="244"/>
      <c r="T41" s="207"/>
      <c r="U41" s="207"/>
      <c r="V41" s="207"/>
      <c r="W41" s="207"/>
      <c r="X41" s="207"/>
      <c r="Y41" s="207"/>
      <c r="Z41" s="207"/>
      <c r="AA41" s="207"/>
      <c r="AB41" s="207"/>
      <c r="AC41" s="207"/>
      <c r="AD41" s="207"/>
      <c r="AE41" s="207"/>
      <c r="AF41" s="244"/>
      <c r="AG41" s="207"/>
      <c r="AH41" s="207"/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44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44"/>
      <c r="BG41" s="207"/>
      <c r="BH41" s="207"/>
      <c r="BI41" s="207"/>
      <c r="BJ41" s="207"/>
      <c r="BK41" s="207"/>
      <c r="BL41" s="207"/>
      <c r="BM41" s="207"/>
      <c r="BN41" s="207"/>
      <c r="BO41" s="207"/>
      <c r="BP41" s="207"/>
      <c r="BQ41" s="207"/>
      <c r="BR41" s="207"/>
      <c r="BS41" s="244"/>
    </row>
    <row r="42" spans="1:71" x14ac:dyDescent="0.2">
      <c r="G42" s="207"/>
      <c r="H42" s="207"/>
      <c r="I42" s="207"/>
      <c r="J42" s="207"/>
      <c r="K42" s="207"/>
      <c r="L42" s="207"/>
      <c r="M42" s="207"/>
      <c r="N42" s="207"/>
      <c r="O42" s="207"/>
      <c r="P42" s="207"/>
      <c r="Q42" s="207"/>
      <c r="R42" s="207"/>
      <c r="S42" s="244"/>
      <c r="T42" s="207"/>
      <c r="U42" s="207"/>
      <c r="V42" s="207"/>
      <c r="W42" s="207"/>
      <c r="X42" s="207"/>
      <c r="Y42" s="207"/>
      <c r="Z42" s="207"/>
      <c r="AA42" s="207"/>
      <c r="AB42" s="207"/>
      <c r="AC42" s="207"/>
      <c r="AD42" s="207"/>
      <c r="AE42" s="207"/>
      <c r="AF42" s="244"/>
      <c r="AG42" s="207"/>
      <c r="AH42" s="207"/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44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44"/>
      <c r="BG42" s="207"/>
      <c r="BH42" s="207"/>
      <c r="BI42" s="207"/>
      <c r="BJ42" s="207"/>
      <c r="BK42" s="207"/>
      <c r="BL42" s="207"/>
      <c r="BM42" s="207"/>
      <c r="BN42" s="207"/>
      <c r="BO42" s="207"/>
      <c r="BP42" s="207"/>
      <c r="BQ42" s="207"/>
      <c r="BR42" s="207"/>
      <c r="BS42" s="244"/>
    </row>
    <row r="43" spans="1:71" x14ac:dyDescent="0.2">
      <c r="G43" s="207"/>
      <c r="H43" s="207"/>
      <c r="I43" s="207"/>
      <c r="J43" s="207"/>
      <c r="K43" s="207"/>
      <c r="L43" s="207"/>
      <c r="M43" s="207"/>
      <c r="N43" s="207"/>
      <c r="O43" s="207"/>
      <c r="P43" s="207"/>
      <c r="Q43" s="207"/>
      <c r="R43" s="207"/>
      <c r="S43" s="244"/>
      <c r="T43" s="207"/>
      <c r="U43" s="207"/>
      <c r="V43" s="207"/>
      <c r="W43" s="207"/>
      <c r="X43" s="207"/>
      <c r="Y43" s="207"/>
      <c r="Z43" s="207"/>
      <c r="AA43" s="207"/>
      <c r="AB43" s="207"/>
      <c r="AC43" s="207"/>
      <c r="AD43" s="207"/>
      <c r="AE43" s="207"/>
      <c r="AF43" s="244"/>
      <c r="AG43" s="207"/>
      <c r="AH43" s="207"/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44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44"/>
      <c r="BG43" s="207"/>
      <c r="BH43" s="207"/>
      <c r="BI43" s="207"/>
      <c r="BJ43" s="207"/>
      <c r="BK43" s="207"/>
      <c r="BL43" s="207"/>
      <c r="BM43" s="207"/>
      <c r="BN43" s="207"/>
      <c r="BO43" s="207"/>
      <c r="BP43" s="207"/>
      <c r="BQ43" s="207"/>
      <c r="BR43" s="207"/>
      <c r="BS43" s="244"/>
    </row>
  </sheetData>
  <sheetProtection algorithmName="SHA-512" hashValue="vBaYI0iyqtc8uasXvjktrswjh4DLyBk/RY6B8RM1Xyct6pNrKCJTm2tKl5kjbHS6vluHQePS4whBzgW3UWf4ow==" saltValue="7jXs7uzzSEA/bvx28+FM9w==" spinCount="100000" sheet="1" objects="1" scenarios="1"/>
  <phoneticPr fontId="0" type="noConversion"/>
  <pageMargins left="0.75" right="0.75" top="1" bottom="1" header="0.5" footer="0.5"/>
  <pageSetup scale="90" fitToWidth="2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15</vt:i4>
      </vt:variant>
    </vt:vector>
  </HeadingPairs>
  <TitlesOfParts>
    <vt:vector size="25" baseType="lpstr">
      <vt:lpstr>CashBudget</vt:lpstr>
      <vt:lpstr>Capitalzn</vt:lpstr>
      <vt:lpstr>Revenue</vt:lpstr>
      <vt:lpstr>Payroll</vt:lpstr>
      <vt:lpstr>OpEx</vt:lpstr>
      <vt:lpstr>CapEx</vt:lpstr>
      <vt:lpstr>Income</vt:lpstr>
      <vt:lpstr>Balance</vt:lpstr>
      <vt:lpstr>CashFlow</vt:lpstr>
      <vt:lpstr>Analysis</vt:lpstr>
      <vt:lpstr>Analysis!Print_Area</vt:lpstr>
      <vt:lpstr>Balance!Print_Area</vt:lpstr>
      <vt:lpstr>CapEx!Print_Area</vt:lpstr>
      <vt:lpstr>Capitalzn!Print_Area</vt:lpstr>
      <vt:lpstr>CashBudget!Print_Area</vt:lpstr>
      <vt:lpstr>CashFlow!Print_Area</vt:lpstr>
      <vt:lpstr>Income!Print_Area</vt:lpstr>
      <vt:lpstr>OpEx!Print_Area</vt:lpstr>
      <vt:lpstr>Payroll!Print_Area</vt:lpstr>
      <vt:lpstr>Revenue!Print_Area</vt:lpstr>
      <vt:lpstr>Analysis!Print_Titles</vt:lpstr>
      <vt:lpstr>Balance!Print_Titles</vt:lpstr>
      <vt:lpstr>CapEx!Print_Titles</vt:lpstr>
      <vt:lpstr>CashFlow!Print_Titles</vt:lpstr>
      <vt:lpstr>Payroll!Print_Titles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Beber</dc:creator>
  <cp:lastModifiedBy>Scott Beber</cp:lastModifiedBy>
  <cp:lastPrinted>2007-12-28T07:20:16Z</cp:lastPrinted>
  <dcterms:created xsi:type="dcterms:W3CDTF">1999-09-08T23:22:08Z</dcterms:created>
  <dcterms:modified xsi:type="dcterms:W3CDTF">2018-10-21T19:10:01Z</dcterms:modified>
</cp:coreProperties>
</file>